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dr\2.TextDocument\모금팀\6.모금사업\3. 이호수\8. 포스코\0. 리모델링 사업\4. 설계\여수\"/>
    </mc:Choice>
  </mc:AlternateContent>
  <bookViews>
    <workbookView xWindow="-120" yWindow="-120" windowWidth="29040" windowHeight="15720" tabRatio="784" activeTab="4"/>
  </bookViews>
  <sheets>
    <sheet name="표지" sheetId="11" r:id="rId1"/>
    <sheet name="총괄갑지" sheetId="12" r:id="rId2"/>
    <sheet name="건축갑지" sheetId="13" r:id="rId3"/>
    <sheet name="원가계산서(건축+설비)" sheetId="10" r:id="rId4"/>
    <sheet name="공종별집계표(건축+설비)" sheetId="9" r:id="rId5"/>
    <sheet name="공종별내역서(건축)" sheetId="8" r:id="rId6"/>
    <sheet name="공종리스트(설비)" sheetId="17" r:id="rId7"/>
    <sheet name="공종별내역서(설비)" sheetId="18" r:id="rId8"/>
    <sheet name="표지 (2)" sheetId="14" r:id="rId9"/>
    <sheet name="일위대가목록" sheetId="7" r:id="rId10"/>
    <sheet name="일위대가" sheetId="6" r:id="rId11"/>
    <sheet name="단가산출목록" sheetId="5" r:id="rId12"/>
    <sheet name="단가산출서" sheetId="4" r:id="rId13"/>
    <sheet name="표지 (3)" sheetId="15" r:id="rId14"/>
    <sheet name="단가대비표" sheetId="3" r:id="rId15"/>
    <sheet name="표지 (4)" sheetId="16" r:id="rId16"/>
  </sheets>
  <externalReferences>
    <externalReference r:id="rId17"/>
    <externalReference r:id="rId18"/>
  </externalReferences>
  <definedNames>
    <definedName name="_xlnm.Print_Area" localSheetId="2">건축갑지!$A$1:$N$31</definedName>
    <definedName name="_xlnm.Print_Area" localSheetId="6">'공종리스트(설비)'!$A$1:$M$22</definedName>
    <definedName name="_xlnm.Print_Area" localSheetId="5">'공종별내역서(건축)'!$A$1:$M$549</definedName>
    <definedName name="_xlnm.Print_Area" localSheetId="7">'공종별내역서(설비)'!$A$1:$M$256</definedName>
    <definedName name="_xlnm.Print_Area" localSheetId="4">'공종별집계표(건축+설비)'!$A$1:$M$54</definedName>
    <definedName name="_xlnm.Print_Area" localSheetId="14">단가대비표!$A$1:$X$183</definedName>
    <definedName name="_xlnm.Print_Area" localSheetId="11">단가산출목록!$A$1:$J$8</definedName>
    <definedName name="_xlnm.Print_Area" localSheetId="12">단가산출서!$A$1:$F$223</definedName>
    <definedName name="_xlnm.Print_Area" localSheetId="10">일위대가!$A$1:$M$1191</definedName>
    <definedName name="_xlnm.Print_Area" localSheetId="9">일위대가목록!$A$1:$M$203</definedName>
    <definedName name="_xlnm.Print_Area" localSheetId="1">총괄갑지!$A$1:$N$31</definedName>
    <definedName name="_xlnm.Print_Area" localSheetId="0">표지!$A$1:$A$19</definedName>
    <definedName name="_xlnm.Print_Area" localSheetId="8">'표지 (2)'!$A$1:$A$19</definedName>
    <definedName name="_xlnm.Print_Area" localSheetId="13">'표지 (3)'!$A$1:$A$19</definedName>
    <definedName name="_xlnm.Print_Area" localSheetId="15">'표지 (4)'!$A$1:$A$19</definedName>
    <definedName name="_xlnm.Print_Titles" localSheetId="6">'공종리스트(설비)'!$1:$4</definedName>
    <definedName name="_xlnm.Print_Titles" localSheetId="5">'공종별내역서(건축)'!$1:$3</definedName>
    <definedName name="_xlnm.Print_Titles" localSheetId="7">'공종별내역서(설비)'!$1:$4</definedName>
    <definedName name="_xlnm.Print_Titles" localSheetId="4">'공종별집계표(건축+설비)'!$1:$4</definedName>
    <definedName name="_xlnm.Print_Titles" localSheetId="14">단가대비표!$1:$4</definedName>
    <definedName name="_xlnm.Print_Titles" localSheetId="11">단가산출목록!$1:$3</definedName>
    <definedName name="_xlnm.Print_Titles" localSheetId="12">단가산출서!$1:$3</definedName>
    <definedName name="_xlnm.Print_Titles" localSheetId="3">'원가계산서(건축+설비)'!$1:$3</definedName>
    <definedName name="_xlnm.Print_Titles" localSheetId="10">일위대가!$1:$3</definedName>
    <definedName name="_xlnm.Print_Titles" localSheetId="9">일위대가목록!$1:$3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256" i="18" l="1"/>
  <c r="AX256" i="18"/>
  <c r="AW256" i="18"/>
  <c r="AV256" i="18"/>
  <c r="AS256" i="18"/>
  <c r="AR256" i="18"/>
  <c r="AP256" i="18"/>
  <c r="AO256" i="18"/>
  <c r="AO16" i="17" s="1"/>
  <c r="AN256" i="18"/>
  <c r="AN16" i="17" s="1"/>
  <c r="AJ256" i="18"/>
  <c r="AJ16" i="17" s="1"/>
  <c r="AG256" i="18"/>
  <c r="AF256" i="18"/>
  <c r="AF16" i="17" s="1"/>
  <c r="U256" i="18"/>
  <c r="T256" i="18"/>
  <c r="R256" i="18"/>
  <c r="H256" i="18"/>
  <c r="AU241" i="18"/>
  <c r="AT241" i="18"/>
  <c r="AT256" i="18" s="1"/>
  <c r="AS241" i="18"/>
  <c r="AR241" i="18"/>
  <c r="AQ241" i="18"/>
  <c r="AP241" i="18"/>
  <c r="AO241" i="18"/>
  <c r="AN241" i="18"/>
  <c r="AM241" i="18"/>
  <c r="AL241" i="18"/>
  <c r="AK241" i="18"/>
  <c r="AJ241" i="18"/>
  <c r="AI241" i="18"/>
  <c r="AH241" i="18"/>
  <c r="AH256" i="18" s="1"/>
  <c r="AH16" i="17" s="1"/>
  <c r="AG241" i="18"/>
  <c r="AF241" i="18"/>
  <c r="AE241" i="18"/>
  <c r="AD241" i="18"/>
  <c r="AD256" i="18" s="1"/>
  <c r="AD16" i="17" s="1"/>
  <c r="AC241" i="18"/>
  <c r="AB241" i="18"/>
  <c r="AA241" i="18"/>
  <c r="Z241" i="18"/>
  <c r="Y241" i="18"/>
  <c r="W241" i="18"/>
  <c r="V241" i="18"/>
  <c r="V256" i="18" s="1"/>
  <c r="U241" i="18"/>
  <c r="T241" i="18"/>
  <c r="S241" i="18"/>
  <c r="R241" i="18"/>
  <c r="O241" i="18"/>
  <c r="I241" i="18"/>
  <c r="K241" i="18" s="1"/>
  <c r="H241" i="18"/>
  <c r="F241" i="18"/>
  <c r="AU240" i="18"/>
  <c r="AU256" i="18" s="1"/>
  <c r="AT240" i="18"/>
  <c r="AS240" i="18"/>
  <c r="AR240" i="18"/>
  <c r="AQ240" i="18"/>
  <c r="AQ256" i="18" s="1"/>
  <c r="AP240" i="18"/>
  <c r="AO240" i="18"/>
  <c r="AN240" i="18"/>
  <c r="AM240" i="18"/>
  <c r="AM256" i="18" s="1"/>
  <c r="AM16" i="17" s="1"/>
  <c r="AL240" i="18"/>
  <c r="AL256" i="18" s="1"/>
  <c r="AL16" i="17" s="1"/>
  <c r="AK240" i="18"/>
  <c r="AJ240" i="18"/>
  <c r="AI240" i="18"/>
  <c r="AI256" i="18" s="1"/>
  <c r="AI16" i="17" s="1"/>
  <c r="AH240" i="18"/>
  <c r="AG240" i="18"/>
  <c r="AF240" i="18"/>
  <c r="AE240" i="18"/>
  <c r="AE256" i="18" s="1"/>
  <c r="AD240" i="18"/>
  <c r="AC240" i="18"/>
  <c r="AC256" i="18" s="1"/>
  <c r="AB240" i="18"/>
  <c r="AB256" i="18" s="1"/>
  <c r="AB16" i="17" s="1"/>
  <c r="AA240" i="18"/>
  <c r="AA256" i="18" s="1"/>
  <c r="AA16" i="17" s="1"/>
  <c r="Z240" i="18"/>
  <c r="Z256" i="18" s="1"/>
  <c r="Z16" i="17" s="1"/>
  <c r="Y240" i="18"/>
  <c r="W240" i="18"/>
  <c r="W256" i="18" s="1"/>
  <c r="V240" i="18"/>
  <c r="U240" i="18"/>
  <c r="T240" i="18"/>
  <c r="S240" i="18"/>
  <c r="S256" i="18" s="1"/>
  <c r="R240" i="18"/>
  <c r="O240" i="18"/>
  <c r="K240" i="18"/>
  <c r="J240" i="18"/>
  <c r="I240" i="18"/>
  <c r="H240" i="18"/>
  <c r="F240" i="18"/>
  <c r="F256" i="18" s="1"/>
  <c r="AY238" i="18"/>
  <c r="AX238" i="18"/>
  <c r="AW238" i="18"/>
  <c r="AV238" i="18"/>
  <c r="AQ238" i="18"/>
  <c r="AQ15" i="17" s="1"/>
  <c r="AE238" i="18"/>
  <c r="AE15" i="17" s="1"/>
  <c r="S238" i="18"/>
  <c r="S15" i="17" s="1"/>
  <c r="J238" i="18"/>
  <c r="I15" i="17" s="1"/>
  <c r="J15" i="17" s="1"/>
  <c r="AU225" i="18"/>
  <c r="AT225" i="18"/>
  <c r="AS225" i="18"/>
  <c r="AR225" i="18"/>
  <c r="AQ225" i="18"/>
  <c r="AP225" i="18"/>
  <c r="AO225" i="18"/>
  <c r="AN225" i="18"/>
  <c r="AM225" i="18"/>
  <c r="AL225" i="18"/>
  <c r="AK225" i="18"/>
  <c r="AJ225" i="18"/>
  <c r="AI225" i="18"/>
  <c r="AH225" i="18"/>
  <c r="AG225" i="18"/>
  <c r="AF225" i="18"/>
  <c r="AE225" i="18"/>
  <c r="AD225" i="18"/>
  <c r="AC225" i="18"/>
  <c r="AB225" i="18"/>
  <c r="AA225" i="18"/>
  <c r="Z225" i="18"/>
  <c r="Y225" i="18"/>
  <c r="X225" i="18"/>
  <c r="W225" i="18"/>
  <c r="V225" i="18"/>
  <c r="U225" i="18"/>
  <c r="T225" i="18"/>
  <c r="S225" i="18"/>
  <c r="O225" i="18"/>
  <c r="I225" i="18"/>
  <c r="J225" i="18" s="1"/>
  <c r="R225" i="18" s="1"/>
  <c r="H225" i="18"/>
  <c r="G225" i="18"/>
  <c r="F225" i="18"/>
  <c r="L225" i="18" s="1"/>
  <c r="E225" i="18"/>
  <c r="K225" i="18" s="1"/>
  <c r="AU224" i="18"/>
  <c r="AT224" i="18"/>
  <c r="AS224" i="18"/>
  <c r="AS238" i="18" s="1"/>
  <c r="AS15" i="17" s="1"/>
  <c r="AR224" i="18"/>
  <c r="AQ224" i="18"/>
  <c r="AP224" i="18"/>
  <c r="AO224" i="18"/>
  <c r="AN224" i="18"/>
  <c r="AM224" i="18"/>
  <c r="AL224" i="18"/>
  <c r="AK224" i="18"/>
  <c r="AJ224" i="18"/>
  <c r="AI224" i="18"/>
  <c r="AH224" i="18"/>
  <c r="AG224" i="18"/>
  <c r="AG238" i="18" s="1"/>
  <c r="AG15" i="17" s="1"/>
  <c r="AF224" i="18"/>
  <c r="AE224" i="18"/>
  <c r="AD224" i="18"/>
  <c r="AC224" i="18"/>
  <c r="AB224" i="18"/>
  <c r="AA224" i="18"/>
  <c r="Z224" i="18"/>
  <c r="Y224" i="18"/>
  <c r="X224" i="18"/>
  <c r="W224" i="18"/>
  <c r="V224" i="18"/>
  <c r="U224" i="18"/>
  <c r="T224" i="18"/>
  <c r="S224" i="18"/>
  <c r="O224" i="18"/>
  <c r="I224" i="18"/>
  <c r="J224" i="18" s="1"/>
  <c r="R224" i="18" s="1"/>
  <c r="G224" i="18"/>
  <c r="H224" i="18" s="1"/>
  <c r="E224" i="18"/>
  <c r="K224" i="18" s="1"/>
  <c r="AU223" i="18"/>
  <c r="AT223" i="18"/>
  <c r="AS223" i="18"/>
  <c r="AR223" i="18"/>
  <c r="AR238" i="18" s="1"/>
  <c r="AR15" i="17" s="1"/>
  <c r="AQ223" i="18"/>
  <c r="AP223" i="18"/>
  <c r="AO223" i="18"/>
  <c r="AN223" i="18"/>
  <c r="AM223" i="18"/>
  <c r="AL223" i="18"/>
  <c r="AK223" i="18"/>
  <c r="AJ223" i="18"/>
  <c r="AI223" i="18"/>
  <c r="AH223" i="18"/>
  <c r="AG223" i="18"/>
  <c r="AF223" i="18"/>
  <c r="AF238" i="18" s="1"/>
  <c r="AE223" i="18"/>
  <c r="AD223" i="18"/>
  <c r="AC223" i="18"/>
  <c r="AB223" i="18"/>
  <c r="AA223" i="18"/>
  <c r="Z223" i="18"/>
  <c r="Y223" i="18"/>
  <c r="X223" i="18"/>
  <c r="W223" i="18"/>
  <c r="V223" i="18"/>
  <c r="U223" i="18"/>
  <c r="T223" i="18"/>
  <c r="T238" i="18" s="1"/>
  <c r="T15" i="17" s="1"/>
  <c r="S223" i="18"/>
  <c r="O223" i="18"/>
  <c r="I223" i="18"/>
  <c r="J223" i="18" s="1"/>
  <c r="R223" i="18" s="1"/>
  <c r="G223" i="18"/>
  <c r="K223" i="18" s="1"/>
  <c r="F223" i="18"/>
  <c r="E223" i="18"/>
  <c r="AU222" i="18"/>
  <c r="AT222" i="18"/>
  <c r="AS222" i="18"/>
  <c r="AR222" i="18"/>
  <c r="AQ222" i="18"/>
  <c r="AP222" i="18"/>
  <c r="AO222" i="18"/>
  <c r="AO238" i="18" s="1"/>
  <c r="AO15" i="17" s="1"/>
  <c r="AN222" i="18"/>
  <c r="AN238" i="18" s="1"/>
  <c r="AN15" i="17" s="1"/>
  <c r="AM222" i="18"/>
  <c r="AL222" i="18"/>
  <c r="AK222" i="18"/>
  <c r="AJ222" i="18"/>
  <c r="AI222" i="18"/>
  <c r="AH222" i="18"/>
  <c r="AG222" i="18"/>
  <c r="AF222" i="18"/>
  <c r="AE222" i="18"/>
  <c r="AD222" i="18"/>
  <c r="AC222" i="18"/>
  <c r="AC238" i="18" s="1"/>
  <c r="AC15" i="17" s="1"/>
  <c r="AB222" i="18"/>
  <c r="AB238" i="18" s="1"/>
  <c r="AB15" i="17" s="1"/>
  <c r="AA222" i="18"/>
  <c r="Z222" i="18"/>
  <c r="Y222" i="18"/>
  <c r="X222" i="18"/>
  <c r="W222" i="18"/>
  <c r="V222" i="18"/>
  <c r="U222" i="18"/>
  <c r="T222" i="18"/>
  <c r="S222" i="18"/>
  <c r="O222" i="18"/>
  <c r="J222" i="18"/>
  <c r="R222" i="18" s="1"/>
  <c r="I222" i="18"/>
  <c r="G222" i="18"/>
  <c r="H222" i="18" s="1"/>
  <c r="E222" i="18"/>
  <c r="AY220" i="18"/>
  <c r="AX220" i="18"/>
  <c r="AW220" i="18"/>
  <c r="AV220" i="18"/>
  <c r="AU220" i="18"/>
  <c r="AP220" i="18"/>
  <c r="AO220" i="18"/>
  <c r="AJ220" i="18"/>
  <c r="AJ14" i="17" s="1"/>
  <c r="AI220" i="18"/>
  <c r="AI14" i="17" s="1"/>
  <c r="AD220" i="18"/>
  <c r="AC220" i="18"/>
  <c r="W220" i="18"/>
  <c r="AU209" i="18"/>
  <c r="AT209" i="18"/>
  <c r="AS209" i="18"/>
  <c r="AR209" i="18"/>
  <c r="AQ209" i="18"/>
  <c r="AP209" i="18"/>
  <c r="AO209" i="18"/>
  <c r="AN209" i="18"/>
  <c r="AM209" i="18"/>
  <c r="AL209" i="18"/>
  <c r="AK209" i="18"/>
  <c r="AJ209" i="18"/>
  <c r="AI209" i="18"/>
  <c r="AH209" i="18"/>
  <c r="AG209" i="18"/>
  <c r="AF209" i="18"/>
  <c r="AE209" i="18"/>
  <c r="AD209" i="18"/>
  <c r="AC209" i="18"/>
  <c r="AB209" i="18"/>
  <c r="AA209" i="18"/>
  <c r="Z209" i="18"/>
  <c r="Y209" i="18"/>
  <c r="X209" i="18"/>
  <c r="W209" i="18"/>
  <c r="V209" i="18"/>
  <c r="U209" i="18"/>
  <c r="T209" i="18"/>
  <c r="S209" i="18"/>
  <c r="O209" i="18"/>
  <c r="K209" i="18"/>
  <c r="J209" i="18"/>
  <c r="R209" i="18" s="1"/>
  <c r="H209" i="18"/>
  <c r="F209" i="18"/>
  <c r="AU208" i="18"/>
  <c r="AT208" i="18"/>
  <c r="AS208" i="18"/>
  <c r="AR208" i="18"/>
  <c r="AQ208" i="18"/>
  <c r="AP208" i="18"/>
  <c r="AO208" i="18"/>
  <c r="AN208" i="18"/>
  <c r="AM208" i="18"/>
  <c r="AL208" i="18"/>
  <c r="AK208" i="18"/>
  <c r="AJ208" i="18"/>
  <c r="AI208" i="18"/>
  <c r="AH208" i="18"/>
  <c r="AG208" i="18"/>
  <c r="AF208" i="18"/>
  <c r="AE208" i="18"/>
  <c r="AD208" i="18"/>
  <c r="AC208" i="18"/>
  <c r="AB208" i="18"/>
  <c r="AA208" i="18"/>
  <c r="Z208" i="18"/>
  <c r="Y208" i="18"/>
  <c r="X208" i="18"/>
  <c r="W208" i="18"/>
  <c r="V208" i="18"/>
  <c r="U208" i="18"/>
  <c r="T208" i="18"/>
  <c r="S208" i="18"/>
  <c r="O208" i="18"/>
  <c r="L208" i="18"/>
  <c r="K208" i="18"/>
  <c r="J208" i="18"/>
  <c r="R208" i="18" s="1"/>
  <c r="H208" i="18"/>
  <c r="F208" i="18"/>
  <c r="AU207" i="18"/>
  <c r="AT207" i="18"/>
  <c r="AS207" i="18"/>
  <c r="AR207" i="18"/>
  <c r="AQ207" i="18"/>
  <c r="AP207" i="18"/>
  <c r="AO207" i="18"/>
  <c r="AN207" i="18"/>
  <c r="AM207" i="18"/>
  <c r="AL207" i="18"/>
  <c r="AK207" i="18"/>
  <c r="AJ207" i="18"/>
  <c r="AI207" i="18"/>
  <c r="AH207" i="18"/>
  <c r="AG207" i="18"/>
  <c r="AF207" i="18"/>
  <c r="AE207" i="18"/>
  <c r="AD207" i="18"/>
  <c r="AC207" i="18"/>
  <c r="AB207" i="18"/>
  <c r="AA207" i="18"/>
  <c r="Z207" i="18"/>
  <c r="Y207" i="18"/>
  <c r="X207" i="18"/>
  <c r="W207" i="18"/>
  <c r="V207" i="18"/>
  <c r="U207" i="18"/>
  <c r="T207" i="18"/>
  <c r="S207" i="18"/>
  <c r="O207" i="18"/>
  <c r="L207" i="18"/>
  <c r="K207" i="18"/>
  <c r="J207" i="18"/>
  <c r="R207" i="18" s="1"/>
  <c r="H207" i="18"/>
  <c r="F207" i="18"/>
  <c r="AU206" i="18"/>
  <c r="AT206" i="18"/>
  <c r="AS206" i="18"/>
  <c r="AR206" i="18"/>
  <c r="AQ206" i="18"/>
  <c r="AP206" i="18"/>
  <c r="AO206" i="18"/>
  <c r="AN206" i="18"/>
  <c r="AM206" i="18"/>
  <c r="AL206" i="18"/>
  <c r="AK206" i="18"/>
  <c r="AJ206" i="18"/>
  <c r="AI206" i="18"/>
  <c r="AH206" i="18"/>
  <c r="AG206" i="18"/>
  <c r="AF206" i="18"/>
  <c r="AE206" i="18"/>
  <c r="AD206" i="18"/>
  <c r="AC206" i="18"/>
  <c r="AB206" i="18"/>
  <c r="AA206" i="18"/>
  <c r="Z206" i="18"/>
  <c r="Y206" i="18"/>
  <c r="X206" i="18"/>
  <c r="W206" i="18"/>
  <c r="V206" i="18"/>
  <c r="U206" i="18"/>
  <c r="T206" i="18"/>
  <c r="S206" i="18"/>
  <c r="O206" i="18"/>
  <c r="K206" i="18"/>
  <c r="J206" i="18"/>
  <c r="R206" i="18" s="1"/>
  <c r="H206" i="18"/>
  <c r="F206" i="18"/>
  <c r="AU205" i="18"/>
  <c r="AT205" i="18"/>
  <c r="AS205" i="18"/>
  <c r="AR205" i="18"/>
  <c r="AQ205" i="18"/>
  <c r="AP205" i="18"/>
  <c r="AO205" i="18"/>
  <c r="AN205" i="18"/>
  <c r="AM205" i="18"/>
  <c r="AL205" i="18"/>
  <c r="AK205" i="18"/>
  <c r="AJ205" i="18"/>
  <c r="AI205" i="18"/>
  <c r="AH205" i="18"/>
  <c r="AG205" i="18"/>
  <c r="AF205" i="18"/>
  <c r="AE205" i="18"/>
  <c r="AD205" i="18"/>
  <c r="AC205" i="18"/>
  <c r="AB205" i="18"/>
  <c r="AA205" i="18"/>
  <c r="Z205" i="18"/>
  <c r="Y205" i="18"/>
  <c r="X205" i="18"/>
  <c r="W205" i="18"/>
  <c r="V205" i="18"/>
  <c r="U205" i="18"/>
  <c r="T205" i="18"/>
  <c r="S205" i="18"/>
  <c r="O205" i="18"/>
  <c r="K205" i="18"/>
  <c r="J205" i="18"/>
  <c r="R205" i="18" s="1"/>
  <c r="H205" i="18"/>
  <c r="F205" i="18"/>
  <c r="AU204" i="18"/>
  <c r="AT204" i="18"/>
  <c r="AT220" i="18" s="1"/>
  <c r="AT14" i="17" s="1"/>
  <c r="AS204" i="18"/>
  <c r="AR204" i="18"/>
  <c r="AQ204" i="18"/>
  <c r="AP204" i="18"/>
  <c r="AO204" i="18"/>
  <c r="AN204" i="18"/>
  <c r="AM204" i="18"/>
  <c r="AL204" i="18"/>
  <c r="AK204" i="18"/>
  <c r="AK220" i="18" s="1"/>
  <c r="AK14" i="17" s="1"/>
  <c r="AJ204" i="18"/>
  <c r="AI204" i="18"/>
  <c r="AH204" i="18"/>
  <c r="AG204" i="18"/>
  <c r="AF204" i="18"/>
  <c r="AE204" i="18"/>
  <c r="AD204" i="18"/>
  <c r="AC204" i="18"/>
  <c r="AB204" i="18"/>
  <c r="AB220" i="18" s="1"/>
  <c r="AB14" i="17" s="1"/>
  <c r="AA204" i="18"/>
  <c r="Z204" i="18"/>
  <c r="Z220" i="18" s="1"/>
  <c r="Z14" i="17" s="1"/>
  <c r="Y204" i="18"/>
  <c r="Y220" i="18" s="1"/>
  <c r="Y14" i="17" s="1"/>
  <c r="X204" i="18"/>
  <c r="X220" i="18" s="1"/>
  <c r="X14" i="17" s="1"/>
  <c r="W204" i="18"/>
  <c r="V204" i="18"/>
  <c r="V220" i="18" s="1"/>
  <c r="V14" i="17" s="1"/>
  <c r="U204" i="18"/>
  <c r="T204" i="18"/>
  <c r="S204" i="18"/>
  <c r="O204" i="18"/>
  <c r="K204" i="18"/>
  <c r="J204" i="18"/>
  <c r="H204" i="18"/>
  <c r="H220" i="18" s="1"/>
  <c r="G14" i="17" s="1"/>
  <c r="H14" i="17" s="1"/>
  <c r="F204" i="18"/>
  <c r="AY202" i="18"/>
  <c r="AX202" i="18"/>
  <c r="AW202" i="18"/>
  <c r="AV202" i="18"/>
  <c r="AV13" i="17" s="1"/>
  <c r="AL202" i="18"/>
  <c r="AK202" i="18"/>
  <c r="AK13" i="17" s="1"/>
  <c r="AJ202" i="18"/>
  <c r="AJ13" i="17" s="1"/>
  <c r="AI202" i="18"/>
  <c r="AI13" i="17" s="1"/>
  <c r="AF202" i="18"/>
  <c r="W202" i="18"/>
  <c r="W13" i="17" s="1"/>
  <c r="T202" i="18"/>
  <c r="AU192" i="18"/>
  <c r="AT192" i="18"/>
  <c r="AS192" i="18"/>
  <c r="AR192" i="18"/>
  <c r="AQ192" i="18"/>
  <c r="AP192" i="18"/>
  <c r="AO192" i="18"/>
  <c r="AN192" i="18"/>
  <c r="AM192" i="18"/>
  <c r="AL192" i="18"/>
  <c r="AK192" i="18"/>
  <c r="AJ192" i="18"/>
  <c r="AI192" i="18"/>
  <c r="AH192" i="18"/>
  <c r="AG192" i="18"/>
  <c r="AF192" i="18"/>
  <c r="AE192" i="18"/>
  <c r="AD192" i="18"/>
  <c r="AC192" i="18"/>
  <c r="AB192" i="18"/>
  <c r="AA192" i="18"/>
  <c r="Z192" i="18"/>
  <c r="Y192" i="18"/>
  <c r="X192" i="18"/>
  <c r="W192" i="18"/>
  <c r="V192" i="18"/>
  <c r="U192" i="18"/>
  <c r="T192" i="18"/>
  <c r="S192" i="18"/>
  <c r="O192" i="18"/>
  <c r="G192" i="18"/>
  <c r="K192" i="18" s="1"/>
  <c r="D192" i="18"/>
  <c r="H192" i="18" s="1"/>
  <c r="AU191" i="18"/>
  <c r="AT191" i="18"/>
  <c r="AS191" i="18"/>
  <c r="AR191" i="18"/>
  <c r="AQ191" i="18"/>
  <c r="AP191" i="18"/>
  <c r="AO191" i="18"/>
  <c r="AN191" i="18"/>
  <c r="AM191" i="18"/>
  <c r="AL191" i="18"/>
  <c r="AK191" i="18"/>
  <c r="AJ191" i="18"/>
  <c r="AI191" i="18"/>
  <c r="AH191" i="18"/>
  <c r="AG191" i="18"/>
  <c r="AF191" i="18"/>
  <c r="AE191" i="18"/>
  <c r="AD191" i="18"/>
  <c r="AC191" i="18"/>
  <c r="AB191" i="18"/>
  <c r="AA191" i="18"/>
  <c r="Z191" i="18"/>
  <c r="Y191" i="18"/>
  <c r="X191" i="18"/>
  <c r="W191" i="18"/>
  <c r="V191" i="18"/>
  <c r="U191" i="18"/>
  <c r="T191" i="18"/>
  <c r="S191" i="18"/>
  <c r="O191" i="18"/>
  <c r="J191" i="18"/>
  <c r="R191" i="18" s="1"/>
  <c r="G191" i="18"/>
  <c r="K191" i="18" s="1"/>
  <c r="F191" i="18"/>
  <c r="D191" i="18"/>
  <c r="AU190" i="18"/>
  <c r="AT190" i="18"/>
  <c r="AS190" i="18"/>
  <c r="AR190" i="18"/>
  <c r="AQ190" i="18"/>
  <c r="AP190" i="18"/>
  <c r="AO190" i="18"/>
  <c r="AN190" i="18"/>
  <c r="AM190" i="18"/>
  <c r="AL190" i="18"/>
  <c r="AK190" i="18"/>
  <c r="AJ190" i="18"/>
  <c r="AI190" i="18"/>
  <c r="AH190" i="18"/>
  <c r="AG190" i="18"/>
  <c r="AF190" i="18"/>
  <c r="AE190" i="18"/>
  <c r="AD190" i="18"/>
  <c r="AC190" i="18"/>
  <c r="AB190" i="18"/>
  <c r="AA190" i="18"/>
  <c r="Z190" i="18"/>
  <c r="Y190" i="18"/>
  <c r="X190" i="18"/>
  <c r="W190" i="18"/>
  <c r="V190" i="18"/>
  <c r="U190" i="18"/>
  <c r="T190" i="18"/>
  <c r="S190" i="18"/>
  <c r="R190" i="18"/>
  <c r="O190" i="18"/>
  <c r="B190" i="18"/>
  <c r="AU189" i="18"/>
  <c r="AT189" i="18"/>
  <c r="AS189" i="18"/>
  <c r="AR189" i="18"/>
  <c r="AQ189" i="18"/>
  <c r="AP189" i="18"/>
  <c r="AO189" i="18"/>
  <c r="AN189" i="18"/>
  <c r="AM189" i="18"/>
  <c r="AL189" i="18"/>
  <c r="AK189" i="18"/>
  <c r="AJ189" i="18"/>
  <c r="AI189" i="18"/>
  <c r="AH189" i="18"/>
  <c r="AG189" i="18"/>
  <c r="AF189" i="18"/>
  <c r="AE189" i="18"/>
  <c r="AD189" i="18"/>
  <c r="AC189" i="18"/>
  <c r="AB189" i="18"/>
  <c r="AA189" i="18"/>
  <c r="Z189" i="18"/>
  <c r="Y189" i="18"/>
  <c r="X189" i="18"/>
  <c r="W189" i="18"/>
  <c r="V189" i="18"/>
  <c r="U189" i="18"/>
  <c r="T189" i="18"/>
  <c r="S189" i="18"/>
  <c r="R189" i="18"/>
  <c r="O189" i="18"/>
  <c r="L189" i="18"/>
  <c r="K189" i="18"/>
  <c r="J189" i="18"/>
  <c r="H189" i="18"/>
  <c r="F189" i="18"/>
  <c r="E189" i="18"/>
  <c r="AU188" i="18"/>
  <c r="AT188" i="18"/>
  <c r="AS188" i="18"/>
  <c r="AR188" i="18"/>
  <c r="AQ188" i="18"/>
  <c r="AP188" i="18"/>
  <c r="AO188" i="18"/>
  <c r="AN188" i="18"/>
  <c r="AM188" i="18"/>
  <c r="AL188" i="18"/>
  <c r="AK188" i="18"/>
  <c r="AJ188" i="18"/>
  <c r="AI188" i="18"/>
  <c r="AH188" i="18"/>
  <c r="AG188" i="18"/>
  <c r="AF188" i="18"/>
  <c r="AE188" i="18"/>
  <c r="AE202" i="18" s="1"/>
  <c r="AD188" i="18"/>
  <c r="AC188" i="18"/>
  <c r="AB188" i="18"/>
  <c r="AA188" i="18"/>
  <c r="Z188" i="18"/>
  <c r="Y188" i="18"/>
  <c r="X188" i="18"/>
  <c r="W188" i="18"/>
  <c r="V188" i="18"/>
  <c r="U188" i="18"/>
  <c r="T188" i="18"/>
  <c r="S188" i="18"/>
  <c r="S202" i="18" s="1"/>
  <c r="S13" i="17" s="1"/>
  <c r="O188" i="18"/>
  <c r="L188" i="18"/>
  <c r="J188" i="18"/>
  <c r="R188" i="18" s="1"/>
  <c r="H188" i="18"/>
  <c r="E188" i="18"/>
  <c r="F188" i="18" s="1"/>
  <c r="AU187" i="18"/>
  <c r="AT187" i="18"/>
  <c r="AS187" i="18"/>
  <c r="AR187" i="18"/>
  <c r="AQ187" i="18"/>
  <c r="AP187" i="18"/>
  <c r="AO187" i="18"/>
  <c r="AN187" i="18"/>
  <c r="AM187" i="18"/>
  <c r="AL187" i="18"/>
  <c r="AK187" i="18"/>
  <c r="AJ187" i="18"/>
  <c r="AI187" i="18"/>
  <c r="AH187" i="18"/>
  <c r="AG187" i="18"/>
  <c r="AF187" i="18"/>
  <c r="AE187" i="18"/>
  <c r="AD187" i="18"/>
  <c r="AD202" i="18" s="1"/>
  <c r="AD13" i="17" s="1"/>
  <c r="AC187" i="18"/>
  <c r="AB187" i="18"/>
  <c r="AA187" i="18"/>
  <c r="Z187" i="18"/>
  <c r="Y187" i="18"/>
  <c r="X187" i="18"/>
  <c r="W187" i="18"/>
  <c r="V187" i="18"/>
  <c r="U187" i="18"/>
  <c r="T187" i="18"/>
  <c r="S187" i="18"/>
  <c r="O187" i="18"/>
  <c r="E187" i="18"/>
  <c r="K187" i="18" s="1"/>
  <c r="D187" i="18"/>
  <c r="AU186" i="18"/>
  <c r="AT186" i="18"/>
  <c r="AS186" i="18"/>
  <c r="AS202" i="18" s="1"/>
  <c r="AR186" i="18"/>
  <c r="AR202" i="18" s="1"/>
  <c r="AR13" i="17" s="1"/>
  <c r="AQ186" i="18"/>
  <c r="AP186" i="18"/>
  <c r="AO186" i="18"/>
  <c r="AN186" i="18"/>
  <c r="AM186" i="18"/>
  <c r="AM202" i="18" s="1"/>
  <c r="AL186" i="18"/>
  <c r="AK186" i="18"/>
  <c r="AJ186" i="18"/>
  <c r="AI186" i="18"/>
  <c r="AH186" i="18"/>
  <c r="AG186" i="18"/>
  <c r="AG202" i="18" s="1"/>
  <c r="AF186" i="18"/>
  <c r="AE186" i="18"/>
  <c r="AD186" i="18"/>
  <c r="AC186" i="18"/>
  <c r="AB186" i="18"/>
  <c r="AA186" i="18"/>
  <c r="AA202" i="18" s="1"/>
  <c r="Z186" i="18"/>
  <c r="Y186" i="18"/>
  <c r="Y202" i="18" s="1"/>
  <c r="Y13" i="17" s="1"/>
  <c r="X186" i="18"/>
  <c r="W186" i="18"/>
  <c r="V186" i="18"/>
  <c r="U186" i="18"/>
  <c r="U202" i="18" s="1"/>
  <c r="T186" i="18"/>
  <c r="S186" i="18"/>
  <c r="O186" i="18"/>
  <c r="J186" i="18"/>
  <c r="R186" i="18" s="1"/>
  <c r="H186" i="18"/>
  <c r="F186" i="18"/>
  <c r="E186" i="18"/>
  <c r="K186" i="18" s="1"/>
  <c r="AY184" i="18"/>
  <c r="AX184" i="18"/>
  <c r="AW184" i="18"/>
  <c r="AV184" i="18"/>
  <c r="AU174" i="18"/>
  <c r="AT174" i="18"/>
  <c r="AS174" i="18"/>
  <c r="AR174" i="18"/>
  <c r="AQ174" i="18"/>
  <c r="AP174" i="18"/>
  <c r="AO174" i="18"/>
  <c r="AN174" i="18"/>
  <c r="AM174" i="18"/>
  <c r="AL174" i="18"/>
  <c r="AK174" i="18"/>
  <c r="AJ174" i="18"/>
  <c r="AI174" i="18"/>
  <c r="AH174" i="18"/>
  <c r="AG174" i="18"/>
  <c r="AF174" i="18"/>
  <c r="AE174" i="18"/>
  <c r="AD174" i="18"/>
  <c r="AC174" i="18"/>
  <c r="AB174" i="18"/>
  <c r="AA174" i="18"/>
  <c r="Z174" i="18"/>
  <c r="Y174" i="18"/>
  <c r="X174" i="18"/>
  <c r="W174" i="18"/>
  <c r="V174" i="18"/>
  <c r="U174" i="18"/>
  <c r="T174" i="18"/>
  <c r="S174" i="18"/>
  <c r="O174" i="18"/>
  <c r="K174" i="18"/>
  <c r="G174" i="18"/>
  <c r="D174" i="18"/>
  <c r="AU173" i="18"/>
  <c r="AT173" i="18"/>
  <c r="AS173" i="18"/>
  <c r="AR173" i="18"/>
  <c r="AQ173" i="18"/>
  <c r="AP173" i="18"/>
  <c r="AO173" i="18"/>
  <c r="AN173" i="18"/>
  <c r="AM173" i="18"/>
  <c r="AL173" i="18"/>
  <c r="AK173" i="18"/>
  <c r="AJ173" i="18"/>
  <c r="AI173" i="18"/>
  <c r="AH173" i="18"/>
  <c r="AG173" i="18"/>
  <c r="AF173" i="18"/>
  <c r="AE173" i="18"/>
  <c r="AD173" i="18"/>
  <c r="AC173" i="18"/>
  <c r="AB173" i="18"/>
  <c r="AA173" i="18"/>
  <c r="Z173" i="18"/>
  <c r="Y173" i="18"/>
  <c r="X173" i="18"/>
  <c r="W173" i="18"/>
  <c r="V173" i="18"/>
  <c r="U173" i="18"/>
  <c r="T173" i="18"/>
  <c r="S173" i="18"/>
  <c r="O173" i="18"/>
  <c r="G173" i="18"/>
  <c r="K173" i="18" s="1"/>
  <c r="D173" i="18"/>
  <c r="J173" i="18" s="1"/>
  <c r="R173" i="18" s="1"/>
  <c r="AU172" i="18"/>
  <c r="AT172" i="18"/>
  <c r="AS172" i="18"/>
  <c r="AR172" i="18"/>
  <c r="AQ172" i="18"/>
  <c r="AP172" i="18"/>
  <c r="AO172" i="18"/>
  <c r="AN172" i="18"/>
  <c r="AM172" i="18"/>
  <c r="AL172" i="18"/>
  <c r="AK172" i="18"/>
  <c r="AJ172" i="18"/>
  <c r="AI172" i="18"/>
  <c r="AH172" i="18"/>
  <c r="AG172" i="18"/>
  <c r="AF172" i="18"/>
  <c r="AE172" i="18"/>
  <c r="AD172" i="18"/>
  <c r="AC172" i="18"/>
  <c r="AB172" i="18"/>
  <c r="AA172" i="18"/>
  <c r="Z172" i="18"/>
  <c r="Y172" i="18"/>
  <c r="X172" i="18"/>
  <c r="W172" i="18"/>
  <c r="V172" i="18"/>
  <c r="U172" i="18"/>
  <c r="T172" i="18"/>
  <c r="S172" i="18"/>
  <c r="R172" i="18"/>
  <c r="O172" i="18"/>
  <c r="B172" i="18"/>
  <c r="AU171" i="18"/>
  <c r="AT171" i="18"/>
  <c r="AS171" i="18"/>
  <c r="AR171" i="18"/>
  <c r="AQ171" i="18"/>
  <c r="AP171" i="18"/>
  <c r="AO171" i="18"/>
  <c r="AN171" i="18"/>
  <c r="AM171" i="18"/>
  <c r="AL171" i="18"/>
  <c r="AK171" i="18"/>
  <c r="AJ171" i="18"/>
  <c r="AI171" i="18"/>
  <c r="AH171" i="18"/>
  <c r="AG171" i="18"/>
  <c r="AF171" i="18"/>
  <c r="AE171" i="18"/>
  <c r="AD171" i="18"/>
  <c r="AC171" i="18"/>
  <c r="AB171" i="18"/>
  <c r="AA171" i="18"/>
  <c r="Z171" i="18"/>
  <c r="Y171" i="18"/>
  <c r="X171" i="18"/>
  <c r="W171" i="18"/>
  <c r="V171" i="18"/>
  <c r="U171" i="18"/>
  <c r="T171" i="18"/>
  <c r="S171" i="18"/>
  <c r="O171" i="18"/>
  <c r="K171" i="18"/>
  <c r="J171" i="18"/>
  <c r="R171" i="18" s="1"/>
  <c r="H171" i="18"/>
  <c r="F171" i="18"/>
  <c r="L171" i="18" s="1"/>
  <c r="E171" i="18"/>
  <c r="D171" i="18"/>
  <c r="AU170" i="18"/>
  <c r="AT170" i="18"/>
  <c r="AS170" i="18"/>
  <c r="AR170" i="18"/>
  <c r="AQ170" i="18"/>
  <c r="AP170" i="18"/>
  <c r="AO170" i="18"/>
  <c r="AN170" i="18"/>
  <c r="AM170" i="18"/>
  <c r="AL170" i="18"/>
  <c r="AK170" i="18"/>
  <c r="AJ170" i="18"/>
  <c r="AI170" i="18"/>
  <c r="AH170" i="18"/>
  <c r="AG170" i="18"/>
  <c r="AF170" i="18"/>
  <c r="AE170" i="18"/>
  <c r="AD170" i="18"/>
  <c r="AC170" i="18"/>
  <c r="AB170" i="18"/>
  <c r="AA170" i="18"/>
  <c r="Z170" i="18"/>
  <c r="Y170" i="18"/>
  <c r="X170" i="18"/>
  <c r="W170" i="18"/>
  <c r="V170" i="18"/>
  <c r="U170" i="18"/>
  <c r="T170" i="18"/>
  <c r="S170" i="18"/>
  <c r="O170" i="18"/>
  <c r="J170" i="18"/>
  <c r="R170" i="18" s="1"/>
  <c r="H170" i="18"/>
  <c r="E170" i="18"/>
  <c r="AU169" i="18"/>
  <c r="AT169" i="18"/>
  <c r="AS169" i="18"/>
  <c r="AR169" i="18"/>
  <c r="AQ169" i="18"/>
  <c r="AP169" i="18"/>
  <c r="AO169" i="18"/>
  <c r="AN169" i="18"/>
  <c r="AM169" i="18"/>
  <c r="AL169" i="18"/>
  <c r="AK169" i="18"/>
  <c r="AJ169" i="18"/>
  <c r="AI169" i="18"/>
  <c r="AH169" i="18"/>
  <c r="AG169" i="18"/>
  <c r="AF169" i="18"/>
  <c r="AE169" i="18"/>
  <c r="AD169" i="18"/>
  <c r="AC169" i="18"/>
  <c r="AB169" i="18"/>
  <c r="AA169" i="18"/>
  <c r="Z169" i="18"/>
  <c r="Y169" i="18"/>
  <c r="X169" i="18"/>
  <c r="W169" i="18"/>
  <c r="V169" i="18"/>
  <c r="U169" i="18"/>
  <c r="T169" i="18"/>
  <c r="S169" i="18"/>
  <c r="R169" i="18"/>
  <c r="O169" i="18"/>
  <c r="J169" i="18"/>
  <c r="I169" i="18"/>
  <c r="G169" i="18"/>
  <c r="K169" i="18" s="1"/>
  <c r="F169" i="18"/>
  <c r="E169" i="18"/>
  <c r="AU168" i="18"/>
  <c r="AT168" i="18"/>
  <c r="AS168" i="18"/>
  <c r="AR168" i="18"/>
  <c r="AQ168" i="18"/>
  <c r="AP168" i="18"/>
  <c r="AO168" i="18"/>
  <c r="AN168" i="18"/>
  <c r="AM168" i="18"/>
  <c r="AL168" i="18"/>
  <c r="AK168" i="18"/>
  <c r="AJ168" i="18"/>
  <c r="AI168" i="18"/>
  <c r="AH168" i="18"/>
  <c r="AG168" i="18"/>
  <c r="AF168" i="18"/>
  <c r="AE168" i="18"/>
  <c r="AD168" i="18"/>
  <c r="AC168" i="18"/>
  <c r="AB168" i="18"/>
  <c r="AA168" i="18"/>
  <c r="Z168" i="18"/>
  <c r="Y168" i="18"/>
  <c r="X168" i="18"/>
  <c r="W168" i="18"/>
  <c r="V168" i="18"/>
  <c r="U168" i="18"/>
  <c r="T168" i="18"/>
  <c r="S168" i="18"/>
  <c r="O168" i="18"/>
  <c r="J168" i="18"/>
  <c r="R168" i="18" s="1"/>
  <c r="H168" i="18"/>
  <c r="E168" i="18"/>
  <c r="F168" i="18" s="1"/>
  <c r="L168" i="18" s="1"/>
  <c r="AU167" i="18"/>
  <c r="AT167" i="18"/>
  <c r="AS167" i="18"/>
  <c r="AR167" i="18"/>
  <c r="AQ167" i="18"/>
  <c r="AP167" i="18"/>
  <c r="AO167" i="18"/>
  <c r="AN167" i="18"/>
  <c r="AM167" i="18"/>
  <c r="AL167" i="18"/>
  <c r="AK167" i="18"/>
  <c r="AJ167" i="18"/>
  <c r="AI167" i="18"/>
  <c r="AH167" i="18"/>
  <c r="AG167" i="18"/>
  <c r="AF167" i="18"/>
  <c r="AE167" i="18"/>
  <c r="AD167" i="18"/>
  <c r="AC167" i="18"/>
  <c r="AB167" i="18"/>
  <c r="AA167" i="18"/>
  <c r="Z167" i="18"/>
  <c r="Y167" i="18"/>
  <c r="X167" i="18"/>
  <c r="W167" i="18"/>
  <c r="V167" i="18"/>
  <c r="U167" i="18"/>
  <c r="T167" i="18"/>
  <c r="S167" i="18"/>
  <c r="O167" i="18"/>
  <c r="K167" i="18"/>
  <c r="J167" i="18"/>
  <c r="R167" i="18" s="1"/>
  <c r="I167" i="18"/>
  <c r="H167" i="18"/>
  <c r="G167" i="18"/>
  <c r="E167" i="18"/>
  <c r="F167" i="18" s="1"/>
  <c r="L167" i="18" s="1"/>
  <c r="AU166" i="18"/>
  <c r="AT166" i="18"/>
  <c r="AS166" i="18"/>
  <c r="AR166" i="18"/>
  <c r="AQ166" i="18"/>
  <c r="AP166" i="18"/>
  <c r="AO166" i="18"/>
  <c r="AN166" i="18"/>
  <c r="AM166" i="18"/>
  <c r="AL166" i="18"/>
  <c r="AK166" i="18"/>
  <c r="AJ166" i="18"/>
  <c r="AI166" i="18"/>
  <c r="AH166" i="18"/>
  <c r="AG166" i="18"/>
  <c r="AF166" i="18"/>
  <c r="AE166" i="18"/>
  <c r="AD166" i="18"/>
  <c r="AC166" i="18"/>
  <c r="AB166" i="18"/>
  <c r="AA166" i="18"/>
  <c r="Z166" i="18"/>
  <c r="Y166" i="18"/>
  <c r="X166" i="18"/>
  <c r="W166" i="18"/>
  <c r="V166" i="18"/>
  <c r="U166" i="18"/>
  <c r="T166" i="18"/>
  <c r="S166" i="18"/>
  <c r="R166" i="18"/>
  <c r="O166" i="18"/>
  <c r="I166" i="18"/>
  <c r="J166" i="18" s="1"/>
  <c r="H166" i="18"/>
  <c r="G166" i="18"/>
  <c r="F166" i="18"/>
  <c r="E166" i="18"/>
  <c r="AU165" i="18"/>
  <c r="AT165" i="18"/>
  <c r="AS165" i="18"/>
  <c r="AR165" i="18"/>
  <c r="AQ165" i="18"/>
  <c r="AP165" i="18"/>
  <c r="AO165" i="18"/>
  <c r="AN165" i="18"/>
  <c r="AM165" i="18"/>
  <c r="AL165" i="18"/>
  <c r="AK165" i="18"/>
  <c r="AJ165" i="18"/>
  <c r="AI165" i="18"/>
  <c r="AH165" i="18"/>
  <c r="AG165" i="18"/>
  <c r="AF165" i="18"/>
  <c r="AE165" i="18"/>
  <c r="AD165" i="18"/>
  <c r="AC165" i="18"/>
  <c r="AB165" i="18"/>
  <c r="AA165" i="18"/>
  <c r="Z165" i="18"/>
  <c r="Y165" i="18"/>
  <c r="X165" i="18"/>
  <c r="W165" i="18"/>
  <c r="V165" i="18"/>
  <c r="U165" i="18"/>
  <c r="T165" i="18"/>
  <c r="S165" i="18"/>
  <c r="R165" i="18"/>
  <c r="O165" i="18"/>
  <c r="L165" i="18"/>
  <c r="K165" i="18"/>
  <c r="J165" i="18"/>
  <c r="H165" i="18"/>
  <c r="F165" i="18"/>
  <c r="E165" i="18"/>
  <c r="AU164" i="18"/>
  <c r="AT164" i="18"/>
  <c r="AS164" i="18"/>
  <c r="AR164" i="18"/>
  <c r="AQ164" i="18"/>
  <c r="AP164" i="18"/>
  <c r="AO164" i="18"/>
  <c r="AN164" i="18"/>
  <c r="AM164" i="18"/>
  <c r="AL164" i="18"/>
  <c r="AK164" i="18"/>
  <c r="AJ164" i="18"/>
  <c r="AI164" i="18"/>
  <c r="AH164" i="18"/>
  <c r="AG164" i="18"/>
  <c r="AF164" i="18"/>
  <c r="AE164" i="18"/>
  <c r="AD164" i="18"/>
  <c r="AC164" i="18"/>
  <c r="AB164" i="18"/>
  <c r="AA164" i="18"/>
  <c r="Z164" i="18"/>
  <c r="Y164" i="18"/>
  <c r="X164" i="18"/>
  <c r="W164" i="18"/>
  <c r="V164" i="18"/>
  <c r="U164" i="18"/>
  <c r="T164" i="18"/>
  <c r="S164" i="18"/>
  <c r="O164" i="18"/>
  <c r="L164" i="18"/>
  <c r="K164" i="18"/>
  <c r="J164" i="18"/>
  <c r="R164" i="18" s="1"/>
  <c r="H164" i="18"/>
  <c r="E164" i="18"/>
  <c r="F164" i="18" s="1"/>
  <c r="AU163" i="18"/>
  <c r="AT163" i="18"/>
  <c r="AS163" i="18"/>
  <c r="AR163" i="18"/>
  <c r="AQ163" i="18"/>
  <c r="AP163" i="18"/>
  <c r="AP184" i="18" s="1"/>
  <c r="AO163" i="18"/>
  <c r="AN163" i="18"/>
  <c r="AM163" i="18"/>
  <c r="AL163" i="18"/>
  <c r="AK163" i="18"/>
  <c r="AJ163" i="18"/>
  <c r="AI163" i="18"/>
  <c r="AH163" i="18"/>
  <c r="AG163" i="18"/>
  <c r="AF163" i="18"/>
  <c r="AE163" i="18"/>
  <c r="AD163" i="18"/>
  <c r="AC163" i="18"/>
  <c r="AB163" i="18"/>
  <c r="AA163" i="18"/>
  <c r="Z163" i="18"/>
  <c r="Y163" i="18"/>
  <c r="X163" i="18"/>
  <c r="W163" i="18"/>
  <c r="V163" i="18"/>
  <c r="U163" i="18"/>
  <c r="T163" i="18"/>
  <c r="S163" i="18"/>
  <c r="R163" i="18"/>
  <c r="O163" i="18"/>
  <c r="L163" i="18"/>
  <c r="K163" i="18"/>
  <c r="J163" i="18"/>
  <c r="H163" i="18"/>
  <c r="F163" i="18"/>
  <c r="E163" i="18"/>
  <c r="AU162" i="18"/>
  <c r="AT162" i="18"/>
  <c r="AS162" i="18"/>
  <c r="AR162" i="18"/>
  <c r="AQ162" i="18"/>
  <c r="AP162" i="18"/>
  <c r="AO162" i="18"/>
  <c r="AN162" i="18"/>
  <c r="AM162" i="18"/>
  <c r="AL162" i="18"/>
  <c r="AK162" i="18"/>
  <c r="AJ162" i="18"/>
  <c r="AI162" i="18"/>
  <c r="AH162" i="18"/>
  <c r="AG162" i="18"/>
  <c r="AF162" i="18"/>
  <c r="AE162" i="18"/>
  <c r="AD162" i="18"/>
  <c r="AC162" i="18"/>
  <c r="AB162" i="18"/>
  <c r="AA162" i="18"/>
  <c r="Z162" i="18"/>
  <c r="Y162" i="18"/>
  <c r="X162" i="18"/>
  <c r="W162" i="18"/>
  <c r="V162" i="18"/>
  <c r="U162" i="18"/>
  <c r="T162" i="18"/>
  <c r="S162" i="18"/>
  <c r="R162" i="18"/>
  <c r="O162" i="18"/>
  <c r="I162" i="18"/>
  <c r="J162" i="18" s="1"/>
  <c r="H162" i="18"/>
  <c r="G162" i="18"/>
  <c r="E162" i="18"/>
  <c r="AU161" i="18"/>
  <c r="AT161" i="18"/>
  <c r="AS161" i="18"/>
  <c r="AR161" i="18"/>
  <c r="AQ161" i="18"/>
  <c r="AP161" i="18"/>
  <c r="AO161" i="18"/>
  <c r="AN161" i="18"/>
  <c r="AM161" i="18"/>
  <c r="AL161" i="18"/>
  <c r="AK161" i="18"/>
  <c r="AJ161" i="18"/>
  <c r="AI161" i="18"/>
  <c r="AH161" i="18"/>
  <c r="AG161" i="18"/>
  <c r="AF161" i="18"/>
  <c r="AE161" i="18"/>
  <c r="AD161" i="18"/>
  <c r="AC161" i="18"/>
  <c r="AB161" i="18"/>
  <c r="AA161" i="18"/>
  <c r="Z161" i="18"/>
  <c r="Y161" i="18"/>
  <c r="X161" i="18"/>
  <c r="W161" i="18"/>
  <c r="V161" i="18"/>
  <c r="U161" i="18"/>
  <c r="T161" i="18"/>
  <c r="S161" i="18"/>
  <c r="O161" i="18"/>
  <c r="L161" i="18"/>
  <c r="K161" i="18"/>
  <c r="J161" i="18"/>
  <c r="R161" i="18" s="1"/>
  <c r="H161" i="18"/>
  <c r="F161" i="18"/>
  <c r="E161" i="18"/>
  <c r="AU160" i="18"/>
  <c r="AT160" i="18"/>
  <c r="AS160" i="18"/>
  <c r="AR160" i="18"/>
  <c r="AQ160" i="18"/>
  <c r="AP160" i="18"/>
  <c r="AO160" i="18"/>
  <c r="AN160" i="18"/>
  <c r="AM160" i="18"/>
  <c r="AL160" i="18"/>
  <c r="AK160" i="18"/>
  <c r="AJ160" i="18"/>
  <c r="AI160" i="18"/>
  <c r="AH160" i="18"/>
  <c r="AG160" i="18"/>
  <c r="AF160" i="18"/>
  <c r="AE160" i="18"/>
  <c r="AD160" i="18"/>
  <c r="AC160" i="18"/>
  <c r="AB160" i="18"/>
  <c r="AA160" i="18"/>
  <c r="Z160" i="18"/>
  <c r="Y160" i="18"/>
  <c r="X160" i="18"/>
  <c r="W160" i="18"/>
  <c r="V160" i="18"/>
  <c r="U160" i="18"/>
  <c r="T160" i="18"/>
  <c r="S160" i="18"/>
  <c r="R160" i="18"/>
  <c r="O160" i="18"/>
  <c r="B160" i="18"/>
  <c r="AU159" i="18"/>
  <c r="AT159" i="18"/>
  <c r="AS159" i="18"/>
  <c r="AR159" i="18"/>
  <c r="AQ159" i="18"/>
  <c r="AP159" i="18"/>
  <c r="AO159" i="18"/>
  <c r="AO184" i="18" s="1"/>
  <c r="AO12" i="17" s="1"/>
  <c r="AN159" i="18"/>
  <c r="AM159" i="18"/>
  <c r="AL159" i="18"/>
  <c r="AK159" i="18"/>
  <c r="AJ159" i="18"/>
  <c r="AI159" i="18"/>
  <c r="AH159" i="18"/>
  <c r="AG159" i="18"/>
  <c r="AF159" i="18"/>
  <c r="AE159" i="18"/>
  <c r="AD159" i="18"/>
  <c r="AC159" i="18"/>
  <c r="AB159" i="18"/>
  <c r="AA159" i="18"/>
  <c r="Z159" i="18"/>
  <c r="Y159" i="18"/>
  <c r="X159" i="18"/>
  <c r="W159" i="18"/>
  <c r="V159" i="18"/>
  <c r="U159" i="18"/>
  <c r="T159" i="18"/>
  <c r="S159" i="18"/>
  <c r="O159" i="18"/>
  <c r="L159" i="18"/>
  <c r="K159" i="18"/>
  <c r="J159" i="18"/>
  <c r="R159" i="18" s="1"/>
  <c r="H159" i="18"/>
  <c r="E159" i="18"/>
  <c r="F159" i="18" s="1"/>
  <c r="AU158" i="18"/>
  <c r="AT158" i="18"/>
  <c r="AS158" i="18"/>
  <c r="AR158" i="18"/>
  <c r="AQ158" i="18"/>
  <c r="AP158" i="18"/>
  <c r="AO158" i="18"/>
  <c r="AN158" i="18"/>
  <c r="AM158" i="18"/>
  <c r="AL158" i="18"/>
  <c r="AK158" i="18"/>
  <c r="AJ158" i="18"/>
  <c r="AI158" i="18"/>
  <c r="AH158" i="18"/>
  <c r="AG158" i="18"/>
  <c r="AF158" i="18"/>
  <c r="AE158" i="18"/>
  <c r="AD158" i="18"/>
  <c r="AC158" i="18"/>
  <c r="AB158" i="18"/>
  <c r="AA158" i="18"/>
  <c r="Z158" i="18"/>
  <c r="Y158" i="18"/>
  <c r="X158" i="18"/>
  <c r="W158" i="18"/>
  <c r="V158" i="18"/>
  <c r="U158" i="18"/>
  <c r="T158" i="18"/>
  <c r="S158" i="18"/>
  <c r="O158" i="18"/>
  <c r="J158" i="18"/>
  <c r="R158" i="18" s="1"/>
  <c r="H158" i="18"/>
  <c r="E158" i="18"/>
  <c r="K158" i="18" s="1"/>
  <c r="AU157" i="18"/>
  <c r="AT157" i="18"/>
  <c r="AS157" i="18"/>
  <c r="AR157" i="18"/>
  <c r="AQ157" i="18"/>
  <c r="AP157" i="18"/>
  <c r="AO157" i="18"/>
  <c r="AN157" i="18"/>
  <c r="AM157" i="18"/>
  <c r="AL157" i="18"/>
  <c r="AK157" i="18"/>
  <c r="AJ157" i="18"/>
  <c r="AI157" i="18"/>
  <c r="AH157" i="18"/>
  <c r="AG157" i="18"/>
  <c r="AF157" i="18"/>
  <c r="AE157" i="18"/>
  <c r="AD157" i="18"/>
  <c r="AC157" i="18"/>
  <c r="AB157" i="18"/>
  <c r="AA157" i="18"/>
  <c r="Z157" i="18"/>
  <c r="Y157" i="18"/>
  <c r="X157" i="18"/>
  <c r="W157" i="18"/>
  <c r="V157" i="18"/>
  <c r="U157" i="18"/>
  <c r="T157" i="18"/>
  <c r="S157" i="18"/>
  <c r="R157" i="18"/>
  <c r="O157" i="18"/>
  <c r="K157" i="18"/>
  <c r="J157" i="18"/>
  <c r="H157" i="18"/>
  <c r="E157" i="18"/>
  <c r="F157" i="18" s="1"/>
  <c r="L157" i="18" s="1"/>
  <c r="AU156" i="18"/>
  <c r="AT156" i="18"/>
  <c r="AS156" i="18"/>
  <c r="AR156" i="18"/>
  <c r="AQ156" i="18"/>
  <c r="AP156" i="18"/>
  <c r="AO156" i="18"/>
  <c r="AN156" i="18"/>
  <c r="AM156" i="18"/>
  <c r="AL156" i="18"/>
  <c r="AK156" i="18"/>
  <c r="AJ156" i="18"/>
  <c r="AI156" i="18"/>
  <c r="AH156" i="18"/>
  <c r="AG156" i="18"/>
  <c r="AF156" i="18"/>
  <c r="AE156" i="18"/>
  <c r="AD156" i="18"/>
  <c r="AC156" i="18"/>
  <c r="AB156" i="18"/>
  <c r="AA156" i="18"/>
  <c r="Z156" i="18"/>
  <c r="Y156" i="18"/>
  <c r="X156" i="18"/>
  <c r="W156" i="18"/>
  <c r="V156" i="18"/>
  <c r="U156" i="18"/>
  <c r="T156" i="18"/>
  <c r="S156" i="18"/>
  <c r="O156" i="18"/>
  <c r="J156" i="18"/>
  <c r="R156" i="18" s="1"/>
  <c r="H156" i="18"/>
  <c r="E156" i="18"/>
  <c r="K156" i="18" s="1"/>
  <c r="D156" i="18"/>
  <c r="AU155" i="18"/>
  <c r="AT155" i="18"/>
  <c r="AS155" i="18"/>
  <c r="AR155" i="18"/>
  <c r="AQ155" i="18"/>
  <c r="AP155" i="18"/>
  <c r="AO155" i="18"/>
  <c r="AN155" i="18"/>
  <c r="AM155" i="18"/>
  <c r="AL155" i="18"/>
  <c r="AK155" i="18"/>
  <c r="AJ155" i="18"/>
  <c r="AI155" i="18"/>
  <c r="AH155" i="18"/>
  <c r="AG155" i="18"/>
  <c r="AF155" i="18"/>
  <c r="AE155" i="18"/>
  <c r="AD155" i="18"/>
  <c r="AC155" i="18"/>
  <c r="AB155" i="18"/>
  <c r="AA155" i="18"/>
  <c r="Z155" i="18"/>
  <c r="Y155" i="18"/>
  <c r="X155" i="18"/>
  <c r="W155" i="18"/>
  <c r="V155" i="18"/>
  <c r="U155" i="18"/>
  <c r="T155" i="18"/>
  <c r="S155" i="18"/>
  <c r="R155" i="18"/>
  <c r="O155" i="18"/>
  <c r="L155" i="18"/>
  <c r="K155" i="18"/>
  <c r="J155" i="18"/>
  <c r="H155" i="18"/>
  <c r="F155" i="18"/>
  <c r="E155" i="18"/>
  <c r="AU154" i="18"/>
  <c r="AT154" i="18"/>
  <c r="AS154" i="18"/>
  <c r="AR154" i="18"/>
  <c r="AQ154" i="18"/>
  <c r="AP154" i="18"/>
  <c r="AO154" i="18"/>
  <c r="AN154" i="18"/>
  <c r="AM154" i="18"/>
  <c r="AL154" i="18"/>
  <c r="AK154" i="18"/>
  <c r="AJ154" i="18"/>
  <c r="AI154" i="18"/>
  <c r="AH154" i="18"/>
  <c r="AG154" i="18"/>
  <c r="AF154" i="18"/>
  <c r="AE154" i="18"/>
  <c r="AD154" i="18"/>
  <c r="AC154" i="18"/>
  <c r="AB154" i="18"/>
  <c r="AA154" i="18"/>
  <c r="Z154" i="18"/>
  <c r="Y154" i="18"/>
  <c r="X154" i="18"/>
  <c r="W154" i="18"/>
  <c r="V154" i="18"/>
  <c r="U154" i="18"/>
  <c r="T154" i="18"/>
  <c r="S154" i="18"/>
  <c r="O154" i="18"/>
  <c r="L154" i="18"/>
  <c r="K154" i="18"/>
  <c r="J154" i="18"/>
  <c r="R154" i="18" s="1"/>
  <c r="H154" i="18"/>
  <c r="E154" i="18"/>
  <c r="F154" i="18" s="1"/>
  <c r="AU153" i="18"/>
  <c r="AT153" i="18"/>
  <c r="AS153" i="18"/>
  <c r="AR153" i="18"/>
  <c r="AQ153" i="18"/>
  <c r="AP153" i="18"/>
  <c r="AO153" i="18"/>
  <c r="AN153" i="18"/>
  <c r="AM153" i="18"/>
  <c r="AL153" i="18"/>
  <c r="AK153" i="18"/>
  <c r="AJ153" i="18"/>
  <c r="AI153" i="18"/>
  <c r="AH153" i="18"/>
  <c r="AG153" i="18"/>
  <c r="AF153" i="18"/>
  <c r="AE153" i="18"/>
  <c r="AD153" i="18"/>
  <c r="AC153" i="18"/>
  <c r="AB153" i="18"/>
  <c r="AA153" i="18"/>
  <c r="Z153" i="18"/>
  <c r="Y153" i="18"/>
  <c r="X153" i="18"/>
  <c r="W153" i="18"/>
  <c r="V153" i="18"/>
  <c r="U153" i="18"/>
  <c r="T153" i="18"/>
  <c r="S153" i="18"/>
  <c r="R153" i="18"/>
  <c r="O153" i="18"/>
  <c r="L153" i="18"/>
  <c r="K153" i="18"/>
  <c r="J153" i="18"/>
  <c r="H153" i="18"/>
  <c r="F153" i="18"/>
  <c r="E153" i="18"/>
  <c r="AU152" i="18"/>
  <c r="AT152" i="18"/>
  <c r="AS152" i="18"/>
  <c r="AR152" i="18"/>
  <c r="AQ152" i="18"/>
  <c r="AP152" i="18"/>
  <c r="AO152" i="18"/>
  <c r="AN152" i="18"/>
  <c r="AM152" i="18"/>
  <c r="AL152" i="18"/>
  <c r="AK152" i="18"/>
  <c r="AJ152" i="18"/>
  <c r="AI152" i="18"/>
  <c r="AH152" i="18"/>
  <c r="AG152" i="18"/>
  <c r="AF152" i="18"/>
  <c r="AE152" i="18"/>
  <c r="AD152" i="18"/>
  <c r="AC152" i="18"/>
  <c r="AB152" i="18"/>
  <c r="AA152" i="18"/>
  <c r="Z152" i="18"/>
  <c r="Y152" i="18"/>
  <c r="X152" i="18"/>
  <c r="W152" i="18"/>
  <c r="V152" i="18"/>
  <c r="U152" i="18"/>
  <c r="T152" i="18"/>
  <c r="S152" i="18"/>
  <c r="R152" i="18"/>
  <c r="O152" i="18"/>
  <c r="I152" i="18"/>
  <c r="J152" i="18" s="1"/>
  <c r="H152" i="18"/>
  <c r="G152" i="18"/>
  <c r="E152" i="18"/>
  <c r="AU151" i="18"/>
  <c r="AT151" i="18"/>
  <c r="AS151" i="18"/>
  <c r="AR151" i="18"/>
  <c r="AQ151" i="18"/>
  <c r="AP151" i="18"/>
  <c r="AO151" i="18"/>
  <c r="AN151" i="18"/>
  <c r="AM151" i="18"/>
  <c r="AL151" i="18"/>
  <c r="AK151" i="18"/>
  <c r="AJ151" i="18"/>
  <c r="AI151" i="18"/>
  <c r="AH151" i="18"/>
  <c r="AG151" i="18"/>
  <c r="AF151" i="18"/>
  <c r="AE151" i="18"/>
  <c r="AD151" i="18"/>
  <c r="AC151" i="18"/>
  <c r="AB151" i="18"/>
  <c r="AA151" i="18"/>
  <c r="Z151" i="18"/>
  <c r="Y151" i="18"/>
  <c r="X151" i="18"/>
  <c r="W151" i="18"/>
  <c r="V151" i="18"/>
  <c r="U151" i="18"/>
  <c r="T151" i="18"/>
  <c r="S151" i="18"/>
  <c r="O151" i="18"/>
  <c r="J151" i="18"/>
  <c r="R151" i="18" s="1"/>
  <c r="I151" i="18"/>
  <c r="H151" i="18"/>
  <c r="G151" i="18"/>
  <c r="E151" i="18"/>
  <c r="K151" i="18" s="1"/>
  <c r="AU150" i="18"/>
  <c r="AT150" i="18"/>
  <c r="AS150" i="18"/>
  <c r="AR150" i="18"/>
  <c r="AQ150" i="18"/>
  <c r="AP150" i="18"/>
  <c r="AO150" i="18"/>
  <c r="AN150" i="18"/>
  <c r="AM150" i="18"/>
  <c r="AL150" i="18"/>
  <c r="AK150" i="18"/>
  <c r="AJ150" i="18"/>
  <c r="AI150" i="18"/>
  <c r="AH150" i="18"/>
  <c r="AG150" i="18"/>
  <c r="AF150" i="18"/>
  <c r="AE150" i="18"/>
  <c r="AD150" i="18"/>
  <c r="AC150" i="18"/>
  <c r="AB150" i="18"/>
  <c r="AA150" i="18"/>
  <c r="Z150" i="18"/>
  <c r="Y150" i="18"/>
  <c r="X150" i="18"/>
  <c r="W150" i="18"/>
  <c r="V150" i="18"/>
  <c r="U150" i="18"/>
  <c r="T150" i="18"/>
  <c r="S150" i="18"/>
  <c r="R150" i="18"/>
  <c r="O150" i="18"/>
  <c r="J150" i="18"/>
  <c r="H150" i="18"/>
  <c r="E150" i="18"/>
  <c r="K150" i="18" s="1"/>
  <c r="AU149" i="18"/>
  <c r="AT149" i="18"/>
  <c r="AS149" i="18"/>
  <c r="AR149" i="18"/>
  <c r="AQ149" i="18"/>
  <c r="AP149" i="18"/>
  <c r="AO149" i="18"/>
  <c r="AN149" i="18"/>
  <c r="AM149" i="18"/>
  <c r="AL149" i="18"/>
  <c r="AK149" i="18"/>
  <c r="AJ149" i="18"/>
  <c r="AI149" i="18"/>
  <c r="AH149" i="18"/>
  <c r="AG149" i="18"/>
  <c r="AF149" i="18"/>
  <c r="AE149" i="18"/>
  <c r="AD149" i="18"/>
  <c r="AC149" i="18"/>
  <c r="AB149" i="18"/>
  <c r="AA149" i="18"/>
  <c r="Z149" i="18"/>
  <c r="Y149" i="18"/>
  <c r="X149" i="18"/>
  <c r="W149" i="18"/>
  <c r="V149" i="18"/>
  <c r="U149" i="18"/>
  <c r="T149" i="18"/>
  <c r="S149" i="18"/>
  <c r="R149" i="18"/>
  <c r="O149" i="18"/>
  <c r="J149" i="18"/>
  <c r="H149" i="18"/>
  <c r="E149" i="18"/>
  <c r="K149" i="18" s="1"/>
  <c r="AU148" i="18"/>
  <c r="AT148" i="18"/>
  <c r="AS148" i="18"/>
  <c r="AR148" i="18"/>
  <c r="AQ148" i="18"/>
  <c r="AP148" i="18"/>
  <c r="AO148" i="18"/>
  <c r="AN148" i="18"/>
  <c r="AM148" i="18"/>
  <c r="AL148" i="18"/>
  <c r="AK148" i="18"/>
  <c r="AJ148" i="18"/>
  <c r="AI148" i="18"/>
  <c r="AH148" i="18"/>
  <c r="AG148" i="18"/>
  <c r="AF148" i="18"/>
  <c r="AE148" i="18"/>
  <c r="AD148" i="18"/>
  <c r="AC148" i="18"/>
  <c r="AB148" i="18"/>
  <c r="AA148" i="18"/>
  <c r="Z148" i="18"/>
  <c r="Y148" i="18"/>
  <c r="X148" i="18"/>
  <c r="W148" i="18"/>
  <c r="V148" i="18"/>
  <c r="U148" i="18"/>
  <c r="T148" i="18"/>
  <c r="S148" i="18"/>
  <c r="O148" i="18"/>
  <c r="K148" i="18"/>
  <c r="J148" i="18"/>
  <c r="R148" i="18" s="1"/>
  <c r="H148" i="18"/>
  <c r="F148" i="18"/>
  <c r="E148" i="18"/>
  <c r="AU147" i="18"/>
  <c r="AT147" i="18"/>
  <c r="AS147" i="18"/>
  <c r="AR147" i="18"/>
  <c r="AQ147" i="18"/>
  <c r="AP147" i="18"/>
  <c r="AO147" i="18"/>
  <c r="AN147" i="18"/>
  <c r="AM147" i="18"/>
  <c r="AL147" i="18"/>
  <c r="AK147" i="18"/>
  <c r="AJ147" i="18"/>
  <c r="AI147" i="18"/>
  <c r="AH147" i="18"/>
  <c r="AG147" i="18"/>
  <c r="AF147" i="18"/>
  <c r="AE147" i="18"/>
  <c r="AD147" i="18"/>
  <c r="AC147" i="18"/>
  <c r="AB147" i="18"/>
  <c r="AA147" i="18"/>
  <c r="Z147" i="18"/>
  <c r="Y147" i="18"/>
  <c r="X147" i="18"/>
  <c r="W147" i="18"/>
  <c r="V147" i="18"/>
  <c r="U147" i="18"/>
  <c r="T147" i="18"/>
  <c r="S147" i="18"/>
  <c r="R147" i="18"/>
  <c r="O147" i="18"/>
  <c r="L147" i="18"/>
  <c r="K147" i="18"/>
  <c r="J147" i="18"/>
  <c r="H147" i="18"/>
  <c r="F147" i="18"/>
  <c r="E147" i="18"/>
  <c r="AU146" i="18"/>
  <c r="AT146" i="18"/>
  <c r="AS146" i="18"/>
  <c r="AR146" i="18"/>
  <c r="AQ146" i="18"/>
  <c r="AP146" i="18"/>
  <c r="AO146" i="18"/>
  <c r="AN146" i="18"/>
  <c r="AM146" i="18"/>
  <c r="AL146" i="18"/>
  <c r="AK146" i="18"/>
  <c r="AJ146" i="18"/>
  <c r="AI146" i="18"/>
  <c r="AH146" i="18"/>
  <c r="AG146" i="18"/>
  <c r="AF146" i="18"/>
  <c r="AE146" i="18"/>
  <c r="AD146" i="18"/>
  <c r="AC146" i="18"/>
  <c r="AB146" i="18"/>
  <c r="AA146" i="18"/>
  <c r="Z146" i="18"/>
  <c r="Y146" i="18"/>
  <c r="X146" i="18"/>
  <c r="W146" i="18"/>
  <c r="V146" i="18"/>
  <c r="U146" i="18"/>
  <c r="T146" i="18"/>
  <c r="S146" i="18"/>
  <c r="O146" i="18"/>
  <c r="J146" i="18"/>
  <c r="R146" i="18" s="1"/>
  <c r="I146" i="18"/>
  <c r="G146" i="18"/>
  <c r="H146" i="18" s="1"/>
  <c r="E146" i="18"/>
  <c r="K146" i="18" s="1"/>
  <c r="AU145" i="18"/>
  <c r="AT145" i="18"/>
  <c r="AS145" i="18"/>
  <c r="AR145" i="18"/>
  <c r="AQ145" i="18"/>
  <c r="AP145" i="18"/>
  <c r="AO145" i="18"/>
  <c r="AN145" i="18"/>
  <c r="AM145" i="18"/>
  <c r="AL145" i="18"/>
  <c r="AK145" i="18"/>
  <c r="AJ145" i="18"/>
  <c r="AI145" i="18"/>
  <c r="AH145" i="18"/>
  <c r="AG145" i="18"/>
  <c r="AF145" i="18"/>
  <c r="AE145" i="18"/>
  <c r="AD145" i="18"/>
  <c r="AC145" i="18"/>
  <c r="AB145" i="18"/>
  <c r="AA145" i="18"/>
  <c r="Z145" i="18"/>
  <c r="Y145" i="18"/>
  <c r="X145" i="18"/>
  <c r="W145" i="18"/>
  <c r="V145" i="18"/>
  <c r="U145" i="18"/>
  <c r="T145" i="18"/>
  <c r="S145" i="18"/>
  <c r="R145" i="18"/>
  <c r="O145" i="18"/>
  <c r="J145" i="18"/>
  <c r="I145" i="18"/>
  <c r="H145" i="18"/>
  <c r="G145" i="18"/>
  <c r="F145" i="18"/>
  <c r="L145" i="18" s="1"/>
  <c r="E145" i="18"/>
  <c r="K145" i="18" s="1"/>
  <c r="AU144" i="18"/>
  <c r="AT144" i="18"/>
  <c r="AS144" i="18"/>
  <c r="AR144" i="18"/>
  <c r="AQ144" i="18"/>
  <c r="AP144" i="18"/>
  <c r="AO144" i="18"/>
  <c r="AN144" i="18"/>
  <c r="AM144" i="18"/>
  <c r="AL144" i="18"/>
  <c r="AK144" i="18"/>
  <c r="AJ144" i="18"/>
  <c r="AI144" i="18"/>
  <c r="AH144" i="18"/>
  <c r="AG144" i="18"/>
  <c r="AF144" i="18"/>
  <c r="AE144" i="18"/>
  <c r="AD144" i="18"/>
  <c r="AC144" i="18"/>
  <c r="AB144" i="18"/>
  <c r="AA144" i="18"/>
  <c r="Z144" i="18"/>
  <c r="Y144" i="18"/>
  <c r="X144" i="18"/>
  <c r="W144" i="18"/>
  <c r="V144" i="18"/>
  <c r="U144" i="18"/>
  <c r="T144" i="18"/>
  <c r="S144" i="18"/>
  <c r="O144" i="18"/>
  <c r="I144" i="18"/>
  <c r="J144" i="18" s="1"/>
  <c r="R144" i="18" s="1"/>
  <c r="G144" i="18"/>
  <c r="H144" i="18" s="1"/>
  <c r="E144" i="18"/>
  <c r="K144" i="18" s="1"/>
  <c r="AU143" i="18"/>
  <c r="AT143" i="18"/>
  <c r="AS143" i="18"/>
  <c r="AR143" i="18"/>
  <c r="AQ143" i="18"/>
  <c r="AP143" i="18"/>
  <c r="AO143" i="18"/>
  <c r="AN143" i="18"/>
  <c r="AM143" i="18"/>
  <c r="AL143" i="18"/>
  <c r="AK143" i="18"/>
  <c r="AJ143" i="18"/>
  <c r="AI143" i="18"/>
  <c r="AH143" i="18"/>
  <c r="AG143" i="18"/>
  <c r="AF143" i="18"/>
  <c r="AE143" i="18"/>
  <c r="AD143" i="18"/>
  <c r="AC143" i="18"/>
  <c r="AB143" i="18"/>
  <c r="AA143" i="18"/>
  <c r="Z143" i="18"/>
  <c r="Y143" i="18"/>
  <c r="X143" i="18"/>
  <c r="W143" i="18"/>
  <c r="V143" i="18"/>
  <c r="U143" i="18"/>
  <c r="T143" i="18"/>
  <c r="S143" i="18"/>
  <c r="O143" i="18"/>
  <c r="I143" i="18"/>
  <c r="J143" i="18" s="1"/>
  <c r="R143" i="18" s="1"/>
  <c r="G143" i="18"/>
  <c r="K143" i="18" s="1"/>
  <c r="F143" i="18"/>
  <c r="E143" i="18"/>
  <c r="AU142" i="18"/>
  <c r="AT142" i="18"/>
  <c r="AS142" i="18"/>
  <c r="AR142" i="18"/>
  <c r="AQ142" i="18"/>
  <c r="AP142" i="18"/>
  <c r="AO142" i="18"/>
  <c r="AN142" i="18"/>
  <c r="AM142" i="18"/>
  <c r="AL142" i="18"/>
  <c r="AK142" i="18"/>
  <c r="AJ142" i="18"/>
  <c r="AI142" i="18"/>
  <c r="AH142" i="18"/>
  <c r="AG142" i="18"/>
  <c r="AF142" i="18"/>
  <c r="AE142" i="18"/>
  <c r="AD142" i="18"/>
  <c r="AC142" i="18"/>
  <c r="AB142" i="18"/>
  <c r="AA142" i="18"/>
  <c r="Z142" i="18"/>
  <c r="Y142" i="18"/>
  <c r="X142" i="18"/>
  <c r="W142" i="18"/>
  <c r="V142" i="18"/>
  <c r="U142" i="18"/>
  <c r="T142" i="18"/>
  <c r="S142" i="18"/>
  <c r="O142" i="18"/>
  <c r="J142" i="18"/>
  <c r="R142" i="18" s="1"/>
  <c r="I142" i="18"/>
  <c r="G142" i="18"/>
  <c r="H142" i="18" s="1"/>
  <c r="F142" i="18"/>
  <c r="L142" i="18" s="1"/>
  <c r="E142" i="18"/>
  <c r="K142" i="18" s="1"/>
  <c r="AU141" i="18"/>
  <c r="AT141" i="18"/>
  <c r="AS141" i="18"/>
  <c r="AR141" i="18"/>
  <c r="AQ141" i="18"/>
  <c r="AP141" i="18"/>
  <c r="AO141" i="18"/>
  <c r="AN141" i="18"/>
  <c r="AM141" i="18"/>
  <c r="AL141" i="18"/>
  <c r="AK141" i="18"/>
  <c r="AJ141" i="18"/>
  <c r="AI141" i="18"/>
  <c r="AH141" i="18"/>
  <c r="AG141" i="18"/>
  <c r="AF141" i="18"/>
  <c r="AE141" i="18"/>
  <c r="AD141" i="18"/>
  <c r="AC141" i="18"/>
  <c r="AB141" i="18"/>
  <c r="AA141" i="18"/>
  <c r="Z141" i="18"/>
  <c r="Y141" i="18"/>
  <c r="X141" i="18"/>
  <c r="W141" i="18"/>
  <c r="V141" i="18"/>
  <c r="U141" i="18"/>
  <c r="T141" i="18"/>
  <c r="S141" i="18"/>
  <c r="O141" i="18"/>
  <c r="I141" i="18"/>
  <c r="J141" i="18" s="1"/>
  <c r="R141" i="18" s="1"/>
  <c r="H141" i="18"/>
  <c r="G141" i="18"/>
  <c r="F141" i="18"/>
  <c r="E141" i="18"/>
  <c r="K141" i="18" s="1"/>
  <c r="AU140" i="18"/>
  <c r="AT140" i="18"/>
  <c r="AS140" i="18"/>
  <c r="AR140" i="18"/>
  <c r="AQ140" i="18"/>
  <c r="AP140" i="18"/>
  <c r="AO140" i="18"/>
  <c r="AN140" i="18"/>
  <c r="AM140" i="18"/>
  <c r="AL140" i="18"/>
  <c r="AK140" i="18"/>
  <c r="AJ140" i="18"/>
  <c r="AI140" i="18"/>
  <c r="AH140" i="18"/>
  <c r="AG140" i="18"/>
  <c r="AF140" i="18"/>
  <c r="AE140" i="18"/>
  <c r="AD140" i="18"/>
  <c r="AC140" i="18"/>
  <c r="AB140" i="18"/>
  <c r="AA140" i="18"/>
  <c r="Z140" i="18"/>
  <c r="Y140" i="18"/>
  <c r="X140" i="18"/>
  <c r="W140" i="18"/>
  <c r="V140" i="18"/>
  <c r="U140" i="18"/>
  <c r="T140" i="18"/>
  <c r="S140" i="18"/>
  <c r="O140" i="18"/>
  <c r="J140" i="18"/>
  <c r="R140" i="18" s="1"/>
  <c r="H140" i="18"/>
  <c r="E140" i="18"/>
  <c r="AU139" i="18"/>
  <c r="AT139" i="18"/>
  <c r="AS139" i="18"/>
  <c r="AR139" i="18"/>
  <c r="AQ139" i="18"/>
  <c r="AP139" i="18"/>
  <c r="AO139" i="18"/>
  <c r="AN139" i="18"/>
  <c r="AM139" i="18"/>
  <c r="AL139" i="18"/>
  <c r="AK139" i="18"/>
  <c r="AJ139" i="18"/>
  <c r="AI139" i="18"/>
  <c r="AH139" i="18"/>
  <c r="AG139" i="18"/>
  <c r="AF139" i="18"/>
  <c r="AE139" i="18"/>
  <c r="AD139" i="18"/>
  <c r="AC139" i="18"/>
  <c r="AB139" i="18"/>
  <c r="AA139" i="18"/>
  <c r="Z139" i="18"/>
  <c r="Y139" i="18"/>
  <c r="X139" i="18"/>
  <c r="W139" i="18"/>
  <c r="V139" i="18"/>
  <c r="U139" i="18"/>
  <c r="T139" i="18"/>
  <c r="S139" i="18"/>
  <c r="O139" i="18"/>
  <c r="J139" i="18"/>
  <c r="R139" i="18" s="1"/>
  <c r="H139" i="18"/>
  <c r="E139" i="18"/>
  <c r="K139" i="18" s="1"/>
  <c r="AU138" i="18"/>
  <c r="AT138" i="18"/>
  <c r="AS138" i="18"/>
  <c r="AR138" i="18"/>
  <c r="AQ138" i="18"/>
  <c r="AP138" i="18"/>
  <c r="AO138" i="18"/>
  <c r="AN138" i="18"/>
  <c r="AM138" i="18"/>
  <c r="AL138" i="18"/>
  <c r="AK138" i="18"/>
  <c r="AJ138" i="18"/>
  <c r="AI138" i="18"/>
  <c r="AH138" i="18"/>
  <c r="AG138" i="18"/>
  <c r="AF138" i="18"/>
  <c r="AE138" i="18"/>
  <c r="AD138" i="18"/>
  <c r="AC138" i="18"/>
  <c r="AB138" i="18"/>
  <c r="AA138" i="18"/>
  <c r="Z138" i="18"/>
  <c r="Y138" i="18"/>
  <c r="X138" i="18"/>
  <c r="W138" i="18"/>
  <c r="V138" i="18"/>
  <c r="U138" i="18"/>
  <c r="T138" i="18"/>
  <c r="S138" i="18"/>
  <c r="R138" i="18"/>
  <c r="O138" i="18"/>
  <c r="J138" i="18"/>
  <c r="H138" i="18"/>
  <c r="E138" i="18"/>
  <c r="K138" i="18" s="1"/>
  <c r="AU137" i="18"/>
  <c r="AT137" i="18"/>
  <c r="AS137" i="18"/>
  <c r="AR137" i="18"/>
  <c r="AQ137" i="18"/>
  <c r="AP137" i="18"/>
  <c r="AO137" i="18"/>
  <c r="AN137" i="18"/>
  <c r="AM137" i="18"/>
  <c r="AL137" i="18"/>
  <c r="AK137" i="18"/>
  <c r="AJ137" i="18"/>
  <c r="AI137" i="18"/>
  <c r="AH137" i="18"/>
  <c r="AG137" i="18"/>
  <c r="AF137" i="18"/>
  <c r="AE137" i="18"/>
  <c r="AD137" i="18"/>
  <c r="AC137" i="18"/>
  <c r="AB137" i="18"/>
  <c r="AA137" i="18"/>
  <c r="Z137" i="18"/>
  <c r="Y137" i="18"/>
  <c r="X137" i="18"/>
  <c r="W137" i="18"/>
  <c r="V137" i="18"/>
  <c r="U137" i="18"/>
  <c r="T137" i="18"/>
  <c r="S137" i="18"/>
  <c r="O137" i="18"/>
  <c r="J137" i="18"/>
  <c r="R137" i="18" s="1"/>
  <c r="H137" i="18"/>
  <c r="E137" i="18"/>
  <c r="K137" i="18" s="1"/>
  <c r="AU136" i="18"/>
  <c r="AT136" i="18"/>
  <c r="AS136" i="18"/>
  <c r="AR136" i="18"/>
  <c r="AQ136" i="18"/>
  <c r="AP136" i="18"/>
  <c r="AO136" i="18"/>
  <c r="AN136" i="18"/>
  <c r="AM136" i="18"/>
  <c r="AL136" i="18"/>
  <c r="AK136" i="18"/>
  <c r="AJ136" i="18"/>
  <c r="AI136" i="18"/>
  <c r="AH136" i="18"/>
  <c r="AG136" i="18"/>
  <c r="AF136" i="18"/>
  <c r="AE136" i="18"/>
  <c r="AD136" i="18"/>
  <c r="AC136" i="18"/>
  <c r="AB136" i="18"/>
  <c r="AA136" i="18"/>
  <c r="Z136" i="18"/>
  <c r="Y136" i="18"/>
  <c r="X136" i="18"/>
  <c r="W136" i="18"/>
  <c r="V136" i="18"/>
  <c r="U136" i="18"/>
  <c r="T136" i="18"/>
  <c r="S136" i="18"/>
  <c r="O136" i="18"/>
  <c r="K136" i="18"/>
  <c r="J136" i="18"/>
  <c r="R136" i="18" s="1"/>
  <c r="H136" i="18"/>
  <c r="F136" i="18"/>
  <c r="L136" i="18" s="1"/>
  <c r="AU135" i="18"/>
  <c r="AT135" i="18"/>
  <c r="AS135" i="18"/>
  <c r="AR135" i="18"/>
  <c r="AQ135" i="18"/>
  <c r="AP135" i="18"/>
  <c r="AO135" i="18"/>
  <c r="AN135" i="18"/>
  <c r="AM135" i="18"/>
  <c r="AL135" i="18"/>
  <c r="AK135" i="18"/>
  <c r="AJ135" i="18"/>
  <c r="AI135" i="18"/>
  <c r="AH135" i="18"/>
  <c r="AG135" i="18"/>
  <c r="AF135" i="18"/>
  <c r="AE135" i="18"/>
  <c r="AD135" i="18"/>
  <c r="AC135" i="18"/>
  <c r="AB135" i="18"/>
  <c r="AA135" i="18"/>
  <c r="Z135" i="18"/>
  <c r="Y135" i="18"/>
  <c r="X135" i="18"/>
  <c r="W135" i="18"/>
  <c r="V135" i="18"/>
  <c r="U135" i="18"/>
  <c r="T135" i="18"/>
  <c r="S135" i="18"/>
  <c r="O135" i="18"/>
  <c r="K135" i="18"/>
  <c r="J135" i="18"/>
  <c r="R135" i="18" s="1"/>
  <c r="H135" i="18"/>
  <c r="F135" i="18"/>
  <c r="L135" i="18" s="1"/>
  <c r="E135" i="18"/>
  <c r="AU134" i="18"/>
  <c r="AT134" i="18"/>
  <c r="AS134" i="18"/>
  <c r="AR134" i="18"/>
  <c r="AQ134" i="18"/>
  <c r="AP134" i="18"/>
  <c r="AO134" i="18"/>
  <c r="AN134" i="18"/>
  <c r="AM134" i="18"/>
  <c r="AL134" i="18"/>
  <c r="AK134" i="18"/>
  <c r="AJ134" i="18"/>
  <c r="AI134" i="18"/>
  <c r="AH134" i="18"/>
  <c r="AG134" i="18"/>
  <c r="AF134" i="18"/>
  <c r="AE134" i="18"/>
  <c r="AD134" i="18"/>
  <c r="AC134" i="18"/>
  <c r="AB134" i="18"/>
  <c r="AA134" i="18"/>
  <c r="Z134" i="18"/>
  <c r="Y134" i="18"/>
  <c r="X134" i="18"/>
  <c r="W134" i="18"/>
  <c r="V134" i="18"/>
  <c r="U134" i="18"/>
  <c r="T134" i="18"/>
  <c r="S134" i="18"/>
  <c r="O134" i="18"/>
  <c r="K134" i="18"/>
  <c r="J134" i="18"/>
  <c r="R134" i="18" s="1"/>
  <c r="H134" i="18"/>
  <c r="L134" i="18" s="1"/>
  <c r="F134" i="18"/>
  <c r="AU133" i="18"/>
  <c r="AT133" i="18"/>
  <c r="AS133" i="18"/>
  <c r="AR133" i="18"/>
  <c r="AQ133" i="18"/>
  <c r="AP133" i="18"/>
  <c r="AO133" i="18"/>
  <c r="AN133" i="18"/>
  <c r="AM133" i="18"/>
  <c r="AL133" i="18"/>
  <c r="AK133" i="18"/>
  <c r="AJ133" i="18"/>
  <c r="AI133" i="18"/>
  <c r="AH133" i="18"/>
  <c r="AG133" i="18"/>
  <c r="AF133" i="18"/>
  <c r="AE133" i="18"/>
  <c r="AD133" i="18"/>
  <c r="AC133" i="18"/>
  <c r="AB133" i="18"/>
  <c r="AA133" i="18"/>
  <c r="Z133" i="18"/>
  <c r="Y133" i="18"/>
  <c r="X133" i="18"/>
  <c r="W133" i="18"/>
  <c r="V133" i="18"/>
  <c r="U133" i="18"/>
  <c r="T133" i="18"/>
  <c r="S133" i="18"/>
  <c r="O133" i="18"/>
  <c r="K133" i="18"/>
  <c r="J133" i="18"/>
  <c r="R133" i="18" s="1"/>
  <c r="H133" i="18"/>
  <c r="L133" i="18" s="1"/>
  <c r="F133" i="18"/>
  <c r="AU132" i="18"/>
  <c r="AT132" i="18"/>
  <c r="AS132" i="18"/>
  <c r="AR132" i="18"/>
  <c r="AQ132" i="18"/>
  <c r="AP132" i="18"/>
  <c r="AO132" i="18"/>
  <c r="AN132" i="18"/>
  <c r="AM132" i="18"/>
  <c r="AM184" i="18" s="1"/>
  <c r="AM12" i="17" s="1"/>
  <c r="AL132" i="18"/>
  <c r="AK132" i="18"/>
  <c r="AK184" i="18" s="1"/>
  <c r="AK12" i="17" s="1"/>
  <c r="AJ132" i="18"/>
  <c r="AI132" i="18"/>
  <c r="AH132" i="18"/>
  <c r="AG132" i="18"/>
  <c r="AF132" i="18"/>
  <c r="AE132" i="18"/>
  <c r="AD132" i="18"/>
  <c r="AC132" i="18"/>
  <c r="AB132" i="18"/>
  <c r="AA132" i="18"/>
  <c r="Z132" i="18"/>
  <c r="Y132" i="18"/>
  <c r="X132" i="18"/>
  <c r="W132" i="18"/>
  <c r="V132" i="18"/>
  <c r="U132" i="18"/>
  <c r="T132" i="18"/>
  <c r="S132" i="18"/>
  <c r="O132" i="18"/>
  <c r="K132" i="18"/>
  <c r="J132" i="18"/>
  <c r="H132" i="18"/>
  <c r="L132" i="18" s="1"/>
  <c r="F132" i="18"/>
  <c r="E132" i="18"/>
  <c r="AY130" i="18"/>
  <c r="AX130" i="18"/>
  <c r="AW130" i="18"/>
  <c r="AV130" i="18"/>
  <c r="AQ130" i="18"/>
  <c r="AQ11" i="17" s="1"/>
  <c r="AP130" i="18"/>
  <c r="AP11" i="17" s="1"/>
  <c r="AG130" i="18"/>
  <c r="AG11" i="17" s="1"/>
  <c r="AF130" i="18"/>
  <c r="AF11" i="17" s="1"/>
  <c r="S130" i="18"/>
  <c r="S11" i="17" s="1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O114" i="18"/>
  <c r="G114" i="18"/>
  <c r="F114" i="18"/>
  <c r="D114" i="18"/>
  <c r="J114" i="18" s="1"/>
  <c r="R114" i="18" s="1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O113" i="18"/>
  <c r="K113" i="18"/>
  <c r="J113" i="18"/>
  <c r="R113" i="18" s="1"/>
  <c r="H113" i="18"/>
  <c r="G113" i="18"/>
  <c r="F113" i="18"/>
  <c r="L113" i="18" s="1"/>
  <c r="D113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O112" i="18"/>
  <c r="K112" i="18"/>
  <c r="H112" i="18"/>
  <c r="G112" i="18"/>
  <c r="F112" i="18"/>
  <c r="L112" i="18" s="1"/>
  <c r="D112" i="18"/>
  <c r="J112" i="18" s="1"/>
  <c r="R112" i="18" s="1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O111" i="18"/>
  <c r="B111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I130" i="18" s="1"/>
  <c r="AI11" i="17" s="1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W130" i="18" s="1"/>
  <c r="W11" i="17" s="1"/>
  <c r="V110" i="18"/>
  <c r="U110" i="18"/>
  <c r="T110" i="18"/>
  <c r="S110" i="18"/>
  <c r="O110" i="18"/>
  <c r="I110" i="18"/>
  <c r="J110" i="18" s="1"/>
  <c r="R110" i="18" s="1"/>
  <c r="G110" i="18"/>
  <c r="F110" i="18"/>
  <c r="E110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O109" i="18"/>
  <c r="J109" i="18"/>
  <c r="I109" i="18"/>
  <c r="K109" i="18" s="1"/>
  <c r="H109" i="18"/>
  <c r="G109" i="18"/>
  <c r="F109" i="18"/>
  <c r="E109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U130" i="18" s="1"/>
  <c r="U11" i="17" s="1"/>
  <c r="T108" i="18"/>
  <c r="S108" i="18"/>
  <c r="R108" i="18"/>
  <c r="O108" i="18"/>
  <c r="L108" i="18"/>
  <c r="J108" i="18"/>
  <c r="H108" i="18"/>
  <c r="F108" i="18"/>
  <c r="E108" i="18"/>
  <c r="K108" i="18" s="1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O107" i="18"/>
  <c r="J107" i="18"/>
  <c r="R107" i="18" s="1"/>
  <c r="H107" i="18"/>
  <c r="F107" i="18"/>
  <c r="E107" i="18"/>
  <c r="K107" i="18" s="1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O106" i="18"/>
  <c r="K106" i="18"/>
  <c r="J106" i="18"/>
  <c r="R106" i="18" s="1"/>
  <c r="H106" i="18"/>
  <c r="E106" i="18"/>
  <c r="F106" i="18" s="1"/>
  <c r="AU105" i="18"/>
  <c r="AT105" i="18"/>
  <c r="AS105" i="18"/>
  <c r="AR105" i="18"/>
  <c r="AQ105" i="18"/>
  <c r="AP105" i="18"/>
  <c r="AO105" i="18"/>
  <c r="AN105" i="18"/>
  <c r="AM105" i="18"/>
  <c r="AL105" i="18"/>
  <c r="AL130" i="18" s="1"/>
  <c r="AL11" i="17" s="1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O105" i="18"/>
  <c r="K105" i="18"/>
  <c r="J105" i="18"/>
  <c r="R105" i="18" s="1"/>
  <c r="H105" i="18"/>
  <c r="F105" i="18"/>
  <c r="L105" i="18" s="1"/>
  <c r="E105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O104" i="18"/>
  <c r="E104" i="18"/>
  <c r="K104" i="18" s="1"/>
  <c r="D104" i="18"/>
  <c r="H104" i="18" s="1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O103" i="18"/>
  <c r="E103" i="18"/>
  <c r="K103" i="18" s="1"/>
  <c r="D103" i="18"/>
  <c r="F103" i="18" s="1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O102" i="18"/>
  <c r="K102" i="18"/>
  <c r="J102" i="18"/>
  <c r="R102" i="18" s="1"/>
  <c r="H102" i="18"/>
  <c r="F102" i="18"/>
  <c r="L102" i="18" s="1"/>
  <c r="E102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O101" i="18"/>
  <c r="K101" i="18"/>
  <c r="J101" i="18"/>
  <c r="R101" i="18" s="1"/>
  <c r="H101" i="18"/>
  <c r="L101" i="18" s="1"/>
  <c r="F101" i="18"/>
  <c r="E101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O100" i="18"/>
  <c r="J100" i="18"/>
  <c r="R100" i="18" s="1"/>
  <c r="I100" i="18"/>
  <c r="G100" i="18"/>
  <c r="F100" i="18"/>
  <c r="E100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O99" i="18"/>
  <c r="I99" i="18"/>
  <c r="J99" i="18" s="1"/>
  <c r="R99" i="18" s="1"/>
  <c r="H99" i="18"/>
  <c r="G99" i="18"/>
  <c r="F99" i="18"/>
  <c r="E99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T130" i="18" s="1"/>
  <c r="S98" i="18"/>
  <c r="R98" i="18"/>
  <c r="O98" i="18"/>
  <c r="B98" i="18"/>
  <c r="AU97" i="18"/>
  <c r="AT97" i="18"/>
  <c r="AS97" i="18"/>
  <c r="AS130" i="18" s="1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O97" i="18"/>
  <c r="E97" i="18"/>
  <c r="K97" i="18" s="1"/>
  <c r="D97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J130" i="18" s="1"/>
  <c r="AJ11" i="17" s="1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X130" i="18" s="1"/>
  <c r="X11" i="17" s="1"/>
  <c r="W96" i="18"/>
  <c r="V96" i="18"/>
  <c r="U96" i="18"/>
  <c r="T96" i="18"/>
  <c r="S96" i="18"/>
  <c r="O96" i="18"/>
  <c r="E96" i="18"/>
  <c r="K96" i="18" s="1"/>
  <c r="D96" i="18"/>
  <c r="F96" i="18" s="1"/>
  <c r="AY94" i="18"/>
  <c r="AX94" i="18"/>
  <c r="AW94" i="18"/>
  <c r="AV94" i="18"/>
  <c r="AN94" i="18"/>
  <c r="AN10" i="17" s="1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O91" i="18"/>
  <c r="K91" i="18"/>
  <c r="J91" i="18"/>
  <c r="R91" i="18" s="1"/>
  <c r="G91" i="18"/>
  <c r="D91" i="18"/>
  <c r="H91" i="18" s="1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O90" i="18"/>
  <c r="H90" i="18"/>
  <c r="L90" i="18" s="1"/>
  <c r="G90" i="18"/>
  <c r="K90" i="18" s="1"/>
  <c r="F90" i="18"/>
  <c r="D90" i="18"/>
  <c r="J90" i="18" s="1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O89" i="18"/>
  <c r="B89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O88" i="18"/>
  <c r="K88" i="18"/>
  <c r="J88" i="18"/>
  <c r="R88" i="18" s="1"/>
  <c r="H88" i="18"/>
  <c r="E88" i="18"/>
  <c r="F88" i="18" s="1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O87" i="18"/>
  <c r="K87" i="18"/>
  <c r="J87" i="18"/>
  <c r="H87" i="18"/>
  <c r="F87" i="18"/>
  <c r="E87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O86" i="18"/>
  <c r="K86" i="18"/>
  <c r="J86" i="18"/>
  <c r="R86" i="18" s="1"/>
  <c r="H86" i="18"/>
  <c r="L86" i="18" s="1"/>
  <c r="E86" i="18"/>
  <c r="F86" i="18" s="1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O85" i="18"/>
  <c r="J85" i="18"/>
  <c r="R85" i="18" s="1"/>
  <c r="H85" i="18"/>
  <c r="F85" i="18"/>
  <c r="L85" i="18" s="1"/>
  <c r="E85" i="18"/>
  <c r="K85" i="18" s="1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O84" i="18"/>
  <c r="K84" i="18"/>
  <c r="J84" i="18"/>
  <c r="H84" i="18"/>
  <c r="F84" i="18"/>
  <c r="E84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O83" i="18"/>
  <c r="J83" i="18"/>
  <c r="R83" i="18" s="1"/>
  <c r="H83" i="18"/>
  <c r="F83" i="18"/>
  <c r="L83" i="18" s="1"/>
  <c r="E83" i="18"/>
  <c r="K83" i="18" s="1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O82" i="18"/>
  <c r="K82" i="18"/>
  <c r="J82" i="18"/>
  <c r="R82" i="18" s="1"/>
  <c r="H82" i="18"/>
  <c r="F82" i="18"/>
  <c r="L82" i="18" s="1"/>
  <c r="E82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O81" i="18"/>
  <c r="K81" i="18"/>
  <c r="J81" i="18"/>
  <c r="R81" i="18" s="1"/>
  <c r="H81" i="18"/>
  <c r="L81" i="18" s="1"/>
  <c r="F81" i="18"/>
  <c r="E81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O80" i="18"/>
  <c r="J80" i="18"/>
  <c r="R80" i="18" s="1"/>
  <c r="H80" i="18"/>
  <c r="E80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O79" i="18"/>
  <c r="J79" i="18"/>
  <c r="H79" i="18"/>
  <c r="E79" i="18"/>
  <c r="K79" i="18" s="1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O78" i="18"/>
  <c r="J78" i="18"/>
  <c r="H78" i="18"/>
  <c r="E78" i="18"/>
  <c r="K78" i="18" s="1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O77" i="18"/>
  <c r="B77" i="18"/>
  <c r="AU76" i="18"/>
  <c r="AT76" i="18"/>
  <c r="AS76" i="18"/>
  <c r="AR76" i="18"/>
  <c r="AQ76" i="18"/>
  <c r="AP76" i="18"/>
  <c r="AO76" i="18"/>
  <c r="AN76" i="18"/>
  <c r="AM76" i="18"/>
  <c r="AL76" i="18"/>
  <c r="AK76" i="18"/>
  <c r="AK94" i="18" s="1"/>
  <c r="AK10" i="17" s="1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Y94" i="18" s="1"/>
  <c r="Y10" i="17" s="1"/>
  <c r="X76" i="18"/>
  <c r="W76" i="18"/>
  <c r="V76" i="18"/>
  <c r="U76" i="18"/>
  <c r="T76" i="18"/>
  <c r="S76" i="18"/>
  <c r="O76" i="18"/>
  <c r="E76" i="18"/>
  <c r="K76" i="18" s="1"/>
  <c r="D76" i="18"/>
  <c r="F76" i="18" s="1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O75" i="18"/>
  <c r="K75" i="18"/>
  <c r="E75" i="18"/>
  <c r="D75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O74" i="18"/>
  <c r="E74" i="18"/>
  <c r="K74" i="18" s="1"/>
  <c r="D74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O73" i="18"/>
  <c r="J73" i="18"/>
  <c r="R73" i="18" s="1"/>
  <c r="H73" i="18"/>
  <c r="E73" i="18"/>
  <c r="K73" i="18" s="1"/>
  <c r="D73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O72" i="18"/>
  <c r="K72" i="18"/>
  <c r="E72" i="18"/>
  <c r="D72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O71" i="18"/>
  <c r="E71" i="18"/>
  <c r="K71" i="18" s="1"/>
  <c r="D71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O70" i="18"/>
  <c r="J70" i="18"/>
  <c r="H70" i="18"/>
  <c r="F70" i="18"/>
  <c r="L70" i="18" s="1"/>
  <c r="E70" i="18"/>
  <c r="K70" i="18" s="1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O69" i="18"/>
  <c r="K69" i="18"/>
  <c r="I69" i="18"/>
  <c r="J69" i="18" s="1"/>
  <c r="R69" i="18" s="1"/>
  <c r="G69" i="18"/>
  <c r="H69" i="18" s="1"/>
  <c r="E69" i="18"/>
  <c r="F69" i="18" s="1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O68" i="18"/>
  <c r="J68" i="18"/>
  <c r="R68" i="18" s="1"/>
  <c r="I68" i="18"/>
  <c r="G68" i="18"/>
  <c r="H68" i="18" s="1"/>
  <c r="E68" i="18"/>
  <c r="K68" i="18" s="1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O67" i="18"/>
  <c r="K67" i="18"/>
  <c r="J67" i="18"/>
  <c r="R67" i="18" s="1"/>
  <c r="H67" i="18"/>
  <c r="F67" i="18"/>
  <c r="L67" i="18" s="1"/>
  <c r="E67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O66" i="18"/>
  <c r="L66" i="18"/>
  <c r="K66" i="18"/>
  <c r="J66" i="18"/>
  <c r="H66" i="18"/>
  <c r="F66" i="18"/>
  <c r="E66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O65" i="18"/>
  <c r="L65" i="18"/>
  <c r="J65" i="18"/>
  <c r="R65" i="18" s="1"/>
  <c r="H65" i="18"/>
  <c r="E65" i="18"/>
  <c r="F65" i="18" s="1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O64" i="18"/>
  <c r="J64" i="18"/>
  <c r="H64" i="18"/>
  <c r="E64" i="18"/>
  <c r="K64" i="18" s="1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O63" i="18"/>
  <c r="J63" i="18"/>
  <c r="H63" i="18"/>
  <c r="E63" i="18"/>
  <c r="K63" i="18" s="1"/>
  <c r="AU62" i="18"/>
  <c r="AT62" i="18"/>
  <c r="AS62" i="18"/>
  <c r="AR62" i="18"/>
  <c r="AQ62" i="18"/>
  <c r="AQ94" i="18" s="1"/>
  <c r="AQ10" i="17" s="1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S94" i="18" s="1"/>
  <c r="S10" i="17" s="1"/>
  <c r="R62" i="18"/>
  <c r="O62" i="18"/>
  <c r="J62" i="18"/>
  <c r="H62" i="18"/>
  <c r="F62" i="18"/>
  <c r="L62" i="18" s="1"/>
  <c r="E62" i="18"/>
  <c r="K62" i="18" s="1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O61" i="18"/>
  <c r="K61" i="18"/>
  <c r="J61" i="18"/>
  <c r="H61" i="18"/>
  <c r="E61" i="18"/>
  <c r="F61" i="18" s="1"/>
  <c r="L61" i="18" s="1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B94" i="18" s="1"/>
  <c r="AB10" i="17" s="1"/>
  <c r="AA60" i="18"/>
  <c r="Z60" i="18"/>
  <c r="Y60" i="18"/>
  <c r="X60" i="18"/>
  <c r="W60" i="18"/>
  <c r="V60" i="18"/>
  <c r="U60" i="18"/>
  <c r="T60" i="18"/>
  <c r="S60" i="18"/>
  <c r="O60" i="18"/>
  <c r="K60" i="18"/>
  <c r="J60" i="18"/>
  <c r="E60" i="18"/>
  <c r="D60" i="18"/>
  <c r="H60" i="18" s="1"/>
  <c r="AY58" i="18"/>
  <c r="AX58" i="18"/>
  <c r="AW58" i="18"/>
  <c r="AV58" i="18"/>
  <c r="AR58" i="18"/>
  <c r="AR9" i="17" s="1"/>
  <c r="AM58" i="18"/>
  <c r="AM9" i="17" s="1"/>
  <c r="V58" i="18"/>
  <c r="V9" i="17" s="1"/>
  <c r="U58" i="18"/>
  <c r="U9" i="17" s="1"/>
  <c r="T58" i="18"/>
  <c r="T9" i="17" s="1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O57" i="18"/>
  <c r="J57" i="18"/>
  <c r="R57" i="18" s="1"/>
  <c r="G57" i="18"/>
  <c r="K57" i="18" s="1"/>
  <c r="F57" i="18"/>
  <c r="D57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O56" i="18"/>
  <c r="K56" i="18"/>
  <c r="J56" i="18"/>
  <c r="R56" i="18" s="1"/>
  <c r="H56" i="18"/>
  <c r="G56" i="18"/>
  <c r="D56" i="18"/>
  <c r="F56" i="18" s="1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O55" i="18"/>
  <c r="B55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O54" i="18"/>
  <c r="K54" i="18"/>
  <c r="J54" i="18"/>
  <c r="H54" i="18"/>
  <c r="E54" i="18"/>
  <c r="F54" i="18" s="1"/>
  <c r="L54" i="18" s="1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O53" i="18"/>
  <c r="I53" i="18"/>
  <c r="J53" i="18" s="1"/>
  <c r="R53" i="18" s="1"/>
  <c r="H53" i="18"/>
  <c r="G53" i="18"/>
  <c r="E53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O52" i="18"/>
  <c r="L52" i="18"/>
  <c r="K52" i="18"/>
  <c r="J52" i="18"/>
  <c r="R52" i="18" s="1"/>
  <c r="I52" i="18"/>
  <c r="H52" i="18"/>
  <c r="G52" i="18"/>
  <c r="F52" i="18"/>
  <c r="E52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O51" i="18"/>
  <c r="K51" i="18"/>
  <c r="J51" i="18"/>
  <c r="H51" i="18"/>
  <c r="F51" i="18"/>
  <c r="E51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O50" i="18"/>
  <c r="L50" i="18"/>
  <c r="J50" i="18"/>
  <c r="H50" i="18"/>
  <c r="F50" i="18"/>
  <c r="E50" i="18"/>
  <c r="K50" i="18" s="1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O49" i="18"/>
  <c r="K49" i="18"/>
  <c r="J49" i="18"/>
  <c r="R49" i="18" s="1"/>
  <c r="H49" i="18"/>
  <c r="F49" i="18"/>
  <c r="E49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O48" i="18"/>
  <c r="L48" i="18"/>
  <c r="K48" i="18"/>
  <c r="J48" i="18"/>
  <c r="H48" i="18"/>
  <c r="F48" i="18"/>
  <c r="E48" i="18"/>
  <c r="AU47" i="18"/>
  <c r="AT47" i="18"/>
  <c r="AS47" i="18"/>
  <c r="AS58" i="18" s="1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G58" i="18" s="1"/>
  <c r="AG9" i="17" s="1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O47" i="18"/>
  <c r="L47" i="18"/>
  <c r="K47" i="18"/>
  <c r="J47" i="18"/>
  <c r="R47" i="18" s="1"/>
  <c r="H47" i="18"/>
  <c r="E47" i="18"/>
  <c r="F47" i="18" s="1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O46" i="18"/>
  <c r="L46" i="18"/>
  <c r="K46" i="18"/>
  <c r="J46" i="18"/>
  <c r="H46" i="18"/>
  <c r="F46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O45" i="18"/>
  <c r="L45" i="18"/>
  <c r="K45" i="18"/>
  <c r="J45" i="18"/>
  <c r="H45" i="18"/>
  <c r="F45" i="18"/>
  <c r="AU44" i="18"/>
  <c r="AT44" i="18"/>
  <c r="AS44" i="18"/>
  <c r="AR44" i="18"/>
  <c r="AQ44" i="18"/>
  <c r="AP44" i="18"/>
  <c r="AP58" i="18" s="1"/>
  <c r="AP9" i="17" s="1"/>
  <c r="AO44" i="18"/>
  <c r="AN44" i="18"/>
  <c r="AM44" i="18"/>
  <c r="AL44" i="18"/>
  <c r="AK44" i="18"/>
  <c r="AJ44" i="18"/>
  <c r="AI44" i="18"/>
  <c r="AH44" i="18"/>
  <c r="AH58" i="18" s="1"/>
  <c r="AH9" i="17" s="1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O44" i="18"/>
  <c r="B44" i="18"/>
  <c r="AU43" i="18"/>
  <c r="AT43" i="18"/>
  <c r="AS43" i="18"/>
  <c r="AR43" i="18"/>
  <c r="AQ43" i="18"/>
  <c r="AP43" i="18"/>
  <c r="AO43" i="18"/>
  <c r="AN43" i="18"/>
  <c r="AN58" i="18" s="1"/>
  <c r="AN9" i="17" s="1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B58" i="18" s="1"/>
  <c r="AB9" i="17" s="1"/>
  <c r="AA43" i="18"/>
  <c r="Z43" i="18"/>
  <c r="Y43" i="18"/>
  <c r="X43" i="18"/>
  <c r="W43" i="18"/>
  <c r="V43" i="18"/>
  <c r="U43" i="18"/>
  <c r="T43" i="18"/>
  <c r="S43" i="18"/>
  <c r="O43" i="18"/>
  <c r="K43" i="18"/>
  <c r="F43" i="18"/>
  <c r="E43" i="18"/>
  <c r="D43" i="18"/>
  <c r="AU42" i="18"/>
  <c r="AT42" i="18"/>
  <c r="AT58" i="18" s="1"/>
  <c r="AT9" i="17" s="1"/>
  <c r="AS42" i="18"/>
  <c r="AR42" i="18"/>
  <c r="AQ42" i="18"/>
  <c r="AP42" i="18"/>
  <c r="AO42" i="18"/>
  <c r="AN42" i="18"/>
  <c r="AM42" i="18"/>
  <c r="AL42" i="18"/>
  <c r="AL58" i="18" s="1"/>
  <c r="AL9" i="17" s="1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O42" i="18"/>
  <c r="K42" i="18"/>
  <c r="J42" i="18"/>
  <c r="H42" i="18"/>
  <c r="F42" i="18"/>
  <c r="E42" i="18"/>
  <c r="D42" i="18"/>
  <c r="AY40" i="18"/>
  <c r="AX40" i="18"/>
  <c r="AW40" i="18"/>
  <c r="AV40" i="18"/>
  <c r="AP40" i="18"/>
  <c r="AP8" i="17" s="1"/>
  <c r="AN40" i="18"/>
  <c r="AN8" i="17" s="1"/>
  <c r="AL40" i="18"/>
  <c r="AL8" i="17" s="1"/>
  <c r="AE40" i="18"/>
  <c r="AE8" i="17" s="1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O37" i="18"/>
  <c r="J37" i="18"/>
  <c r="G37" i="18"/>
  <c r="K37" i="18" s="1"/>
  <c r="D37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O36" i="18"/>
  <c r="L36" i="18"/>
  <c r="J36" i="18"/>
  <c r="H36" i="18"/>
  <c r="G36" i="18"/>
  <c r="K36" i="18" s="1"/>
  <c r="F36" i="18"/>
  <c r="D36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D40" i="18" s="1"/>
  <c r="AD8" i="17" s="1"/>
  <c r="AC35" i="18"/>
  <c r="AB35" i="18"/>
  <c r="AA35" i="18"/>
  <c r="Z35" i="18"/>
  <c r="Y35" i="18"/>
  <c r="X35" i="18"/>
  <c r="W35" i="18"/>
  <c r="V35" i="18"/>
  <c r="U35" i="18"/>
  <c r="T35" i="18"/>
  <c r="S35" i="18"/>
  <c r="R35" i="18"/>
  <c r="O35" i="18"/>
  <c r="B35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O34" i="18"/>
  <c r="K34" i="18"/>
  <c r="E34" i="18"/>
  <c r="D34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O33" i="18"/>
  <c r="E33" i="18"/>
  <c r="K33" i="18" s="1"/>
  <c r="D33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O32" i="18"/>
  <c r="K32" i="18"/>
  <c r="E32" i="18"/>
  <c r="D32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O31" i="18"/>
  <c r="K31" i="18"/>
  <c r="E31" i="18"/>
  <c r="D31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O30" i="18"/>
  <c r="F30" i="18"/>
  <c r="E30" i="18"/>
  <c r="K30" i="18" s="1"/>
  <c r="D30" i="18"/>
  <c r="AU29" i="18"/>
  <c r="AT29" i="18"/>
  <c r="AS29" i="18"/>
  <c r="AR29" i="18"/>
  <c r="AQ29" i="18"/>
  <c r="AQ40" i="18" s="1"/>
  <c r="AQ8" i="17" s="1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O29" i="18"/>
  <c r="I29" i="18"/>
  <c r="J29" i="18" s="1"/>
  <c r="R29" i="18" s="1"/>
  <c r="H29" i="18"/>
  <c r="G29" i="18"/>
  <c r="F29" i="18"/>
  <c r="E29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B40" i="18" s="1"/>
  <c r="AB8" i="17" s="1"/>
  <c r="AA28" i="18"/>
  <c r="Z28" i="18"/>
  <c r="Y28" i="18"/>
  <c r="X28" i="18"/>
  <c r="W28" i="18"/>
  <c r="V28" i="18"/>
  <c r="U28" i="18"/>
  <c r="T28" i="18"/>
  <c r="S28" i="18"/>
  <c r="O28" i="18"/>
  <c r="K28" i="18"/>
  <c r="J28" i="18"/>
  <c r="R28" i="18" s="1"/>
  <c r="E28" i="18"/>
  <c r="D28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O27" i="18"/>
  <c r="J27" i="18"/>
  <c r="H27" i="18"/>
  <c r="F27" i="18"/>
  <c r="E27" i="18"/>
  <c r="K27" i="18" s="1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O26" i="18"/>
  <c r="K26" i="18"/>
  <c r="J26" i="18"/>
  <c r="R26" i="18" s="1"/>
  <c r="H26" i="18"/>
  <c r="F26" i="18"/>
  <c r="L26" i="18" s="1"/>
  <c r="E26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O25" i="18"/>
  <c r="J25" i="18"/>
  <c r="R25" i="18" s="1"/>
  <c r="H25" i="18"/>
  <c r="E25" i="18"/>
  <c r="K25" i="18" s="1"/>
  <c r="D25" i="18"/>
  <c r="F25" i="18" s="1"/>
  <c r="L25" i="18" s="1"/>
  <c r="AU24" i="18"/>
  <c r="AU40" i="18" s="1"/>
  <c r="AU8" i="17" s="1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I40" i="18" s="1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W40" i="18" s="1"/>
  <c r="W8" i="17" s="1"/>
  <c r="V24" i="18"/>
  <c r="U24" i="18"/>
  <c r="T24" i="18"/>
  <c r="S24" i="18"/>
  <c r="O24" i="18"/>
  <c r="E24" i="18"/>
  <c r="K24" i="18" s="1"/>
  <c r="D24" i="18"/>
  <c r="AY22" i="18"/>
  <c r="AX22" i="18"/>
  <c r="AW22" i="18"/>
  <c r="AV22" i="18"/>
  <c r="AU22" i="18"/>
  <c r="AU7" i="17" s="1"/>
  <c r="AH22" i="18"/>
  <c r="V22" i="18"/>
  <c r="V7" i="17" s="1"/>
  <c r="U22" i="18"/>
  <c r="U7" i="17" s="1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O13" i="18"/>
  <c r="J13" i="18"/>
  <c r="R13" i="18" s="1"/>
  <c r="G13" i="18"/>
  <c r="H13" i="18" s="1"/>
  <c r="F13" i="18"/>
  <c r="D13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I22" i="18" s="1"/>
  <c r="AI7" i="17" s="1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O12" i="18"/>
  <c r="K12" i="18"/>
  <c r="J12" i="18"/>
  <c r="R12" i="18" s="1"/>
  <c r="H12" i="18"/>
  <c r="G12" i="18"/>
  <c r="F12" i="18"/>
  <c r="L12" i="18" s="1"/>
  <c r="D12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O11" i="18"/>
  <c r="G11" i="18"/>
  <c r="F11" i="18"/>
  <c r="D11" i="18"/>
  <c r="J11" i="18" s="1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O10" i="18"/>
  <c r="B10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O9" i="18"/>
  <c r="J9" i="18"/>
  <c r="R9" i="18" s="1"/>
  <c r="H9" i="18"/>
  <c r="E9" i="18"/>
  <c r="D9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O8" i="18"/>
  <c r="J8" i="18"/>
  <c r="R8" i="18" s="1"/>
  <c r="H8" i="18"/>
  <c r="E8" i="18"/>
  <c r="K8" i="18" s="1"/>
  <c r="D8" i="18"/>
  <c r="AU7" i="18"/>
  <c r="AT7" i="18"/>
  <c r="AS7" i="18"/>
  <c r="AR7" i="18"/>
  <c r="AQ7" i="18"/>
  <c r="AP7" i="18"/>
  <c r="AO7" i="18"/>
  <c r="AN7" i="18"/>
  <c r="AM7" i="18"/>
  <c r="AL7" i="18"/>
  <c r="AL22" i="18" s="1"/>
  <c r="AL7" i="17" s="1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O7" i="18"/>
  <c r="K7" i="18"/>
  <c r="J7" i="18"/>
  <c r="H7" i="18"/>
  <c r="F7" i="18"/>
  <c r="E7" i="18"/>
  <c r="D7" i="18"/>
  <c r="AU6" i="18"/>
  <c r="AT6" i="18"/>
  <c r="AT22" i="18" s="1"/>
  <c r="AS6" i="18"/>
  <c r="AS22" i="18" s="1"/>
  <c r="AR6" i="18"/>
  <c r="AR22" i="18" s="1"/>
  <c r="AR7" i="17" s="1"/>
  <c r="AQ6" i="18"/>
  <c r="AQ22" i="18" s="1"/>
  <c r="AQ7" i="17" s="1"/>
  <c r="AP6" i="18"/>
  <c r="AP22" i="18" s="1"/>
  <c r="AP7" i="17" s="1"/>
  <c r="AO6" i="18"/>
  <c r="AO22" i="18" s="1"/>
  <c r="AO7" i="17" s="1"/>
  <c r="AN6" i="18"/>
  <c r="AN22" i="18" s="1"/>
  <c r="AN7" i="17" s="1"/>
  <c r="AM6" i="18"/>
  <c r="AM22" i="18" s="1"/>
  <c r="AM7" i="17" s="1"/>
  <c r="AL6" i="18"/>
  <c r="AK6" i="18"/>
  <c r="AJ6" i="18"/>
  <c r="AI6" i="18"/>
  <c r="AH6" i="18"/>
  <c r="AG6" i="18"/>
  <c r="AG22" i="18" s="1"/>
  <c r="AG7" i="17" s="1"/>
  <c r="AF6" i="18"/>
  <c r="AF22" i="18" s="1"/>
  <c r="AE6" i="18"/>
  <c r="AE22" i="18" s="1"/>
  <c r="AE7" i="17" s="1"/>
  <c r="AD6" i="18"/>
  <c r="AD22" i="18" s="1"/>
  <c r="AD7" i="17" s="1"/>
  <c r="AC6" i="18"/>
  <c r="AC22" i="18" s="1"/>
  <c r="AC7" i="17" s="1"/>
  <c r="AB6" i="18"/>
  <c r="AB22" i="18" s="1"/>
  <c r="AB7" i="17" s="1"/>
  <c r="AA6" i="18"/>
  <c r="AA22" i="18" s="1"/>
  <c r="AA7" i="17" s="1"/>
  <c r="Z6" i="18"/>
  <c r="Y6" i="18"/>
  <c r="X6" i="18"/>
  <c r="W6" i="18"/>
  <c r="W22" i="18" s="1"/>
  <c r="V6" i="18"/>
  <c r="U6" i="18"/>
  <c r="T6" i="18"/>
  <c r="T22" i="18" s="1"/>
  <c r="T7" i="17" s="1"/>
  <c r="S6" i="18"/>
  <c r="S22" i="18" s="1"/>
  <c r="S7" i="17" s="1"/>
  <c r="R6" i="18"/>
  <c r="O6" i="18"/>
  <c r="L6" i="18"/>
  <c r="K6" i="18"/>
  <c r="J6" i="18"/>
  <c r="H6" i="18"/>
  <c r="F6" i="18"/>
  <c r="E6" i="18"/>
  <c r="D6" i="18"/>
  <c r="AV16" i="17"/>
  <c r="AU16" i="17"/>
  <c r="AT16" i="17"/>
  <c r="AS16" i="17"/>
  <c r="AR16" i="17"/>
  <c r="AQ16" i="17"/>
  <c r="AP16" i="17"/>
  <c r="AG16" i="17"/>
  <c r="AE16" i="17"/>
  <c r="AC16" i="17"/>
  <c r="W16" i="17"/>
  <c r="V16" i="17"/>
  <c r="U16" i="17"/>
  <c r="T16" i="17"/>
  <c r="S16" i="17"/>
  <c r="R16" i="17"/>
  <c r="G16" i="17"/>
  <c r="H16" i="17" s="1"/>
  <c r="F16" i="17"/>
  <c r="E16" i="17"/>
  <c r="AV15" i="17"/>
  <c r="AF15" i="17"/>
  <c r="AV14" i="17"/>
  <c r="AU14" i="17"/>
  <c r="AP14" i="17"/>
  <c r="AO14" i="17"/>
  <c r="AD14" i="17"/>
  <c r="AC14" i="17"/>
  <c r="W14" i="17"/>
  <c r="AS13" i="17"/>
  <c r="AM13" i="17"/>
  <c r="AL13" i="17"/>
  <c r="AG13" i="17"/>
  <c r="AF13" i="17"/>
  <c r="AE13" i="17"/>
  <c r="AA13" i="17"/>
  <c r="U13" i="17"/>
  <c r="T13" i="17"/>
  <c r="AV12" i="17"/>
  <c r="AP12" i="17"/>
  <c r="AV11" i="17"/>
  <c r="AS11" i="17"/>
  <c r="T11" i="17"/>
  <c r="AV10" i="17"/>
  <c r="AV9" i="17"/>
  <c r="AS9" i="17"/>
  <c r="AV8" i="17"/>
  <c r="AI8" i="17"/>
  <c r="AV7" i="17"/>
  <c r="AT7" i="17"/>
  <c r="AS7" i="17"/>
  <c r="AH7" i="17"/>
  <c r="AF7" i="17"/>
  <c r="W7" i="17"/>
  <c r="AD94" i="18" l="1"/>
  <c r="AD10" i="17" s="1"/>
  <c r="AP94" i="18"/>
  <c r="AP10" i="17" s="1"/>
  <c r="J174" i="18"/>
  <c r="R174" i="18" s="1"/>
  <c r="H174" i="18"/>
  <c r="F174" i="18"/>
  <c r="L174" i="18" s="1"/>
  <c r="F9" i="18"/>
  <c r="L9" i="18" s="1"/>
  <c r="K9" i="18"/>
  <c r="X94" i="18"/>
  <c r="X10" i="17" s="1"/>
  <c r="R109" i="18"/>
  <c r="L109" i="18"/>
  <c r="R42" i="18"/>
  <c r="R87" i="18"/>
  <c r="L87" i="18"/>
  <c r="E111" i="18"/>
  <c r="V184" i="18"/>
  <c r="V12" i="17" s="1"/>
  <c r="R7" i="18"/>
  <c r="R22" i="18" s="1"/>
  <c r="R7" i="17" s="1"/>
  <c r="J22" i="18"/>
  <c r="I7" i="17" s="1"/>
  <c r="J7" i="17" s="1"/>
  <c r="AJ94" i="18"/>
  <c r="AJ10" i="17" s="1"/>
  <c r="F78" i="18"/>
  <c r="L78" i="18" s="1"/>
  <c r="AM130" i="18"/>
  <c r="AM11" i="17" s="1"/>
  <c r="K11" i="18"/>
  <c r="H11" i="18"/>
  <c r="H22" i="18" s="1"/>
  <c r="G7" i="17" s="1"/>
  <c r="H7" i="17" s="1"/>
  <c r="H74" i="18"/>
  <c r="J74" i="18"/>
  <c r="R74" i="18" s="1"/>
  <c r="F74" i="18"/>
  <c r="L74" i="18" s="1"/>
  <c r="AK130" i="18"/>
  <c r="AK11" i="17" s="1"/>
  <c r="S184" i="18"/>
  <c r="S12" i="17" s="1"/>
  <c r="AQ184" i="18"/>
  <c r="AQ12" i="17" s="1"/>
  <c r="F80" i="18"/>
  <c r="L80" i="18" s="1"/>
  <c r="K80" i="18"/>
  <c r="L7" i="18"/>
  <c r="F140" i="18"/>
  <c r="L140" i="18" s="1"/>
  <c r="K140" i="18"/>
  <c r="F79" i="18"/>
  <c r="L79" i="18" s="1"/>
  <c r="J32" i="18"/>
  <c r="R32" i="18" s="1"/>
  <c r="H32" i="18"/>
  <c r="F32" i="18"/>
  <c r="L32" i="18" s="1"/>
  <c r="Z40" i="18"/>
  <c r="Z8" i="17" s="1"/>
  <c r="AC94" i="18"/>
  <c r="AC10" i="17" s="1"/>
  <c r="L84" i="18"/>
  <c r="AL184" i="18"/>
  <c r="AL12" i="17" s="1"/>
  <c r="AU184" i="18"/>
  <c r="AU12" i="17" s="1"/>
  <c r="AL220" i="18"/>
  <c r="AL14" i="17" s="1"/>
  <c r="F34" i="18"/>
  <c r="J34" i="18"/>
  <c r="R34" i="18" s="1"/>
  <c r="H34" i="18"/>
  <c r="F72" i="18"/>
  <c r="L72" i="18" s="1"/>
  <c r="J72" i="18"/>
  <c r="R72" i="18" s="1"/>
  <c r="H72" i="18"/>
  <c r="AS94" i="18"/>
  <c r="AS10" i="17" s="1"/>
  <c r="AA220" i="18"/>
  <c r="AA14" i="17" s="1"/>
  <c r="L169" i="18"/>
  <c r="F170" i="18"/>
  <c r="L170" i="18" s="1"/>
  <c r="K170" i="18"/>
  <c r="AC202" i="18"/>
  <c r="AC13" i="17" s="1"/>
  <c r="L205" i="18"/>
  <c r="V238" i="18"/>
  <c r="V15" i="17" s="1"/>
  <c r="AT238" i="18"/>
  <c r="AT15" i="17" s="1"/>
  <c r="AJ238" i="18"/>
  <c r="AJ15" i="17" s="1"/>
  <c r="AP202" i="18"/>
  <c r="AP13" i="17" s="1"/>
  <c r="W238" i="18"/>
  <c r="W15" i="17" s="1"/>
  <c r="AI238" i="18"/>
  <c r="AI15" i="17" s="1"/>
  <c r="AU238" i="18"/>
  <c r="AU15" i="17" s="1"/>
  <c r="L30" i="18"/>
  <c r="H57" i="18"/>
  <c r="L57" i="18" s="1"/>
  <c r="J71" i="18"/>
  <c r="R71" i="18" s="1"/>
  <c r="H71" i="18"/>
  <c r="H94" i="18" s="1"/>
  <c r="G10" i="17" s="1"/>
  <c r="H10" i="17" s="1"/>
  <c r="F71" i="18"/>
  <c r="L71" i="18" s="1"/>
  <c r="H75" i="18"/>
  <c r="F75" i="18"/>
  <c r="J75" i="18"/>
  <c r="R75" i="18" s="1"/>
  <c r="X184" i="18"/>
  <c r="X12" i="17" s="1"/>
  <c r="AJ184" i="18"/>
  <c r="AJ12" i="17" s="1"/>
  <c r="H169" i="18"/>
  <c r="AQ202" i="18"/>
  <c r="AQ13" i="17" s="1"/>
  <c r="J97" i="18"/>
  <c r="R97" i="18" s="1"/>
  <c r="F97" i="18"/>
  <c r="Y184" i="18"/>
  <c r="Y12" i="17" s="1"/>
  <c r="Y130" i="18"/>
  <c r="Y11" i="17" s="1"/>
  <c r="AI184" i="18"/>
  <c r="AI12" i="17" s="1"/>
  <c r="AN202" i="18"/>
  <c r="AN13" i="17" s="1"/>
  <c r="H97" i="18"/>
  <c r="AA184" i="18"/>
  <c r="AA12" i="17" s="1"/>
  <c r="F139" i="18"/>
  <c r="L139" i="18" s="1"/>
  <c r="R132" i="18"/>
  <c r="F149" i="18"/>
  <c r="L149" i="18" s="1"/>
  <c r="J103" i="18"/>
  <c r="R103" i="18" s="1"/>
  <c r="H103" i="18"/>
  <c r="L103" i="18" s="1"/>
  <c r="AO202" i="18"/>
  <c r="AO13" i="17" s="1"/>
  <c r="R204" i="18"/>
  <c r="R220" i="18" s="1"/>
  <c r="R14" i="17" s="1"/>
  <c r="J220" i="18"/>
  <c r="I14" i="17" s="1"/>
  <c r="J14" i="17" s="1"/>
  <c r="AD184" i="18"/>
  <c r="AD12" i="17" s="1"/>
  <c r="F137" i="18"/>
  <c r="L137" i="18" s="1"/>
  <c r="F144" i="18"/>
  <c r="L144" i="18" s="1"/>
  <c r="T40" i="18"/>
  <c r="T8" i="17" s="1"/>
  <c r="AF40" i="18"/>
  <c r="AF8" i="17" s="1"/>
  <c r="AR40" i="18"/>
  <c r="AR8" i="17" s="1"/>
  <c r="H28" i="18"/>
  <c r="F28" i="18"/>
  <c r="L28" i="18" s="1"/>
  <c r="J33" i="18"/>
  <c r="R33" i="18" s="1"/>
  <c r="H33" i="18"/>
  <c r="F33" i="18"/>
  <c r="L33" i="18" s="1"/>
  <c r="L56" i="18"/>
  <c r="K110" i="18"/>
  <c r="H110" i="18"/>
  <c r="L110" i="18" s="1"/>
  <c r="L13" i="18"/>
  <c r="Y40" i="18"/>
  <c r="Y8" i="17" s="1"/>
  <c r="AE94" i="18"/>
  <c r="AE10" i="17" s="1"/>
  <c r="AG94" i="18"/>
  <c r="AG10" i="17" s="1"/>
  <c r="J104" i="18"/>
  <c r="R104" i="18" s="1"/>
  <c r="F104" i="18"/>
  <c r="L104" i="18" s="1"/>
  <c r="K114" i="18"/>
  <c r="H114" i="18"/>
  <c r="L114" i="18" s="1"/>
  <c r="Z184" i="18"/>
  <c r="Z12" i="17" s="1"/>
  <c r="W184" i="18"/>
  <c r="W12" i="17" s="1"/>
  <c r="F151" i="18"/>
  <c r="L151" i="18" s="1"/>
  <c r="F173" i="18"/>
  <c r="L173" i="18" s="1"/>
  <c r="AB202" i="18"/>
  <c r="AB13" i="17" s="1"/>
  <c r="F150" i="18"/>
  <c r="L150" i="18" s="1"/>
  <c r="AU94" i="18"/>
  <c r="AU10" i="17" s="1"/>
  <c r="U94" i="18"/>
  <c r="U10" i="17" s="1"/>
  <c r="J96" i="18"/>
  <c r="H96" i="18"/>
  <c r="F138" i="18"/>
  <c r="L138" i="18" s="1"/>
  <c r="H173" i="18"/>
  <c r="E172" i="18" s="1"/>
  <c r="AM220" i="18"/>
  <c r="AM14" i="17" s="1"/>
  <c r="K13" i="18"/>
  <c r="E190" i="18"/>
  <c r="AN220" i="18"/>
  <c r="AN14" i="17" s="1"/>
  <c r="AH238" i="18"/>
  <c r="AH15" i="17" s="1"/>
  <c r="U40" i="18"/>
  <c r="U8" i="17" s="1"/>
  <c r="AG40" i="18"/>
  <c r="AG8" i="17" s="1"/>
  <c r="AS40" i="18"/>
  <c r="AS8" i="17" s="1"/>
  <c r="X40" i="18"/>
  <c r="X8" i="17" s="1"/>
  <c r="AJ40" i="18"/>
  <c r="AJ8" i="17" s="1"/>
  <c r="L29" i="18"/>
  <c r="Y58" i="18"/>
  <c r="Y9" i="17" s="1"/>
  <c r="AK58" i="18"/>
  <c r="AK9" i="17" s="1"/>
  <c r="R60" i="18"/>
  <c r="J94" i="18"/>
  <c r="I10" i="17" s="1"/>
  <c r="J10" i="17" s="1"/>
  <c r="AA94" i="18"/>
  <c r="AA10" i="17" s="1"/>
  <c r="AM94" i="18"/>
  <c r="AM10" i="17" s="1"/>
  <c r="E89" i="18"/>
  <c r="AO94" i="18"/>
  <c r="AO10" i="17" s="1"/>
  <c r="AU130" i="18"/>
  <c r="AU11" i="17" s="1"/>
  <c r="K168" i="18"/>
  <c r="K222" i="18"/>
  <c r="F222" i="18"/>
  <c r="AK40" i="18"/>
  <c r="AK8" i="17" s="1"/>
  <c r="AE184" i="18"/>
  <c r="AE12" i="17" s="1"/>
  <c r="F220" i="18"/>
  <c r="L204" i="18"/>
  <c r="W94" i="18"/>
  <c r="W10" i="17" s="1"/>
  <c r="H76" i="18"/>
  <c r="J76" i="18"/>
  <c r="R76" i="18" s="1"/>
  <c r="J202" i="18"/>
  <c r="I13" i="17" s="1"/>
  <c r="J13" i="17" s="1"/>
  <c r="L206" i="18"/>
  <c r="U238" i="18"/>
  <c r="U15" i="17" s="1"/>
  <c r="F146" i="18"/>
  <c r="L146" i="18" s="1"/>
  <c r="V40" i="18"/>
  <c r="V8" i="17" s="1"/>
  <c r="AH40" i="18"/>
  <c r="AH8" i="17" s="1"/>
  <c r="AT40" i="18"/>
  <c r="AT8" i="17" s="1"/>
  <c r="L27" i="18"/>
  <c r="L42" i="18"/>
  <c r="Z58" i="18"/>
  <c r="Z9" i="17" s="1"/>
  <c r="AA58" i="18"/>
  <c r="AA9" i="17" s="1"/>
  <c r="Z130" i="18"/>
  <c r="Z11" i="17" s="1"/>
  <c r="H100" i="18"/>
  <c r="L100" i="18" s="1"/>
  <c r="K100" i="18"/>
  <c r="AH184" i="18"/>
  <c r="AH12" i="17" s="1"/>
  <c r="L141" i="18"/>
  <c r="K166" i="18"/>
  <c r="U220" i="18"/>
  <c r="U14" i="17" s="1"/>
  <c r="AS220" i="18"/>
  <c r="AS14" i="17" s="1"/>
  <c r="AO58" i="18"/>
  <c r="AO9" i="17" s="1"/>
  <c r="AT94" i="18"/>
  <c r="AT10" i="17" s="1"/>
  <c r="AF184" i="18"/>
  <c r="AF12" i="17" s="1"/>
  <c r="AU202" i="18"/>
  <c r="AU13" i="17" s="1"/>
  <c r="Y238" i="18"/>
  <c r="Y15" i="17" s="1"/>
  <c r="AK238" i="18"/>
  <c r="AK15" i="17" s="1"/>
  <c r="F224" i="18"/>
  <c r="L224" i="18" s="1"/>
  <c r="J24" i="18"/>
  <c r="F24" i="18"/>
  <c r="AA40" i="18"/>
  <c r="AA8" i="17" s="1"/>
  <c r="AD58" i="18"/>
  <c r="AD9" i="17" s="1"/>
  <c r="F63" i="18"/>
  <c r="L63" i="18" s="1"/>
  <c r="F64" i="18"/>
  <c r="L64" i="18" s="1"/>
  <c r="F68" i="18"/>
  <c r="L68" i="18" s="1"/>
  <c r="L69" i="18"/>
  <c r="F73" i="18"/>
  <c r="L73" i="18" s="1"/>
  <c r="AB130" i="18"/>
  <c r="AB11" i="17" s="1"/>
  <c r="AN130" i="18"/>
  <c r="AN11" i="17" s="1"/>
  <c r="U184" i="18"/>
  <c r="U12" i="17" s="1"/>
  <c r="AG184" i="18"/>
  <c r="AG12" i="17" s="1"/>
  <c r="AS184" i="18"/>
  <c r="AS12" i="17" s="1"/>
  <c r="H143" i="18"/>
  <c r="L143" i="18" s="1"/>
  <c r="X202" i="18"/>
  <c r="X13" i="17" s="1"/>
  <c r="J187" i="18"/>
  <c r="R187" i="18" s="1"/>
  <c r="R202" i="18" s="1"/>
  <c r="R13" i="17" s="1"/>
  <c r="H187" i="18"/>
  <c r="AG220" i="18"/>
  <c r="AG14" i="17" s="1"/>
  <c r="Z238" i="18"/>
  <c r="Z15" i="17" s="1"/>
  <c r="AL238" i="18"/>
  <c r="AL15" i="17" s="1"/>
  <c r="X238" i="18"/>
  <c r="X15" i="17" s="1"/>
  <c r="H31" i="18"/>
  <c r="J31" i="18"/>
  <c r="R31" i="18" s="1"/>
  <c r="AC58" i="18"/>
  <c r="AC9" i="17" s="1"/>
  <c r="V94" i="18"/>
  <c r="V10" i="17" s="1"/>
  <c r="F31" i="18"/>
  <c r="L31" i="18" s="1"/>
  <c r="S58" i="18"/>
  <c r="S9" i="17" s="1"/>
  <c r="AE58" i="18"/>
  <c r="AE9" i="17" s="1"/>
  <c r="AQ58" i="18"/>
  <c r="AQ9" i="17" s="1"/>
  <c r="AC130" i="18"/>
  <c r="AC11" i="17" s="1"/>
  <c r="AO130" i="18"/>
  <c r="AO11" i="17" s="1"/>
  <c r="AT184" i="18"/>
  <c r="AT12" i="17" s="1"/>
  <c r="F192" i="18"/>
  <c r="L192" i="18" s="1"/>
  <c r="AH220" i="18"/>
  <c r="AH14" i="17" s="1"/>
  <c r="R238" i="18"/>
  <c r="R15" i="17" s="1"/>
  <c r="AA238" i="18"/>
  <c r="AA15" i="17" s="1"/>
  <c r="AM238" i="18"/>
  <c r="AM15" i="17" s="1"/>
  <c r="H223" i="18"/>
  <c r="L223" i="18" s="1"/>
  <c r="J241" i="18"/>
  <c r="E44" i="18"/>
  <c r="AH94" i="18"/>
  <c r="AH10" i="17" s="1"/>
  <c r="AA130" i="18"/>
  <c r="AA11" i="17" s="1"/>
  <c r="T184" i="18"/>
  <c r="T12" i="17" s="1"/>
  <c r="AR184" i="18"/>
  <c r="AR12" i="17" s="1"/>
  <c r="H238" i="18"/>
  <c r="G15" i="17" s="1"/>
  <c r="H15" i="17" s="1"/>
  <c r="Y256" i="18"/>
  <c r="Y16" i="17" s="1"/>
  <c r="AK256" i="18"/>
  <c r="AK16" i="17" s="1"/>
  <c r="H24" i="18"/>
  <c r="H40" i="18" s="1"/>
  <c r="G8" i="17" s="1"/>
  <c r="H8" i="17" s="1"/>
  <c r="S40" i="18"/>
  <c r="S8" i="17" s="1"/>
  <c r="H30" i="18"/>
  <c r="J30" i="18"/>
  <c r="R30" i="18" s="1"/>
  <c r="AF58" i="18"/>
  <c r="AF9" i="17" s="1"/>
  <c r="AD130" i="18"/>
  <c r="AD11" i="17" s="1"/>
  <c r="L186" i="18"/>
  <c r="Z202" i="18"/>
  <c r="Z13" i="17" s="1"/>
  <c r="F187" i="18"/>
  <c r="AI94" i="18"/>
  <c r="AI10" i="17" s="1"/>
  <c r="AM40" i="18"/>
  <c r="AM8" i="17" s="1"/>
  <c r="Z22" i="18"/>
  <c r="Z7" i="17" s="1"/>
  <c r="F8" i="18"/>
  <c r="K29" i="18"/>
  <c r="F60" i="18"/>
  <c r="Z94" i="18"/>
  <c r="Z10" i="17" s="1"/>
  <c r="AL94" i="18"/>
  <c r="AL10" i="17" s="1"/>
  <c r="K65" i="18"/>
  <c r="L88" i="18"/>
  <c r="AE130" i="18"/>
  <c r="AE11" i="17" s="1"/>
  <c r="AR130" i="18"/>
  <c r="AR11" i="17" s="1"/>
  <c r="AC184" i="18"/>
  <c r="AC12" i="17" s="1"/>
  <c r="H202" i="18"/>
  <c r="G13" i="17" s="1"/>
  <c r="H13" i="17" s="1"/>
  <c r="K188" i="18"/>
  <c r="H191" i="18"/>
  <c r="L191" i="18" s="1"/>
  <c r="J192" i="18"/>
  <c r="R192" i="18" s="1"/>
  <c r="L209" i="18"/>
  <c r="L240" i="18"/>
  <c r="X240" i="18" s="1"/>
  <c r="H37" i="18"/>
  <c r="E35" i="18" s="1"/>
  <c r="AB184" i="18"/>
  <c r="AB12" i="17" s="1"/>
  <c r="AN184" i="18"/>
  <c r="AN12" i="17" s="1"/>
  <c r="L148" i="18"/>
  <c r="K152" i="18"/>
  <c r="F152" i="18"/>
  <c r="L152" i="18" s="1"/>
  <c r="K162" i="18"/>
  <c r="F162" i="18"/>
  <c r="L162" i="18" s="1"/>
  <c r="AD238" i="18"/>
  <c r="AD15" i="17" s="1"/>
  <c r="AP238" i="18"/>
  <c r="AP15" i="17" s="1"/>
  <c r="AC40" i="18"/>
  <c r="AC8" i="17" s="1"/>
  <c r="AO40" i="18"/>
  <c r="AO8" i="17" s="1"/>
  <c r="F37" i="18"/>
  <c r="L51" i="18"/>
  <c r="AJ22" i="18"/>
  <c r="AJ7" i="17" s="1"/>
  <c r="W58" i="18"/>
  <c r="W9" i="17" s="1"/>
  <c r="AI58" i="18"/>
  <c r="AI9" i="17" s="1"/>
  <c r="AU58" i="18"/>
  <c r="AU9" i="17" s="1"/>
  <c r="L49" i="18"/>
  <c r="K53" i="18"/>
  <c r="F53" i="18"/>
  <c r="L53" i="18" s="1"/>
  <c r="T94" i="18"/>
  <c r="T10" i="17" s="1"/>
  <c r="AF94" i="18"/>
  <c r="AF10" i="17" s="1"/>
  <c r="AR94" i="18"/>
  <c r="AR10" i="17" s="1"/>
  <c r="V130" i="18"/>
  <c r="V11" i="17" s="1"/>
  <c r="AH130" i="18"/>
  <c r="AH11" i="17" s="1"/>
  <c r="AT130" i="18"/>
  <c r="AT11" i="17" s="1"/>
  <c r="K99" i="18"/>
  <c r="L166" i="18"/>
  <c r="S220" i="18"/>
  <c r="S14" i="17" s="1"/>
  <c r="AE220" i="18"/>
  <c r="AE14" i="17" s="1"/>
  <c r="AQ220" i="18"/>
  <c r="AQ14" i="17" s="1"/>
  <c r="X22" i="18"/>
  <c r="X7" i="17" s="1"/>
  <c r="Y22" i="18"/>
  <c r="Y7" i="17" s="1"/>
  <c r="AK22" i="18"/>
  <c r="AK7" i="17" s="1"/>
  <c r="X58" i="18"/>
  <c r="X9" i="17" s="1"/>
  <c r="AJ58" i="18"/>
  <c r="AJ9" i="17" s="1"/>
  <c r="J43" i="18"/>
  <c r="R43" i="18" s="1"/>
  <c r="H43" i="18"/>
  <c r="L43" i="18" s="1"/>
  <c r="F91" i="18"/>
  <c r="L91" i="18" s="1"/>
  <c r="L99" i="18"/>
  <c r="L106" i="18"/>
  <c r="L107" i="18"/>
  <c r="F156" i="18"/>
  <c r="L156" i="18" s="1"/>
  <c r="F158" i="18"/>
  <c r="L158" i="18" s="1"/>
  <c r="V202" i="18"/>
  <c r="V13" i="17" s="1"/>
  <c r="AH202" i="18"/>
  <c r="AH13" i="17" s="1"/>
  <c r="AT202" i="18"/>
  <c r="AT13" i="17" s="1"/>
  <c r="T220" i="18"/>
  <c r="T14" i="17" s="1"/>
  <c r="AF220" i="18"/>
  <c r="AF14" i="17" s="1"/>
  <c r="AR220" i="18"/>
  <c r="AR14" i="17" s="1"/>
  <c r="K35" i="18" l="1"/>
  <c r="F35" i="18"/>
  <c r="L35" i="18" s="1"/>
  <c r="K172" i="18"/>
  <c r="F172" i="18"/>
  <c r="L172" i="18" s="1"/>
  <c r="X256" i="18"/>
  <c r="X16" i="17" s="1"/>
  <c r="J130" i="18"/>
  <c r="I11" i="17" s="1"/>
  <c r="J11" i="17" s="1"/>
  <c r="R96" i="18"/>
  <c r="R130" i="18" s="1"/>
  <c r="R11" i="17" s="1"/>
  <c r="R58" i="18"/>
  <c r="R9" i="17" s="1"/>
  <c r="L24" i="18"/>
  <c r="F40" i="18"/>
  <c r="L34" i="18"/>
  <c r="E160" i="18"/>
  <c r="J58" i="18"/>
  <c r="I9" i="17" s="1"/>
  <c r="J9" i="17" s="1"/>
  <c r="E77" i="18"/>
  <c r="L60" i="18"/>
  <c r="F44" i="18"/>
  <c r="K44" i="18"/>
  <c r="R184" i="18"/>
  <c r="R12" i="17" s="1"/>
  <c r="R94" i="18"/>
  <c r="R10" i="17" s="1"/>
  <c r="L37" i="18"/>
  <c r="H130" i="18"/>
  <c r="G11" i="17" s="1"/>
  <c r="H11" i="17" s="1"/>
  <c r="G6" i="17" s="1"/>
  <c r="H6" i="17" s="1"/>
  <c r="G5" i="17" s="1"/>
  <c r="H5" i="17" s="1"/>
  <c r="L96" i="18"/>
  <c r="E55" i="18"/>
  <c r="K89" i="18"/>
  <c r="F89" i="18"/>
  <c r="L89" i="18" s="1"/>
  <c r="J184" i="18"/>
  <c r="I12" i="17" s="1"/>
  <c r="J12" i="17" s="1"/>
  <c r="F111" i="18"/>
  <c r="L111" i="18" s="1"/>
  <c r="K111" i="18"/>
  <c r="F238" i="18"/>
  <c r="L222" i="18"/>
  <c r="L241" i="18"/>
  <c r="X241" i="18" s="1"/>
  <c r="J256" i="18"/>
  <c r="L76" i="18"/>
  <c r="H58" i="18"/>
  <c r="G9" i="17" s="1"/>
  <c r="H9" i="17" s="1"/>
  <c r="K190" i="18"/>
  <c r="F190" i="18"/>
  <c r="L190" i="18" s="1"/>
  <c r="L75" i="18"/>
  <c r="R24" i="18"/>
  <c r="R40" i="18" s="1"/>
  <c r="R8" i="17" s="1"/>
  <c r="J40" i="18"/>
  <c r="I8" i="17" s="1"/>
  <c r="J8" i="17" s="1"/>
  <c r="I6" i="17" s="1"/>
  <c r="J6" i="17" s="1"/>
  <c r="I5" i="17" s="1"/>
  <c r="J5" i="17" s="1"/>
  <c r="F202" i="18"/>
  <c r="L187" i="18"/>
  <c r="L97" i="18"/>
  <c r="E98" i="18"/>
  <c r="L11" i="18"/>
  <c r="E10" i="18"/>
  <c r="L8" i="18"/>
  <c r="E14" i="17"/>
  <c r="L220" i="18"/>
  <c r="H184" i="18"/>
  <c r="G12" i="17" s="1"/>
  <c r="H12" i="17" s="1"/>
  <c r="F98" i="18" l="1"/>
  <c r="K98" i="18"/>
  <c r="L238" i="18"/>
  <c r="E15" i="17"/>
  <c r="I16" i="17"/>
  <c r="L256" i="18"/>
  <c r="K77" i="18"/>
  <c r="F77" i="18"/>
  <c r="F14" i="17"/>
  <c r="L14" i="17" s="1"/>
  <c r="K14" i="17"/>
  <c r="L44" i="18"/>
  <c r="F58" i="18"/>
  <c r="L202" i="18"/>
  <c r="E13" i="17"/>
  <c r="F160" i="18"/>
  <c r="K160" i="18"/>
  <c r="L40" i="18"/>
  <c r="E8" i="17"/>
  <c r="F55" i="18"/>
  <c r="L55" i="18" s="1"/>
  <c r="K55" i="18"/>
  <c r="K10" i="18"/>
  <c r="F10" i="18"/>
  <c r="L10" i="18" l="1"/>
  <c r="F22" i="18"/>
  <c r="L160" i="18"/>
  <c r="F184" i="18"/>
  <c r="L58" i="18"/>
  <c r="E9" i="17"/>
  <c r="L77" i="18"/>
  <c r="F94" i="18"/>
  <c r="K8" i="17"/>
  <c r="F8" i="17"/>
  <c r="L8" i="17" s="1"/>
  <c r="J16" i="17"/>
  <c r="L16" i="17" s="1"/>
  <c r="K16" i="17"/>
  <c r="K15" i="17"/>
  <c r="F15" i="17"/>
  <c r="L15" i="17" s="1"/>
  <c r="F13" i="17"/>
  <c r="L13" i="17" s="1"/>
  <c r="K13" i="17"/>
  <c r="L98" i="18"/>
  <c r="F130" i="18"/>
  <c r="L94" i="18" l="1"/>
  <c r="E10" i="17"/>
  <c r="L184" i="18"/>
  <c r="E12" i="17"/>
  <c r="L130" i="18"/>
  <c r="E11" i="17"/>
  <c r="F9" i="17"/>
  <c r="L9" i="17" s="1"/>
  <c r="K9" i="17"/>
  <c r="E7" i="17"/>
  <c r="L22" i="18"/>
  <c r="K7" i="17" l="1"/>
  <c r="F7" i="17"/>
  <c r="K11" i="17"/>
  <c r="F11" i="17"/>
  <c r="L11" i="17" s="1"/>
  <c r="K12" i="17"/>
  <c r="F12" i="17"/>
  <c r="L12" i="17" s="1"/>
  <c r="K10" i="17"/>
  <c r="F10" i="17"/>
  <c r="L10" i="17" s="1"/>
  <c r="L7" i="17" l="1"/>
  <c r="E6" i="17"/>
  <c r="E16" i="10"/>
  <c r="F6" i="17" l="1"/>
  <c r="K6" i="17"/>
  <c r="G25" i="13"/>
  <c r="K532" i="8"/>
  <c r="L532" i="8"/>
  <c r="F532" i="8"/>
  <c r="E11" i="10"/>
  <c r="E8" i="10"/>
  <c r="J15" i="9"/>
  <c r="I15" i="9"/>
  <c r="H15" i="9"/>
  <c r="G15" i="9"/>
  <c r="E15" i="9"/>
  <c r="K15" i="9" s="1"/>
  <c r="L14" i="9"/>
  <c r="T14" i="9" s="1"/>
  <c r="J14" i="9"/>
  <c r="I14" i="9"/>
  <c r="H14" i="9"/>
  <c r="G14" i="9"/>
  <c r="F14" i="9"/>
  <c r="E14" i="9"/>
  <c r="K14" i="9" s="1"/>
  <c r="L13" i="9"/>
  <c r="I13" i="9"/>
  <c r="H13" i="9"/>
  <c r="G13" i="9"/>
  <c r="E13" i="9"/>
  <c r="K13" i="9" s="1"/>
  <c r="L12" i="9"/>
  <c r="T12" i="9" s="1"/>
  <c r="J12" i="9"/>
  <c r="I12" i="9"/>
  <c r="H12" i="9"/>
  <c r="G12" i="9"/>
  <c r="F12" i="9"/>
  <c r="E12" i="9"/>
  <c r="K12" i="9" s="1"/>
  <c r="L8" i="9"/>
  <c r="L7" i="9"/>
  <c r="J7" i="9"/>
  <c r="J10" i="9" s="1"/>
  <c r="H7" i="9"/>
  <c r="H10" i="9" s="1"/>
  <c r="F7" i="9"/>
  <c r="F10" i="9" s="1"/>
  <c r="E4" i="10" s="1"/>
  <c r="L49" i="9"/>
  <c r="J49" i="9"/>
  <c r="H49" i="9"/>
  <c r="F49" i="9"/>
  <c r="A18" i="16"/>
  <c r="A3" i="15"/>
  <c r="A18" i="15"/>
  <c r="A18" i="14"/>
  <c r="A3" i="11"/>
  <c r="A3" i="16" s="1"/>
  <c r="L6" i="17" l="1"/>
  <c r="E5" i="17"/>
  <c r="L10" i="9"/>
  <c r="B11" i="12"/>
  <c r="B11" i="13"/>
  <c r="A3" i="14"/>
  <c r="F5" i="17" l="1"/>
  <c r="L5" i="17" s="1"/>
  <c r="K5" i="17"/>
  <c r="H8" i="5"/>
  <c r="G8" i="5"/>
  <c r="F8" i="5"/>
  <c r="E8" i="5"/>
  <c r="H7" i="5"/>
  <c r="G7" i="5"/>
  <c r="F7" i="5"/>
  <c r="E7" i="5"/>
  <c r="H6" i="5"/>
  <c r="G6" i="5"/>
  <c r="F6" i="5"/>
  <c r="E6" i="5"/>
  <c r="H5" i="5"/>
  <c r="G5" i="5"/>
  <c r="F5" i="5"/>
  <c r="E5" i="5"/>
  <c r="H4" i="5"/>
  <c r="G4" i="5"/>
  <c r="F4" i="5"/>
  <c r="E4" i="5"/>
  <c r="I530" i="8"/>
  <c r="G530" i="8"/>
  <c r="E530" i="8"/>
  <c r="I529" i="8"/>
  <c r="G529" i="8"/>
  <c r="E529" i="8"/>
  <c r="I528" i="8"/>
  <c r="G528" i="8"/>
  <c r="E528" i="8"/>
  <c r="I527" i="8"/>
  <c r="G527" i="8"/>
  <c r="E527" i="8"/>
  <c r="I526" i="8"/>
  <c r="G526" i="8"/>
  <c r="E526" i="8"/>
  <c r="I525" i="8"/>
  <c r="G525" i="8"/>
  <c r="E525" i="8"/>
  <c r="I499" i="8"/>
  <c r="G499" i="8"/>
  <c r="E499" i="8"/>
  <c r="I478" i="8"/>
  <c r="G478" i="8"/>
  <c r="E478" i="8"/>
  <c r="I477" i="8"/>
  <c r="G477" i="8"/>
  <c r="E477" i="8"/>
  <c r="I476" i="8"/>
  <c r="G476" i="8"/>
  <c r="E476" i="8"/>
  <c r="I475" i="8"/>
  <c r="G475" i="8"/>
  <c r="E475" i="8"/>
  <c r="I474" i="8"/>
  <c r="G474" i="8"/>
  <c r="E474" i="8"/>
  <c r="I473" i="8"/>
  <c r="G473" i="8"/>
  <c r="E473" i="8"/>
  <c r="I448" i="8"/>
  <c r="G448" i="8"/>
  <c r="E448" i="8"/>
  <c r="I447" i="8"/>
  <c r="G447" i="8"/>
  <c r="E447" i="8"/>
  <c r="I423" i="8"/>
  <c r="G423" i="8"/>
  <c r="E423" i="8"/>
  <c r="I422" i="8"/>
  <c r="G422" i="8"/>
  <c r="E422" i="8"/>
  <c r="I421" i="8"/>
  <c r="G421" i="8"/>
  <c r="E421" i="8"/>
  <c r="I413" i="8"/>
  <c r="G413" i="8"/>
  <c r="E413" i="8"/>
  <c r="I412" i="8"/>
  <c r="G412" i="8"/>
  <c r="E412" i="8"/>
  <c r="I411" i="8"/>
  <c r="G411" i="8"/>
  <c r="E411" i="8"/>
  <c r="I410" i="8"/>
  <c r="G410" i="8"/>
  <c r="E410" i="8"/>
  <c r="I409" i="8"/>
  <c r="G409" i="8"/>
  <c r="E409" i="8"/>
  <c r="I408" i="8"/>
  <c r="G408" i="8"/>
  <c r="E408" i="8"/>
  <c r="I407" i="8"/>
  <c r="G407" i="8"/>
  <c r="E407" i="8"/>
  <c r="I406" i="8"/>
  <c r="G406" i="8"/>
  <c r="E406" i="8"/>
  <c r="I405" i="8"/>
  <c r="G405" i="8"/>
  <c r="E405" i="8"/>
  <c r="I404" i="8"/>
  <c r="G404" i="8"/>
  <c r="E404" i="8"/>
  <c r="I403" i="8"/>
  <c r="G403" i="8"/>
  <c r="E403" i="8"/>
  <c r="I402" i="8"/>
  <c r="G402" i="8"/>
  <c r="E402" i="8"/>
  <c r="I401" i="8"/>
  <c r="G401" i="8"/>
  <c r="E401" i="8"/>
  <c r="I400" i="8"/>
  <c r="G400" i="8"/>
  <c r="E400" i="8"/>
  <c r="I399" i="8"/>
  <c r="G399" i="8"/>
  <c r="E399" i="8"/>
  <c r="I398" i="8"/>
  <c r="G398" i="8"/>
  <c r="E398" i="8"/>
  <c r="I397" i="8"/>
  <c r="G397" i="8"/>
  <c r="E397" i="8"/>
  <c r="I396" i="8"/>
  <c r="G396" i="8"/>
  <c r="E396" i="8"/>
  <c r="I395" i="8"/>
  <c r="G395" i="8"/>
  <c r="E395" i="8"/>
  <c r="I347" i="8"/>
  <c r="G347" i="8"/>
  <c r="E347" i="8"/>
  <c r="I346" i="8"/>
  <c r="G346" i="8"/>
  <c r="E346" i="8"/>
  <c r="I345" i="8"/>
  <c r="G345" i="8"/>
  <c r="E345" i="8"/>
  <c r="I344" i="8"/>
  <c r="G344" i="8"/>
  <c r="E344" i="8"/>
  <c r="I343" i="8"/>
  <c r="G343" i="8"/>
  <c r="E343" i="8"/>
  <c r="I326" i="8"/>
  <c r="G326" i="8"/>
  <c r="E326" i="8"/>
  <c r="I325" i="8"/>
  <c r="G325" i="8"/>
  <c r="E325" i="8"/>
  <c r="I324" i="8"/>
  <c r="G324" i="8"/>
  <c r="E324" i="8"/>
  <c r="I323" i="8"/>
  <c r="G323" i="8"/>
  <c r="E323" i="8"/>
  <c r="I322" i="8"/>
  <c r="G322" i="8"/>
  <c r="E322" i="8"/>
  <c r="I321" i="8"/>
  <c r="G321" i="8"/>
  <c r="E321" i="8"/>
  <c r="I320" i="8"/>
  <c r="G320" i="8"/>
  <c r="E320" i="8"/>
  <c r="I319" i="8"/>
  <c r="G319" i="8"/>
  <c r="E319" i="8"/>
  <c r="I318" i="8"/>
  <c r="G318" i="8"/>
  <c r="E318" i="8"/>
  <c r="I317" i="8"/>
  <c r="G317" i="8"/>
  <c r="E317" i="8"/>
  <c r="I311" i="8"/>
  <c r="G311" i="8"/>
  <c r="E311" i="8"/>
  <c r="I310" i="8"/>
  <c r="G310" i="8"/>
  <c r="E310" i="8"/>
  <c r="I309" i="8"/>
  <c r="G309" i="8"/>
  <c r="E309" i="8"/>
  <c r="I308" i="8"/>
  <c r="G308" i="8"/>
  <c r="E308" i="8"/>
  <c r="I307" i="8"/>
  <c r="G307" i="8"/>
  <c r="E307" i="8"/>
  <c r="I306" i="8"/>
  <c r="G306" i="8"/>
  <c r="E306" i="8"/>
  <c r="I305" i="8"/>
  <c r="G305" i="8"/>
  <c r="E305" i="8"/>
  <c r="I304" i="8"/>
  <c r="G304" i="8"/>
  <c r="E304" i="8"/>
  <c r="I303" i="8"/>
  <c r="G303" i="8"/>
  <c r="E303" i="8"/>
  <c r="I302" i="8"/>
  <c r="G302" i="8"/>
  <c r="E302" i="8"/>
  <c r="I301" i="8"/>
  <c r="G301" i="8"/>
  <c r="E301" i="8"/>
  <c r="I300" i="8"/>
  <c r="G300" i="8"/>
  <c r="E300" i="8"/>
  <c r="I299" i="8"/>
  <c r="G299" i="8"/>
  <c r="E299" i="8"/>
  <c r="I298" i="8"/>
  <c r="G298" i="8"/>
  <c r="E298" i="8"/>
  <c r="I297" i="8"/>
  <c r="G297" i="8"/>
  <c r="E297" i="8"/>
  <c r="I296" i="8"/>
  <c r="G296" i="8"/>
  <c r="E296" i="8"/>
  <c r="I295" i="8"/>
  <c r="G295" i="8"/>
  <c r="E295" i="8"/>
  <c r="I294" i="8"/>
  <c r="G294" i="8"/>
  <c r="E294" i="8"/>
  <c r="I293" i="8"/>
  <c r="G293" i="8"/>
  <c r="E293" i="8"/>
  <c r="I292" i="8"/>
  <c r="G292" i="8"/>
  <c r="E292" i="8"/>
  <c r="I291" i="8"/>
  <c r="G291" i="8"/>
  <c r="E291" i="8"/>
  <c r="I270" i="8"/>
  <c r="G270" i="8"/>
  <c r="E270" i="8"/>
  <c r="I269" i="8"/>
  <c r="G269" i="8"/>
  <c r="E269" i="8"/>
  <c r="I268" i="8"/>
  <c r="G268" i="8"/>
  <c r="E268" i="8"/>
  <c r="I267" i="8"/>
  <c r="G267" i="8"/>
  <c r="E267" i="8"/>
  <c r="I266" i="8"/>
  <c r="G266" i="8"/>
  <c r="E266" i="8"/>
  <c r="I265" i="8"/>
  <c r="G265" i="8"/>
  <c r="E265" i="8"/>
  <c r="I246" i="8"/>
  <c r="G246" i="8"/>
  <c r="E246" i="8"/>
  <c r="I245" i="8"/>
  <c r="G245" i="8"/>
  <c r="E245" i="8"/>
  <c r="I244" i="8"/>
  <c r="G244" i="8"/>
  <c r="E244" i="8"/>
  <c r="I243" i="8"/>
  <c r="G243" i="8"/>
  <c r="E243" i="8"/>
  <c r="I242" i="8"/>
  <c r="G242" i="8"/>
  <c r="E242" i="8"/>
  <c r="I241" i="8"/>
  <c r="G241" i="8"/>
  <c r="E241" i="8"/>
  <c r="I240" i="8"/>
  <c r="G240" i="8"/>
  <c r="E240" i="8"/>
  <c r="I239" i="8"/>
  <c r="G239" i="8"/>
  <c r="E239" i="8"/>
  <c r="I215" i="8"/>
  <c r="G215" i="8"/>
  <c r="E215" i="8"/>
  <c r="I214" i="8"/>
  <c r="G214" i="8"/>
  <c r="E214" i="8"/>
  <c r="I213" i="8"/>
  <c r="G213" i="8"/>
  <c r="E213" i="8"/>
  <c r="I191" i="8"/>
  <c r="G191" i="8"/>
  <c r="E191" i="8"/>
  <c r="I190" i="8"/>
  <c r="G190" i="8"/>
  <c r="E190" i="8"/>
  <c r="I189" i="8"/>
  <c r="G189" i="8"/>
  <c r="E189" i="8"/>
  <c r="I188" i="8"/>
  <c r="G188" i="8"/>
  <c r="E188" i="8"/>
  <c r="I187" i="8"/>
  <c r="G187" i="8"/>
  <c r="E187" i="8"/>
  <c r="I165" i="8"/>
  <c r="G165" i="8"/>
  <c r="E165" i="8"/>
  <c r="I164" i="8"/>
  <c r="G164" i="8"/>
  <c r="E164" i="8"/>
  <c r="I163" i="8"/>
  <c r="G163" i="8"/>
  <c r="E163" i="8"/>
  <c r="I162" i="8"/>
  <c r="G162" i="8"/>
  <c r="E162" i="8"/>
  <c r="I161" i="8"/>
  <c r="G161" i="8"/>
  <c r="E161" i="8"/>
  <c r="I149" i="8"/>
  <c r="G149" i="8"/>
  <c r="E149" i="8"/>
  <c r="I148" i="8"/>
  <c r="G148" i="8"/>
  <c r="E148" i="8"/>
  <c r="I147" i="8"/>
  <c r="G147" i="8"/>
  <c r="E147" i="8"/>
  <c r="I146" i="8"/>
  <c r="G146" i="8"/>
  <c r="E146" i="8"/>
  <c r="I145" i="8"/>
  <c r="G145" i="8"/>
  <c r="E145" i="8"/>
  <c r="I144" i="8"/>
  <c r="G144" i="8"/>
  <c r="E144" i="8"/>
  <c r="I143" i="8"/>
  <c r="G143" i="8"/>
  <c r="E143" i="8"/>
  <c r="I142" i="8"/>
  <c r="G142" i="8"/>
  <c r="E142" i="8"/>
  <c r="I141" i="8"/>
  <c r="G141" i="8"/>
  <c r="E141" i="8"/>
  <c r="I140" i="8"/>
  <c r="G140" i="8"/>
  <c r="E140" i="8"/>
  <c r="I139" i="8"/>
  <c r="G139" i="8"/>
  <c r="E139" i="8"/>
  <c r="I138" i="8"/>
  <c r="G138" i="8"/>
  <c r="E138" i="8"/>
  <c r="I137" i="8"/>
  <c r="G137" i="8"/>
  <c r="E137" i="8"/>
  <c r="I136" i="8"/>
  <c r="G136" i="8"/>
  <c r="E136" i="8"/>
  <c r="I135" i="8"/>
  <c r="G135" i="8"/>
  <c r="E135" i="8"/>
  <c r="I112" i="8"/>
  <c r="G112" i="8"/>
  <c r="E112" i="8"/>
  <c r="I111" i="8"/>
  <c r="G111" i="8"/>
  <c r="E111" i="8"/>
  <c r="I110" i="8"/>
  <c r="G110" i="8"/>
  <c r="E110" i="8"/>
  <c r="I109" i="8"/>
  <c r="G109" i="8"/>
  <c r="E109" i="8"/>
  <c r="I86" i="8"/>
  <c r="G86" i="8"/>
  <c r="E86" i="8"/>
  <c r="I85" i="8"/>
  <c r="G85" i="8"/>
  <c r="E85" i="8"/>
  <c r="I84" i="8"/>
  <c r="G84" i="8"/>
  <c r="E84" i="8"/>
  <c r="I83" i="8"/>
  <c r="G83" i="8"/>
  <c r="E83" i="8"/>
  <c r="I75" i="8"/>
  <c r="G75" i="8"/>
  <c r="E75" i="8"/>
  <c r="I74" i="8"/>
  <c r="G74" i="8"/>
  <c r="E74" i="8"/>
  <c r="I73" i="8"/>
  <c r="G73" i="8"/>
  <c r="E73" i="8"/>
  <c r="I72" i="8"/>
  <c r="G72" i="8"/>
  <c r="E72" i="8"/>
  <c r="I71" i="8"/>
  <c r="G71" i="8"/>
  <c r="E71" i="8"/>
  <c r="I70" i="8"/>
  <c r="G70" i="8"/>
  <c r="E70" i="8"/>
  <c r="I69" i="8"/>
  <c r="G69" i="8"/>
  <c r="E69" i="8"/>
  <c r="I68" i="8"/>
  <c r="G68" i="8"/>
  <c r="E68" i="8"/>
  <c r="I67" i="8"/>
  <c r="G67" i="8"/>
  <c r="E67" i="8"/>
  <c r="I66" i="8"/>
  <c r="G66" i="8"/>
  <c r="E66" i="8"/>
  <c r="I65" i="8"/>
  <c r="G65" i="8"/>
  <c r="E65" i="8"/>
  <c r="I64" i="8"/>
  <c r="G64" i="8"/>
  <c r="E64" i="8"/>
  <c r="I63" i="8"/>
  <c r="G63" i="8"/>
  <c r="E63" i="8"/>
  <c r="I62" i="8"/>
  <c r="G62" i="8"/>
  <c r="E62" i="8"/>
  <c r="I61" i="8"/>
  <c r="G61" i="8"/>
  <c r="E61" i="8"/>
  <c r="I60" i="8"/>
  <c r="G60" i="8"/>
  <c r="E60" i="8"/>
  <c r="I59" i="8"/>
  <c r="G59" i="8"/>
  <c r="E59" i="8"/>
  <c r="I58" i="8"/>
  <c r="G58" i="8"/>
  <c r="E58" i="8"/>
  <c r="I57" i="8"/>
  <c r="G57" i="8"/>
  <c r="E57" i="8"/>
  <c r="I35" i="8"/>
  <c r="G35" i="8"/>
  <c r="E35" i="8"/>
  <c r="I34" i="8"/>
  <c r="G34" i="8"/>
  <c r="E34" i="8"/>
  <c r="I33" i="8"/>
  <c r="G33" i="8"/>
  <c r="E33" i="8"/>
  <c r="I32" i="8"/>
  <c r="G32" i="8"/>
  <c r="H32" i="8" s="1"/>
  <c r="E32" i="8"/>
  <c r="F32" i="8" s="1"/>
  <c r="I31" i="8"/>
  <c r="J31" i="8" s="1"/>
  <c r="G31" i="8"/>
  <c r="H31" i="8" s="1"/>
  <c r="E31" i="8"/>
  <c r="I11" i="8"/>
  <c r="G11" i="8"/>
  <c r="E11" i="8"/>
  <c r="I10" i="8"/>
  <c r="G10" i="8"/>
  <c r="E10" i="8"/>
  <c r="I9" i="8"/>
  <c r="G9" i="8"/>
  <c r="E9" i="8"/>
  <c r="I8" i="8"/>
  <c r="G8" i="8"/>
  <c r="E8" i="8"/>
  <c r="I7" i="8"/>
  <c r="G7" i="8"/>
  <c r="E7" i="8"/>
  <c r="I6" i="8"/>
  <c r="G6" i="8"/>
  <c r="E6" i="8"/>
  <c r="I5" i="8"/>
  <c r="G5" i="8"/>
  <c r="E5" i="8"/>
  <c r="I1190" i="6"/>
  <c r="G1190" i="6"/>
  <c r="E1190" i="6"/>
  <c r="I1188" i="6"/>
  <c r="G1188" i="6"/>
  <c r="E1188" i="6"/>
  <c r="I1187" i="6"/>
  <c r="G1187" i="6"/>
  <c r="E1187" i="6"/>
  <c r="I1183" i="6"/>
  <c r="G1183" i="6"/>
  <c r="E1183" i="6"/>
  <c r="I1181" i="6"/>
  <c r="G1181" i="6"/>
  <c r="E1181" i="6"/>
  <c r="I1180" i="6"/>
  <c r="G1180" i="6"/>
  <c r="E1180" i="6"/>
  <c r="I1176" i="6"/>
  <c r="G1176" i="6"/>
  <c r="E1176" i="6"/>
  <c r="I1174" i="6"/>
  <c r="G1174" i="6"/>
  <c r="E1174" i="6"/>
  <c r="I1173" i="6"/>
  <c r="G1173" i="6"/>
  <c r="E1173" i="6"/>
  <c r="I1168" i="6"/>
  <c r="G1168" i="6"/>
  <c r="E1168" i="6"/>
  <c r="I1164" i="6"/>
  <c r="G1164" i="6"/>
  <c r="E1164" i="6"/>
  <c r="I1160" i="6"/>
  <c r="G1160" i="6"/>
  <c r="E1160" i="6"/>
  <c r="I1159" i="6"/>
  <c r="G1159" i="6"/>
  <c r="E1159" i="6"/>
  <c r="I1155" i="6"/>
  <c r="G1155" i="6"/>
  <c r="E1155" i="6"/>
  <c r="I1151" i="6"/>
  <c r="G1151" i="6"/>
  <c r="E1151" i="6"/>
  <c r="I1146" i="6"/>
  <c r="G1146" i="6"/>
  <c r="E1146" i="6"/>
  <c r="I1145" i="6"/>
  <c r="G1145" i="6"/>
  <c r="E1145" i="6"/>
  <c r="I1139" i="6"/>
  <c r="G1139" i="6"/>
  <c r="E1139" i="6"/>
  <c r="I1138" i="6"/>
  <c r="G1138" i="6"/>
  <c r="E1138" i="6"/>
  <c r="I1137" i="6"/>
  <c r="G1137" i="6"/>
  <c r="E1137" i="6"/>
  <c r="I1136" i="6"/>
  <c r="G1136" i="6"/>
  <c r="E1136" i="6"/>
  <c r="I1132" i="6"/>
  <c r="G1132" i="6"/>
  <c r="E1132" i="6"/>
  <c r="I1126" i="6"/>
  <c r="G1126" i="6"/>
  <c r="E1126" i="6"/>
  <c r="I1125" i="6"/>
  <c r="G1125" i="6"/>
  <c r="E1125" i="6"/>
  <c r="I1121" i="6"/>
  <c r="J1121" i="6" s="1"/>
  <c r="J1122" i="6" s="1"/>
  <c r="G191" i="7" s="1"/>
  <c r="G1121" i="6"/>
  <c r="E1121" i="6"/>
  <c r="I1116" i="6"/>
  <c r="G1116" i="6"/>
  <c r="E1116" i="6"/>
  <c r="I1115" i="6"/>
  <c r="G1115" i="6"/>
  <c r="E1115" i="6"/>
  <c r="I1114" i="6"/>
  <c r="G1114" i="6"/>
  <c r="E1114" i="6"/>
  <c r="I1113" i="6"/>
  <c r="G1113" i="6"/>
  <c r="E1113" i="6"/>
  <c r="I1108" i="6"/>
  <c r="G1108" i="6"/>
  <c r="E1108" i="6"/>
  <c r="I1107" i="6"/>
  <c r="G1107" i="6"/>
  <c r="E1107" i="6"/>
  <c r="I1103" i="6"/>
  <c r="G1103" i="6"/>
  <c r="E1103" i="6"/>
  <c r="I1102" i="6"/>
  <c r="G1102" i="6"/>
  <c r="E1102" i="6"/>
  <c r="I1101" i="6"/>
  <c r="G1101" i="6"/>
  <c r="E1101" i="6"/>
  <c r="I1100" i="6"/>
  <c r="G1100" i="6"/>
  <c r="E1100" i="6"/>
  <c r="I1095" i="6"/>
  <c r="G1095" i="6"/>
  <c r="E1095" i="6"/>
  <c r="I1094" i="6"/>
  <c r="G1094" i="6"/>
  <c r="E1094" i="6"/>
  <c r="I1090" i="6"/>
  <c r="G1090" i="6"/>
  <c r="E1090" i="6"/>
  <c r="I1085" i="6"/>
  <c r="G1085" i="6"/>
  <c r="E1085" i="6"/>
  <c r="I1084" i="6"/>
  <c r="G1084" i="6"/>
  <c r="E1084" i="6"/>
  <c r="I1080" i="6"/>
  <c r="G1080" i="6"/>
  <c r="E1080" i="6"/>
  <c r="I1075" i="6"/>
  <c r="G1075" i="6"/>
  <c r="E1075" i="6"/>
  <c r="I1074" i="6"/>
  <c r="G1074" i="6"/>
  <c r="E1074" i="6"/>
  <c r="I1069" i="6"/>
  <c r="G1069" i="6"/>
  <c r="E1069" i="6"/>
  <c r="I1068" i="6"/>
  <c r="G1068" i="6"/>
  <c r="E1068" i="6"/>
  <c r="I1063" i="6"/>
  <c r="G1063" i="6"/>
  <c r="E1063" i="6"/>
  <c r="I1059" i="6"/>
  <c r="G1059" i="6"/>
  <c r="E1059" i="6"/>
  <c r="I1054" i="6"/>
  <c r="G1054" i="6"/>
  <c r="E1054" i="6"/>
  <c r="I1053" i="6"/>
  <c r="G1053" i="6"/>
  <c r="E1053" i="6"/>
  <c r="I1052" i="6"/>
  <c r="G1052" i="6"/>
  <c r="E1052" i="6"/>
  <c r="I1051" i="6"/>
  <c r="G1051" i="6"/>
  <c r="E1051" i="6"/>
  <c r="I1046" i="6"/>
  <c r="G1046" i="6"/>
  <c r="E1046" i="6"/>
  <c r="I1045" i="6"/>
  <c r="G1045" i="6"/>
  <c r="E1045" i="6"/>
  <c r="I1039" i="6"/>
  <c r="G1039" i="6"/>
  <c r="E1039" i="6"/>
  <c r="I1038" i="6"/>
  <c r="G1038" i="6"/>
  <c r="E1038" i="6"/>
  <c r="I1037" i="6"/>
  <c r="G1037" i="6"/>
  <c r="E1037" i="6"/>
  <c r="I1036" i="6"/>
  <c r="G1036" i="6"/>
  <c r="E1036" i="6"/>
  <c r="I1032" i="6"/>
  <c r="G1032" i="6"/>
  <c r="E1032" i="6"/>
  <c r="I1031" i="6"/>
  <c r="G1031" i="6"/>
  <c r="E1031" i="6"/>
  <c r="I1027" i="6"/>
  <c r="G1027" i="6"/>
  <c r="E1027" i="6"/>
  <c r="I1026" i="6"/>
  <c r="G1026" i="6"/>
  <c r="E1026" i="6"/>
  <c r="I1012" i="6"/>
  <c r="G1012" i="6"/>
  <c r="E1012" i="6"/>
  <c r="I1011" i="6"/>
  <c r="G1011" i="6"/>
  <c r="E1011" i="6"/>
  <c r="I1010" i="6"/>
  <c r="G1010" i="6"/>
  <c r="E1010" i="6"/>
  <c r="I1004" i="6"/>
  <c r="G1004" i="6"/>
  <c r="E1004" i="6"/>
  <c r="I1000" i="6"/>
  <c r="G1000" i="6"/>
  <c r="E1000" i="6"/>
  <c r="I994" i="6"/>
  <c r="G994" i="6"/>
  <c r="E994" i="6"/>
  <c r="I993" i="6"/>
  <c r="G993" i="6"/>
  <c r="E993" i="6"/>
  <c r="I992" i="6"/>
  <c r="G992" i="6"/>
  <c r="E992" i="6"/>
  <c r="I991" i="6"/>
  <c r="G991" i="6"/>
  <c r="E991" i="6"/>
  <c r="I987" i="6"/>
  <c r="G987" i="6"/>
  <c r="E987" i="6"/>
  <c r="I985" i="6"/>
  <c r="G985" i="6"/>
  <c r="E985" i="6"/>
  <c r="I979" i="6"/>
  <c r="G979" i="6"/>
  <c r="E979" i="6"/>
  <c r="I978" i="6"/>
  <c r="G978" i="6"/>
  <c r="E978" i="6"/>
  <c r="I977" i="6"/>
  <c r="G977" i="6"/>
  <c r="E977" i="6"/>
  <c r="I973" i="6"/>
  <c r="G973" i="6"/>
  <c r="E973" i="6"/>
  <c r="I972" i="6"/>
  <c r="G972" i="6"/>
  <c r="E972" i="6"/>
  <c r="I967" i="6"/>
  <c r="G967" i="6"/>
  <c r="E967" i="6"/>
  <c r="I966" i="6"/>
  <c r="G966" i="6"/>
  <c r="E966" i="6"/>
  <c r="I961" i="6"/>
  <c r="G961" i="6"/>
  <c r="E961" i="6"/>
  <c r="I960" i="6"/>
  <c r="G960" i="6"/>
  <c r="E960" i="6"/>
  <c r="I955" i="6"/>
  <c r="G955" i="6"/>
  <c r="E955" i="6"/>
  <c r="I954" i="6"/>
  <c r="G954" i="6"/>
  <c r="E954" i="6"/>
  <c r="I949" i="6"/>
  <c r="G949" i="6"/>
  <c r="E949" i="6"/>
  <c r="I948" i="6"/>
  <c r="G948" i="6"/>
  <c r="E948" i="6"/>
  <c r="I947" i="6"/>
  <c r="G947" i="6"/>
  <c r="E947" i="6"/>
  <c r="I943" i="6"/>
  <c r="G943" i="6"/>
  <c r="E943" i="6"/>
  <c r="I942" i="6"/>
  <c r="G942" i="6"/>
  <c r="E942" i="6"/>
  <c r="I938" i="6"/>
  <c r="G938" i="6"/>
  <c r="E938" i="6"/>
  <c r="I937" i="6"/>
  <c r="G937" i="6"/>
  <c r="E937" i="6"/>
  <c r="I933" i="6"/>
  <c r="G933" i="6"/>
  <c r="E933" i="6"/>
  <c r="I932" i="6"/>
  <c r="G932" i="6"/>
  <c r="E932" i="6"/>
  <c r="I927" i="6"/>
  <c r="G927" i="6"/>
  <c r="E927" i="6"/>
  <c r="I926" i="6"/>
  <c r="G926" i="6"/>
  <c r="E926" i="6"/>
  <c r="I922" i="6"/>
  <c r="G922" i="6"/>
  <c r="E922" i="6"/>
  <c r="I921" i="6"/>
  <c r="G921" i="6"/>
  <c r="E921" i="6"/>
  <c r="I917" i="6"/>
  <c r="G917" i="6"/>
  <c r="E917" i="6"/>
  <c r="I916" i="6"/>
  <c r="G916" i="6"/>
  <c r="E916" i="6"/>
  <c r="I915" i="6"/>
  <c r="G915" i="6"/>
  <c r="E915" i="6"/>
  <c r="I911" i="6"/>
  <c r="G911" i="6"/>
  <c r="E911" i="6"/>
  <c r="I910" i="6"/>
  <c r="G910" i="6"/>
  <c r="E910" i="6"/>
  <c r="I906" i="6"/>
  <c r="G906" i="6"/>
  <c r="E906" i="6"/>
  <c r="I905" i="6"/>
  <c r="G905" i="6"/>
  <c r="E905" i="6"/>
  <c r="I904" i="6"/>
  <c r="G904" i="6"/>
  <c r="E904" i="6"/>
  <c r="I900" i="6"/>
  <c r="G900" i="6"/>
  <c r="E900" i="6"/>
  <c r="I899" i="6"/>
  <c r="G899" i="6"/>
  <c r="E899" i="6"/>
  <c r="I898" i="6"/>
  <c r="G898" i="6"/>
  <c r="E898" i="6"/>
  <c r="I893" i="6"/>
  <c r="G893" i="6"/>
  <c r="E893" i="6"/>
  <c r="I892" i="6"/>
  <c r="G892" i="6"/>
  <c r="E892" i="6"/>
  <c r="I888" i="6"/>
  <c r="G888" i="6"/>
  <c r="E888" i="6"/>
  <c r="I883" i="6"/>
  <c r="G883" i="6"/>
  <c r="E883" i="6"/>
  <c r="I882" i="6"/>
  <c r="G882" i="6"/>
  <c r="E882" i="6"/>
  <c r="I876" i="6"/>
  <c r="G876" i="6"/>
  <c r="E876" i="6"/>
  <c r="I875" i="6"/>
  <c r="G875" i="6"/>
  <c r="E875" i="6"/>
  <c r="I870" i="6"/>
  <c r="G870" i="6"/>
  <c r="E870" i="6"/>
  <c r="I869" i="6"/>
  <c r="G869" i="6"/>
  <c r="E869" i="6"/>
  <c r="I865" i="6"/>
  <c r="G865" i="6"/>
  <c r="E865" i="6"/>
  <c r="I860" i="6"/>
  <c r="G860" i="6"/>
  <c r="E860" i="6"/>
  <c r="I859" i="6"/>
  <c r="G859" i="6"/>
  <c r="E859" i="6"/>
  <c r="I853" i="6"/>
  <c r="G853" i="6"/>
  <c r="E853" i="6"/>
  <c r="I852" i="6"/>
  <c r="G852" i="6"/>
  <c r="E852" i="6"/>
  <c r="I847" i="6"/>
  <c r="G847" i="6"/>
  <c r="E847" i="6"/>
  <c r="I846" i="6"/>
  <c r="G846" i="6"/>
  <c r="E846" i="6"/>
  <c r="I842" i="6"/>
  <c r="G842" i="6"/>
  <c r="E842" i="6"/>
  <c r="I841" i="6"/>
  <c r="G841" i="6"/>
  <c r="E841" i="6"/>
  <c r="I840" i="6"/>
  <c r="G840" i="6"/>
  <c r="E840" i="6"/>
  <c r="I836" i="6"/>
  <c r="G836" i="6"/>
  <c r="E836" i="6"/>
  <c r="I835" i="6"/>
  <c r="G835" i="6"/>
  <c r="E835" i="6"/>
  <c r="I834" i="6"/>
  <c r="G834" i="6"/>
  <c r="E834" i="6"/>
  <c r="I829" i="6"/>
  <c r="G829" i="6"/>
  <c r="E829" i="6"/>
  <c r="I828" i="6"/>
  <c r="G828" i="6"/>
  <c r="E828" i="6"/>
  <c r="I827" i="6"/>
  <c r="G827" i="6"/>
  <c r="E827" i="6"/>
  <c r="I823" i="6"/>
  <c r="G823" i="6"/>
  <c r="E823" i="6"/>
  <c r="I818" i="6"/>
  <c r="G818" i="6"/>
  <c r="E818" i="6"/>
  <c r="I817" i="6"/>
  <c r="G817" i="6"/>
  <c r="E817" i="6"/>
  <c r="I816" i="6"/>
  <c r="G816" i="6"/>
  <c r="E816" i="6"/>
  <c r="I811" i="6"/>
  <c r="G811" i="6"/>
  <c r="E811" i="6"/>
  <c r="I810" i="6"/>
  <c r="G810" i="6"/>
  <c r="E810" i="6"/>
  <c r="I805" i="6"/>
  <c r="G805" i="6"/>
  <c r="E805" i="6"/>
  <c r="I804" i="6"/>
  <c r="G804" i="6"/>
  <c r="E804" i="6"/>
  <c r="I799" i="6"/>
  <c r="G799" i="6"/>
  <c r="E799" i="6"/>
  <c r="I794" i="6"/>
  <c r="G794" i="6"/>
  <c r="E794" i="6"/>
  <c r="I793" i="6"/>
  <c r="G793" i="6"/>
  <c r="E793" i="6"/>
  <c r="I788" i="6"/>
  <c r="G788" i="6"/>
  <c r="E788" i="6"/>
  <c r="I783" i="6"/>
  <c r="G783" i="6"/>
  <c r="E783" i="6"/>
  <c r="I782" i="6"/>
  <c r="G782" i="6"/>
  <c r="E782" i="6"/>
  <c r="I776" i="6"/>
  <c r="G776" i="6"/>
  <c r="E776" i="6"/>
  <c r="I775" i="6"/>
  <c r="G775" i="6"/>
  <c r="E775" i="6"/>
  <c r="I770" i="6"/>
  <c r="G770" i="6"/>
  <c r="E770" i="6"/>
  <c r="I769" i="6"/>
  <c r="G769" i="6"/>
  <c r="E769" i="6"/>
  <c r="I763" i="6"/>
  <c r="G763" i="6"/>
  <c r="E763" i="6"/>
  <c r="I762" i="6"/>
  <c r="G762" i="6"/>
  <c r="E762" i="6"/>
  <c r="I758" i="6"/>
  <c r="G758" i="6"/>
  <c r="E758" i="6"/>
  <c r="I756" i="6"/>
  <c r="G756" i="6"/>
  <c r="E756" i="6"/>
  <c r="I755" i="6"/>
  <c r="G755" i="6"/>
  <c r="E755" i="6"/>
  <c r="I750" i="6"/>
  <c r="G750" i="6"/>
  <c r="E750" i="6"/>
  <c r="I749" i="6"/>
  <c r="G749" i="6"/>
  <c r="E749" i="6"/>
  <c r="I745" i="6"/>
  <c r="G745" i="6"/>
  <c r="E745" i="6"/>
  <c r="I743" i="6"/>
  <c r="G743" i="6"/>
  <c r="E743" i="6"/>
  <c r="I742" i="6"/>
  <c r="G742" i="6"/>
  <c r="E742" i="6"/>
  <c r="I738" i="6"/>
  <c r="G738" i="6"/>
  <c r="E738" i="6"/>
  <c r="I736" i="6"/>
  <c r="G736" i="6"/>
  <c r="E736" i="6"/>
  <c r="I735" i="6"/>
  <c r="G735" i="6"/>
  <c r="E735" i="6"/>
  <c r="I731" i="6"/>
  <c r="G731" i="6"/>
  <c r="E731" i="6"/>
  <c r="I730" i="6"/>
  <c r="G730" i="6"/>
  <c r="E730" i="6"/>
  <c r="I726" i="6"/>
  <c r="G726" i="6"/>
  <c r="E726" i="6"/>
  <c r="I724" i="6"/>
  <c r="G724" i="6"/>
  <c r="E724" i="6"/>
  <c r="I723" i="6"/>
  <c r="G723" i="6"/>
  <c r="E723" i="6"/>
  <c r="I719" i="6"/>
  <c r="G719" i="6"/>
  <c r="E719" i="6"/>
  <c r="I717" i="6"/>
  <c r="G717" i="6"/>
  <c r="E717" i="6"/>
  <c r="I716" i="6"/>
  <c r="G716" i="6"/>
  <c r="E716" i="6"/>
  <c r="I712" i="6"/>
  <c r="G712" i="6"/>
  <c r="E712" i="6"/>
  <c r="I710" i="6"/>
  <c r="G710" i="6"/>
  <c r="E710" i="6"/>
  <c r="I709" i="6"/>
  <c r="G709" i="6"/>
  <c r="E709" i="6"/>
  <c r="I705" i="6"/>
  <c r="G705" i="6"/>
  <c r="E705" i="6"/>
  <c r="I703" i="6"/>
  <c r="G703" i="6"/>
  <c r="E703" i="6"/>
  <c r="I702" i="6"/>
  <c r="G702" i="6"/>
  <c r="E702" i="6"/>
  <c r="I698" i="6"/>
  <c r="G698" i="6"/>
  <c r="E698" i="6"/>
  <c r="I696" i="6"/>
  <c r="G696" i="6"/>
  <c r="E696" i="6"/>
  <c r="I695" i="6"/>
  <c r="G695" i="6"/>
  <c r="E695" i="6"/>
  <c r="I691" i="6"/>
  <c r="G691" i="6"/>
  <c r="E691" i="6"/>
  <c r="I687" i="6"/>
  <c r="G687" i="6"/>
  <c r="E687" i="6"/>
  <c r="I685" i="6"/>
  <c r="G685" i="6"/>
  <c r="E685" i="6"/>
  <c r="I684" i="6"/>
  <c r="G684" i="6"/>
  <c r="E684" i="6"/>
  <c r="I680" i="6"/>
  <c r="G680" i="6"/>
  <c r="E680" i="6"/>
  <c r="I678" i="6"/>
  <c r="G678" i="6"/>
  <c r="E678" i="6"/>
  <c r="I677" i="6"/>
  <c r="G677" i="6"/>
  <c r="E677" i="6"/>
  <c r="I673" i="6"/>
  <c r="G673" i="6"/>
  <c r="E673" i="6"/>
  <c r="I669" i="6"/>
  <c r="G669" i="6"/>
  <c r="E669" i="6"/>
  <c r="I668" i="6"/>
  <c r="G668" i="6"/>
  <c r="E668" i="6"/>
  <c r="I666" i="6"/>
  <c r="G666" i="6"/>
  <c r="E666" i="6"/>
  <c r="I665" i="6"/>
  <c r="G665" i="6"/>
  <c r="E665" i="6"/>
  <c r="I661" i="6"/>
  <c r="G661" i="6"/>
  <c r="E661" i="6"/>
  <c r="I660" i="6"/>
  <c r="G660" i="6"/>
  <c r="E660" i="6"/>
  <c r="I656" i="6"/>
  <c r="G656" i="6"/>
  <c r="E656" i="6"/>
  <c r="I655" i="6"/>
  <c r="G655" i="6"/>
  <c r="E655" i="6"/>
  <c r="I651" i="6"/>
  <c r="G651" i="6"/>
  <c r="E651" i="6"/>
  <c r="I649" i="6"/>
  <c r="G649" i="6"/>
  <c r="E649" i="6"/>
  <c r="I648" i="6"/>
  <c r="G648" i="6"/>
  <c r="E648" i="6"/>
  <c r="I643" i="6"/>
  <c r="G643" i="6"/>
  <c r="E643" i="6"/>
  <c r="I642" i="6"/>
  <c r="G642" i="6"/>
  <c r="E642" i="6"/>
  <c r="I637" i="6"/>
  <c r="G637" i="6"/>
  <c r="E637" i="6"/>
  <c r="I632" i="6"/>
  <c r="G632" i="6"/>
  <c r="E632" i="6"/>
  <c r="I628" i="6"/>
  <c r="G628" i="6"/>
  <c r="E628" i="6"/>
  <c r="I623" i="6"/>
  <c r="G623" i="6"/>
  <c r="E623" i="6"/>
  <c r="I619" i="6"/>
  <c r="G619" i="6"/>
  <c r="E619" i="6"/>
  <c r="I614" i="6"/>
  <c r="G614" i="6"/>
  <c r="E614" i="6"/>
  <c r="I613" i="6"/>
  <c r="G613" i="6"/>
  <c r="E613" i="6"/>
  <c r="I608" i="6"/>
  <c r="G608" i="6"/>
  <c r="E608" i="6"/>
  <c r="I607" i="6"/>
  <c r="G607" i="6"/>
  <c r="E607" i="6"/>
  <c r="I603" i="6"/>
  <c r="G603" i="6"/>
  <c r="E603" i="6"/>
  <c r="I602" i="6"/>
  <c r="G602" i="6"/>
  <c r="E602" i="6"/>
  <c r="I598" i="6"/>
  <c r="G598" i="6"/>
  <c r="E598" i="6"/>
  <c r="I597" i="6"/>
  <c r="G597" i="6"/>
  <c r="E597" i="6"/>
  <c r="I593" i="6"/>
  <c r="G593" i="6"/>
  <c r="E593" i="6"/>
  <c r="I592" i="6"/>
  <c r="G592" i="6"/>
  <c r="E592" i="6"/>
  <c r="I588" i="6"/>
  <c r="G588" i="6"/>
  <c r="E588" i="6"/>
  <c r="I587" i="6"/>
  <c r="G587" i="6"/>
  <c r="E587" i="6"/>
  <c r="I579" i="6"/>
  <c r="G579" i="6"/>
  <c r="E579" i="6"/>
  <c r="I578" i="6"/>
  <c r="G578" i="6"/>
  <c r="E578" i="6"/>
  <c r="I569" i="6"/>
  <c r="G569" i="6"/>
  <c r="E569" i="6"/>
  <c r="I563" i="6"/>
  <c r="G563" i="6"/>
  <c r="E563" i="6"/>
  <c r="I562" i="6"/>
  <c r="G562" i="6"/>
  <c r="E562" i="6"/>
  <c r="I558" i="6"/>
  <c r="G558" i="6"/>
  <c r="E558" i="6"/>
  <c r="I554" i="6"/>
  <c r="G554" i="6"/>
  <c r="E554" i="6"/>
  <c r="I553" i="6"/>
  <c r="G553" i="6"/>
  <c r="E553" i="6"/>
  <c r="I548" i="6"/>
  <c r="G548" i="6"/>
  <c r="E548" i="6"/>
  <c r="I547" i="6"/>
  <c r="J547" i="6" s="1"/>
  <c r="L547" i="6" s="1"/>
  <c r="G547" i="6"/>
  <c r="E547" i="6"/>
  <c r="I545" i="6"/>
  <c r="J545" i="6" s="1"/>
  <c r="G545" i="6"/>
  <c r="H545" i="6" s="1"/>
  <c r="E545" i="6"/>
  <c r="K545" i="6" s="1"/>
  <c r="I541" i="6"/>
  <c r="G541" i="6"/>
  <c r="E541" i="6"/>
  <c r="I540" i="6"/>
  <c r="G540" i="6"/>
  <c r="E540" i="6"/>
  <c r="I539" i="6"/>
  <c r="G539" i="6"/>
  <c r="E539" i="6"/>
  <c r="I538" i="6"/>
  <c r="G538" i="6"/>
  <c r="E538" i="6"/>
  <c r="I505" i="6"/>
  <c r="G505" i="6"/>
  <c r="E505" i="6"/>
  <c r="I501" i="6"/>
  <c r="G501" i="6"/>
  <c r="E501" i="6"/>
  <c r="I497" i="6"/>
  <c r="G497" i="6"/>
  <c r="E497" i="6"/>
  <c r="I496" i="6"/>
  <c r="G496" i="6"/>
  <c r="E496" i="6"/>
  <c r="I492" i="6"/>
  <c r="G492" i="6"/>
  <c r="E492" i="6"/>
  <c r="I491" i="6"/>
  <c r="G491" i="6"/>
  <c r="E491" i="6"/>
  <c r="I487" i="6"/>
  <c r="G487" i="6"/>
  <c r="E487" i="6"/>
  <c r="I486" i="6"/>
  <c r="G486" i="6"/>
  <c r="E486" i="6"/>
  <c r="I482" i="6"/>
  <c r="G482" i="6"/>
  <c r="E482" i="6"/>
  <c r="I481" i="6"/>
  <c r="G481" i="6"/>
  <c r="E481" i="6"/>
  <c r="I477" i="6"/>
  <c r="G477" i="6"/>
  <c r="E477" i="6"/>
  <c r="I476" i="6"/>
  <c r="G476" i="6"/>
  <c r="E476" i="6"/>
  <c r="I475" i="6"/>
  <c r="G475" i="6"/>
  <c r="E475" i="6"/>
  <c r="I470" i="6"/>
  <c r="G470" i="6"/>
  <c r="E470" i="6"/>
  <c r="I465" i="6"/>
  <c r="G465" i="6"/>
  <c r="E465" i="6"/>
  <c r="I460" i="6"/>
  <c r="G460" i="6"/>
  <c r="E460" i="6"/>
  <c r="I459" i="6"/>
  <c r="G459" i="6"/>
  <c r="E459" i="6"/>
  <c r="I455" i="6"/>
  <c r="G455" i="6"/>
  <c r="E455" i="6"/>
  <c r="I451" i="6"/>
  <c r="G451" i="6"/>
  <c r="E451" i="6"/>
  <c r="I447" i="6"/>
  <c r="G447" i="6"/>
  <c r="E447" i="6"/>
  <c r="I443" i="6"/>
  <c r="G443" i="6"/>
  <c r="E443" i="6"/>
  <c r="I438" i="6"/>
  <c r="G438" i="6"/>
  <c r="E438" i="6"/>
  <c r="I437" i="6"/>
  <c r="G437" i="6"/>
  <c r="E437" i="6"/>
  <c r="I432" i="6"/>
  <c r="G432" i="6"/>
  <c r="E432" i="6"/>
  <c r="I431" i="6"/>
  <c r="G431" i="6"/>
  <c r="E431" i="6"/>
  <c r="I426" i="6"/>
  <c r="G426" i="6"/>
  <c r="E426" i="6"/>
  <c r="I425" i="6"/>
  <c r="G425" i="6"/>
  <c r="E425" i="6"/>
  <c r="I421" i="6"/>
  <c r="G421" i="6"/>
  <c r="E421" i="6"/>
  <c r="I420" i="6"/>
  <c r="G420" i="6"/>
  <c r="E420" i="6"/>
  <c r="I416" i="6"/>
  <c r="G416" i="6"/>
  <c r="E416" i="6"/>
  <c r="I415" i="6"/>
  <c r="G415" i="6"/>
  <c r="E415" i="6"/>
  <c r="I411" i="6"/>
  <c r="G411" i="6"/>
  <c r="E411" i="6"/>
  <c r="I410" i="6"/>
  <c r="G410" i="6"/>
  <c r="E410" i="6"/>
  <c r="I405" i="6"/>
  <c r="G405" i="6"/>
  <c r="E405" i="6"/>
  <c r="I400" i="6"/>
  <c r="G400" i="6"/>
  <c r="E400" i="6"/>
  <c r="I380" i="6"/>
  <c r="G380" i="6"/>
  <c r="E380" i="6"/>
  <c r="I374" i="6"/>
  <c r="G374" i="6"/>
  <c r="E374" i="6"/>
  <c r="I370" i="6"/>
  <c r="G370" i="6"/>
  <c r="E370" i="6"/>
  <c r="I369" i="6"/>
  <c r="G369" i="6"/>
  <c r="E369" i="6"/>
  <c r="I366" i="6"/>
  <c r="G366" i="6"/>
  <c r="E366" i="6"/>
  <c r="I365" i="6"/>
  <c r="G365" i="6"/>
  <c r="E365" i="6"/>
  <c r="I360" i="6"/>
  <c r="G360" i="6"/>
  <c r="E360" i="6"/>
  <c r="I355" i="6"/>
  <c r="G355" i="6"/>
  <c r="E355" i="6"/>
  <c r="I354" i="6"/>
  <c r="G354" i="6"/>
  <c r="E354" i="6"/>
  <c r="I352" i="6"/>
  <c r="G352" i="6"/>
  <c r="E352" i="6"/>
  <c r="I346" i="6"/>
  <c r="G346" i="6"/>
  <c r="E346" i="6"/>
  <c r="I340" i="6"/>
  <c r="G340" i="6"/>
  <c r="E340" i="6"/>
  <c r="I335" i="6"/>
  <c r="G335" i="6"/>
  <c r="E335" i="6"/>
  <c r="I334" i="6"/>
  <c r="G334" i="6"/>
  <c r="E334" i="6"/>
  <c r="I333" i="6"/>
  <c r="G333" i="6"/>
  <c r="E333" i="6"/>
  <c r="I328" i="6"/>
  <c r="G328" i="6"/>
  <c r="E328" i="6"/>
  <c r="I327" i="6"/>
  <c r="G327" i="6"/>
  <c r="E327" i="6"/>
  <c r="I325" i="6"/>
  <c r="G325" i="6"/>
  <c r="E325" i="6"/>
  <c r="I324" i="6"/>
  <c r="G324" i="6"/>
  <c r="E324" i="6"/>
  <c r="I322" i="6"/>
  <c r="G322" i="6"/>
  <c r="E322" i="6"/>
  <c r="I321" i="6"/>
  <c r="G321" i="6"/>
  <c r="E321" i="6"/>
  <c r="I315" i="6"/>
  <c r="G315" i="6"/>
  <c r="E315" i="6"/>
  <c r="I309" i="6"/>
  <c r="G309" i="6"/>
  <c r="E309" i="6"/>
  <c r="I304" i="6"/>
  <c r="G304" i="6"/>
  <c r="H304" i="6" s="1"/>
  <c r="E304" i="6"/>
  <c r="I303" i="6"/>
  <c r="G303" i="6"/>
  <c r="E303" i="6"/>
  <c r="I299" i="6"/>
  <c r="G299" i="6"/>
  <c r="E299" i="6"/>
  <c r="I295" i="6"/>
  <c r="G295" i="6"/>
  <c r="E295" i="6"/>
  <c r="I291" i="6"/>
  <c r="G291" i="6"/>
  <c r="E291" i="6"/>
  <c r="I286" i="6"/>
  <c r="G286" i="6"/>
  <c r="E286" i="6"/>
  <c r="I285" i="6"/>
  <c r="G285" i="6"/>
  <c r="E285" i="6"/>
  <c r="I284" i="6"/>
  <c r="G284" i="6"/>
  <c r="E284" i="6"/>
  <c r="I279" i="6"/>
  <c r="G279" i="6"/>
  <c r="E279" i="6"/>
  <c r="I278" i="6"/>
  <c r="G278" i="6"/>
  <c r="E278" i="6"/>
  <c r="I277" i="6"/>
  <c r="G277" i="6"/>
  <c r="E277" i="6"/>
  <c r="I273" i="6"/>
  <c r="G273" i="6"/>
  <c r="E273" i="6"/>
  <c r="I267" i="6"/>
  <c r="G267" i="6"/>
  <c r="E267" i="6"/>
  <c r="I262" i="6"/>
  <c r="G262" i="6"/>
  <c r="E262" i="6"/>
  <c r="I261" i="6"/>
  <c r="G261" i="6"/>
  <c r="E261" i="6"/>
  <c r="I256" i="6"/>
  <c r="G256" i="6"/>
  <c r="E256" i="6"/>
  <c r="I255" i="6"/>
  <c r="G255" i="6"/>
  <c r="E255" i="6"/>
  <c r="I250" i="6"/>
  <c r="G250" i="6"/>
  <c r="E250" i="6"/>
  <c r="I249" i="6"/>
  <c r="G249" i="6"/>
  <c r="E249" i="6"/>
  <c r="I244" i="6"/>
  <c r="G244" i="6"/>
  <c r="E244" i="6"/>
  <c r="I243" i="6"/>
  <c r="G243" i="6"/>
  <c r="E243" i="6"/>
  <c r="I238" i="6"/>
  <c r="G238" i="6"/>
  <c r="E238" i="6"/>
  <c r="I237" i="6"/>
  <c r="G237" i="6"/>
  <c r="E237" i="6"/>
  <c r="I232" i="6"/>
  <c r="G232" i="6"/>
  <c r="E232" i="6"/>
  <c r="I231" i="6"/>
  <c r="G231" i="6"/>
  <c r="E231" i="6"/>
  <c r="I226" i="6"/>
  <c r="G226" i="6"/>
  <c r="E226" i="6"/>
  <c r="I221" i="6"/>
  <c r="G221" i="6"/>
  <c r="E221" i="6"/>
  <c r="I216" i="6"/>
  <c r="G216" i="6"/>
  <c r="E216" i="6"/>
  <c r="I201" i="6"/>
  <c r="G201" i="6"/>
  <c r="E201" i="6"/>
  <c r="I196" i="6"/>
  <c r="G196" i="6"/>
  <c r="E196" i="6"/>
  <c r="I178" i="6"/>
  <c r="G178" i="6"/>
  <c r="E178" i="6"/>
  <c r="I172" i="6"/>
  <c r="G172" i="6"/>
  <c r="E172" i="6"/>
  <c r="I166" i="6"/>
  <c r="G166" i="6"/>
  <c r="E166" i="6"/>
  <c r="I160" i="6"/>
  <c r="G160" i="6"/>
  <c r="E160" i="6"/>
  <c r="I156" i="6"/>
  <c r="G156" i="6"/>
  <c r="E156" i="6"/>
  <c r="I155" i="6"/>
  <c r="G155" i="6"/>
  <c r="E155" i="6"/>
  <c r="I154" i="6"/>
  <c r="G154" i="6"/>
  <c r="E154" i="6"/>
  <c r="I153" i="6"/>
  <c r="G153" i="6"/>
  <c r="E153" i="6"/>
  <c r="I152" i="6"/>
  <c r="G152" i="6"/>
  <c r="E152" i="6"/>
  <c r="I151" i="6"/>
  <c r="G151" i="6"/>
  <c r="E151" i="6"/>
  <c r="I150" i="6"/>
  <c r="G150" i="6"/>
  <c r="E150" i="6"/>
  <c r="I145" i="6"/>
  <c r="G145" i="6"/>
  <c r="E145" i="6"/>
  <c r="I144" i="6"/>
  <c r="G144" i="6"/>
  <c r="E144" i="6"/>
  <c r="I139" i="6"/>
  <c r="G139" i="6"/>
  <c r="E139" i="6"/>
  <c r="I138" i="6"/>
  <c r="G138" i="6"/>
  <c r="E138" i="6"/>
  <c r="I137" i="6"/>
  <c r="G137" i="6"/>
  <c r="E137" i="6"/>
  <c r="I127" i="6"/>
  <c r="J127" i="6" s="1"/>
  <c r="I105" i="6"/>
  <c r="G105" i="6"/>
  <c r="E105" i="6"/>
  <c r="I104" i="6"/>
  <c r="G104" i="6"/>
  <c r="E104" i="6"/>
  <c r="I103" i="6"/>
  <c r="G103" i="6"/>
  <c r="E103" i="6"/>
  <c r="I102" i="6"/>
  <c r="G102" i="6"/>
  <c r="E102" i="6"/>
  <c r="I95" i="6"/>
  <c r="G95" i="6"/>
  <c r="E95" i="6"/>
  <c r="I94" i="6"/>
  <c r="G94" i="6"/>
  <c r="E94" i="6"/>
  <c r="I93" i="6"/>
  <c r="G93" i="6"/>
  <c r="E93" i="6"/>
  <c r="I92" i="6"/>
  <c r="G92" i="6"/>
  <c r="E92" i="6"/>
  <c r="I85" i="6"/>
  <c r="G85" i="6"/>
  <c r="E85" i="6"/>
  <c r="I84" i="6"/>
  <c r="G84" i="6"/>
  <c r="E84" i="6"/>
  <c r="I83" i="6"/>
  <c r="G83" i="6"/>
  <c r="E83" i="6"/>
  <c r="I82" i="6"/>
  <c r="G82" i="6"/>
  <c r="E82" i="6"/>
  <c r="I75" i="6"/>
  <c r="G75" i="6"/>
  <c r="E75" i="6"/>
  <c r="I74" i="6"/>
  <c r="G74" i="6"/>
  <c r="E74" i="6"/>
  <c r="I73" i="6"/>
  <c r="G73" i="6"/>
  <c r="E73" i="6"/>
  <c r="I72" i="6"/>
  <c r="G72" i="6"/>
  <c r="E72" i="6"/>
  <c r="I67" i="6"/>
  <c r="G67" i="6"/>
  <c r="E67" i="6"/>
  <c r="I66" i="6"/>
  <c r="G66" i="6"/>
  <c r="E66" i="6"/>
  <c r="I59" i="6"/>
  <c r="G59" i="6"/>
  <c r="E59" i="6"/>
  <c r="I58" i="6"/>
  <c r="G58" i="6"/>
  <c r="E58" i="6"/>
  <c r="I49" i="6"/>
  <c r="G49" i="6"/>
  <c r="E49" i="6"/>
  <c r="I48" i="6"/>
  <c r="G48" i="6"/>
  <c r="E48" i="6"/>
  <c r="I34" i="6"/>
  <c r="G34" i="6"/>
  <c r="E34" i="6"/>
  <c r="I30" i="6"/>
  <c r="G30" i="6"/>
  <c r="E30" i="6"/>
  <c r="I29" i="6"/>
  <c r="G29" i="6"/>
  <c r="E29" i="6"/>
  <c r="I28" i="6"/>
  <c r="G28" i="6"/>
  <c r="E28" i="6"/>
  <c r="I24" i="6"/>
  <c r="G24" i="6"/>
  <c r="E24" i="6"/>
  <c r="I23" i="6"/>
  <c r="G23" i="6"/>
  <c r="E23" i="6"/>
  <c r="I22" i="6"/>
  <c r="G22" i="6"/>
  <c r="E22" i="6"/>
  <c r="I17" i="6"/>
  <c r="G17" i="6"/>
  <c r="E17" i="6"/>
  <c r="I16" i="6"/>
  <c r="G16" i="6"/>
  <c r="E16" i="6"/>
  <c r="I15" i="6"/>
  <c r="G15" i="6"/>
  <c r="E15" i="6"/>
  <c r="I14" i="6"/>
  <c r="G14" i="6"/>
  <c r="E14" i="6"/>
  <c r="I13" i="6"/>
  <c r="G13" i="6"/>
  <c r="E13" i="6"/>
  <c r="I12" i="6"/>
  <c r="G12" i="6"/>
  <c r="E12" i="6"/>
  <c r="I11" i="6"/>
  <c r="G11" i="6"/>
  <c r="E11" i="6"/>
  <c r="I10" i="6"/>
  <c r="G10" i="6"/>
  <c r="E10" i="6"/>
  <c r="I9" i="6"/>
  <c r="G9" i="6"/>
  <c r="E9" i="6"/>
  <c r="V154" i="3"/>
  <c r="V153" i="3"/>
  <c r="V152" i="3"/>
  <c r="V151" i="3"/>
  <c r="V150" i="3"/>
  <c r="V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4" i="3"/>
  <c r="O133" i="3"/>
  <c r="O132" i="3"/>
  <c r="O131" i="3"/>
  <c r="O130" i="3"/>
  <c r="O129" i="3"/>
  <c r="O128" i="3"/>
  <c r="O126" i="3"/>
  <c r="O125" i="3"/>
  <c r="O124" i="3"/>
  <c r="O123" i="3"/>
  <c r="O122" i="3"/>
  <c r="O121" i="3"/>
  <c r="O120" i="3"/>
  <c r="O119" i="3"/>
  <c r="O118" i="3"/>
  <c r="O116" i="3"/>
  <c r="O115" i="3"/>
  <c r="O113" i="3"/>
  <c r="O112" i="3"/>
  <c r="O111" i="3"/>
  <c r="O110" i="3"/>
  <c r="O109" i="3"/>
  <c r="O108" i="3"/>
  <c r="O107" i="3"/>
  <c r="O106" i="3"/>
  <c r="O105" i="3"/>
  <c r="O104" i="3"/>
  <c r="V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V67" i="3"/>
  <c r="O66" i="3"/>
  <c r="O65" i="3"/>
  <c r="O64" i="3"/>
  <c r="O63" i="3"/>
  <c r="O62" i="3"/>
  <c r="O61" i="3"/>
  <c r="O60" i="3"/>
  <c r="O59" i="3"/>
  <c r="O58" i="3"/>
  <c r="O57" i="3"/>
  <c r="O56" i="3"/>
  <c r="O55" i="3"/>
  <c r="O53" i="3"/>
  <c r="O52" i="3"/>
  <c r="O51" i="3"/>
  <c r="O47" i="3"/>
  <c r="O46" i="3"/>
  <c r="O45" i="3"/>
  <c r="O44" i="3"/>
  <c r="O43" i="3"/>
  <c r="O42" i="3"/>
  <c r="O41" i="3"/>
  <c r="O40" i="3"/>
  <c r="O39" i="3"/>
  <c r="O38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F1190" i="6"/>
  <c r="H1190" i="6"/>
  <c r="J1190" i="6"/>
  <c r="K1190" i="6"/>
  <c r="H1189" i="6"/>
  <c r="J1189" i="6"/>
  <c r="F1188" i="6"/>
  <c r="E1189" i="6" s="1"/>
  <c r="H1188" i="6"/>
  <c r="J1188" i="6"/>
  <c r="K1188" i="6"/>
  <c r="F1187" i="6"/>
  <c r="H1187" i="6"/>
  <c r="J1187" i="6"/>
  <c r="K1187" i="6"/>
  <c r="F1183" i="6"/>
  <c r="H1183" i="6"/>
  <c r="J1183" i="6"/>
  <c r="K1183" i="6"/>
  <c r="L1183" i="6"/>
  <c r="H1182" i="6"/>
  <c r="J1182" i="6"/>
  <c r="F1181" i="6"/>
  <c r="H1181" i="6"/>
  <c r="J1181" i="6"/>
  <c r="L1181" i="6" s="1"/>
  <c r="K1181" i="6"/>
  <c r="F1180" i="6"/>
  <c r="H1180" i="6"/>
  <c r="H1184" i="6" s="1"/>
  <c r="J1180" i="6"/>
  <c r="J1184" i="6" s="1"/>
  <c r="G202" i="7" s="1"/>
  <c r="K1180" i="6"/>
  <c r="L1180" i="6"/>
  <c r="F1176" i="6"/>
  <c r="H1176" i="6"/>
  <c r="H1177" i="6" s="1"/>
  <c r="F201" i="7" s="1"/>
  <c r="J1176" i="6"/>
  <c r="J1177" i="6" s="1"/>
  <c r="G201" i="7" s="1"/>
  <c r="K1176" i="6"/>
  <c r="E1175" i="6"/>
  <c r="F1175" i="6" s="1"/>
  <c r="L1175" i="6" s="1"/>
  <c r="H1175" i="6"/>
  <c r="J1175" i="6"/>
  <c r="F1174" i="6"/>
  <c r="H1174" i="6"/>
  <c r="J1174" i="6"/>
  <c r="K1174" i="6"/>
  <c r="L1174" i="6"/>
  <c r="F1173" i="6"/>
  <c r="H1173" i="6"/>
  <c r="J1173" i="6"/>
  <c r="K1173" i="6"/>
  <c r="L1173" i="6"/>
  <c r="H1170" i="6"/>
  <c r="F200" i="7" s="1"/>
  <c r="E1169" i="6"/>
  <c r="F1169" i="6" s="1"/>
  <c r="L1169" i="6" s="1"/>
  <c r="H1169" i="6"/>
  <c r="J1169" i="6"/>
  <c r="K1169" i="6"/>
  <c r="F1168" i="6"/>
  <c r="H1168" i="6"/>
  <c r="J1168" i="6"/>
  <c r="L1168" i="6" s="1"/>
  <c r="K1168" i="6"/>
  <c r="F1164" i="6"/>
  <c r="F1165" i="6" s="1"/>
  <c r="H1164" i="6"/>
  <c r="H1165" i="6" s="1"/>
  <c r="F199" i="7" s="1"/>
  <c r="G564" i="6" s="1"/>
  <c r="H564" i="6" s="1"/>
  <c r="H566" i="6" s="1"/>
  <c r="F96" i="7" s="1"/>
  <c r="J1164" i="6"/>
  <c r="J1165" i="6" s="1"/>
  <c r="G199" i="7" s="1"/>
  <c r="I564" i="6" s="1"/>
  <c r="J564" i="6" s="1"/>
  <c r="J566" i="6" s="1"/>
  <c r="G96" i="7" s="1"/>
  <c r="K1164" i="6"/>
  <c r="L1164" i="6"/>
  <c r="F1160" i="6"/>
  <c r="H1160" i="6"/>
  <c r="H1161" i="6" s="1"/>
  <c r="F198" i="7" s="1"/>
  <c r="G549" i="6" s="1"/>
  <c r="H549" i="6" s="1"/>
  <c r="J1160" i="6"/>
  <c r="J1161" i="6" s="1"/>
  <c r="G198" i="7" s="1"/>
  <c r="I549" i="6" s="1"/>
  <c r="J549" i="6" s="1"/>
  <c r="K1160" i="6"/>
  <c r="F1159" i="6"/>
  <c r="H1159" i="6"/>
  <c r="J1159" i="6"/>
  <c r="L1159" i="6" s="1"/>
  <c r="K1159" i="6"/>
  <c r="F1155" i="6"/>
  <c r="F1156" i="6" s="1"/>
  <c r="H1155" i="6"/>
  <c r="H1156" i="6" s="1"/>
  <c r="F197" i="7" s="1"/>
  <c r="G537" i="6" s="1"/>
  <c r="H537" i="6" s="1"/>
  <c r="J1155" i="6"/>
  <c r="L1155" i="6" s="1"/>
  <c r="K1155" i="6"/>
  <c r="F1151" i="6"/>
  <c r="F1152" i="6" s="1"/>
  <c r="H1151" i="6"/>
  <c r="J1151" i="6"/>
  <c r="J1152" i="6" s="1"/>
  <c r="G196" i="7" s="1"/>
  <c r="I531" i="6" s="1"/>
  <c r="J531" i="6" s="1"/>
  <c r="K1151" i="6"/>
  <c r="H1147" i="6"/>
  <c r="J1147" i="6"/>
  <c r="F1146" i="6"/>
  <c r="H1146" i="6"/>
  <c r="J1146" i="6"/>
  <c r="K1146" i="6"/>
  <c r="L1146" i="6"/>
  <c r="F1145" i="6"/>
  <c r="H1145" i="6"/>
  <c r="H1148" i="6" s="1"/>
  <c r="F195" i="7" s="1"/>
  <c r="G530" i="6" s="1"/>
  <c r="H530" i="6" s="1"/>
  <c r="J1145" i="6"/>
  <c r="J1148" i="6" s="1"/>
  <c r="G195" i="7" s="1"/>
  <c r="I530" i="6" s="1"/>
  <c r="J530" i="6" s="1"/>
  <c r="K1145" i="6"/>
  <c r="L1145" i="6"/>
  <c r="F1141" i="6"/>
  <c r="G1141" i="6"/>
  <c r="K1141" i="6" s="1"/>
  <c r="H1141" i="6"/>
  <c r="L1141" i="6" s="1"/>
  <c r="J1141" i="6"/>
  <c r="H1140" i="6"/>
  <c r="J1140" i="6"/>
  <c r="F1139" i="6"/>
  <c r="H1139" i="6"/>
  <c r="E1140" i="6" s="1"/>
  <c r="F1140" i="6" s="1"/>
  <c r="L1140" i="6" s="1"/>
  <c r="J1139" i="6"/>
  <c r="K1139" i="6"/>
  <c r="L1139" i="6"/>
  <c r="F1138" i="6"/>
  <c r="H1138" i="6"/>
  <c r="J1138" i="6"/>
  <c r="K1138" i="6"/>
  <c r="L1138" i="6"/>
  <c r="F1137" i="6"/>
  <c r="H1137" i="6"/>
  <c r="J1137" i="6"/>
  <c r="K1137" i="6"/>
  <c r="L1137" i="6"/>
  <c r="F1136" i="6"/>
  <c r="H1136" i="6"/>
  <c r="J1136" i="6"/>
  <c r="L1136" i="6" s="1"/>
  <c r="K1136" i="6"/>
  <c r="F1132" i="6"/>
  <c r="F1133" i="6" s="1"/>
  <c r="E193" i="7" s="1"/>
  <c r="H1132" i="6"/>
  <c r="H1133" i="6" s="1"/>
  <c r="F193" i="7" s="1"/>
  <c r="G524" i="6" s="1"/>
  <c r="H524" i="6" s="1"/>
  <c r="J1132" i="6"/>
  <c r="J1133" i="6" s="1"/>
  <c r="G193" i="7" s="1"/>
  <c r="I524" i="6" s="1"/>
  <c r="J524" i="6" s="1"/>
  <c r="K1132" i="6"/>
  <c r="L1132" i="6"/>
  <c r="F1128" i="6"/>
  <c r="J1128" i="6"/>
  <c r="H1127" i="6"/>
  <c r="J1127" i="6"/>
  <c r="F1126" i="6"/>
  <c r="H1126" i="6"/>
  <c r="J1126" i="6"/>
  <c r="K1126" i="6"/>
  <c r="L1126" i="6"/>
  <c r="F1125" i="6"/>
  <c r="H1125" i="6"/>
  <c r="G1128" i="6" s="1"/>
  <c r="H1128" i="6" s="1"/>
  <c r="L1128" i="6" s="1"/>
  <c r="J1125" i="6"/>
  <c r="J1129" i="6" s="1"/>
  <c r="G192" i="7" s="1"/>
  <c r="I523" i="6" s="1"/>
  <c r="J523" i="6" s="1"/>
  <c r="K1125" i="6"/>
  <c r="F1121" i="6"/>
  <c r="F1122" i="6" s="1"/>
  <c r="H1121" i="6"/>
  <c r="H1118" i="6"/>
  <c r="H1117" i="6"/>
  <c r="J1117" i="6"/>
  <c r="F1116" i="6"/>
  <c r="H1116" i="6"/>
  <c r="E1117" i="6" s="1"/>
  <c r="F1117" i="6" s="1"/>
  <c r="L1117" i="6" s="1"/>
  <c r="J1116" i="6"/>
  <c r="J1118" i="6" s="1"/>
  <c r="G190" i="7" s="1"/>
  <c r="I518" i="6" s="1"/>
  <c r="J518" i="6" s="1"/>
  <c r="K1116" i="6"/>
  <c r="L1116" i="6"/>
  <c r="F1115" i="6"/>
  <c r="H1115" i="6"/>
  <c r="J1115" i="6"/>
  <c r="K1115" i="6"/>
  <c r="L1115" i="6"/>
  <c r="F1114" i="6"/>
  <c r="H1114" i="6"/>
  <c r="J1114" i="6"/>
  <c r="K1114" i="6"/>
  <c r="L1114" i="6"/>
  <c r="F1113" i="6"/>
  <c r="H1113" i="6"/>
  <c r="J1113" i="6"/>
  <c r="K1113" i="6"/>
  <c r="L1113" i="6"/>
  <c r="F190" i="7"/>
  <c r="G532" i="6" s="1"/>
  <c r="H532" i="6" s="1"/>
  <c r="H1110" i="6"/>
  <c r="F189" i="7" s="1"/>
  <c r="G516" i="6" s="1"/>
  <c r="H516" i="6" s="1"/>
  <c r="H1109" i="6"/>
  <c r="J1109" i="6"/>
  <c r="F1108" i="6"/>
  <c r="H1108" i="6"/>
  <c r="J1108" i="6"/>
  <c r="J1110" i="6" s="1"/>
  <c r="G189" i="7" s="1"/>
  <c r="I516" i="6" s="1"/>
  <c r="J516" i="6" s="1"/>
  <c r="K1108" i="6"/>
  <c r="F1107" i="6"/>
  <c r="H1107" i="6"/>
  <c r="E1109" i="6" s="1"/>
  <c r="J1107" i="6"/>
  <c r="K1107" i="6"/>
  <c r="L1107" i="6"/>
  <c r="F1103" i="6"/>
  <c r="H1103" i="6"/>
  <c r="J1103" i="6"/>
  <c r="K1103" i="6"/>
  <c r="L1103" i="6"/>
  <c r="F1102" i="6"/>
  <c r="F1104" i="6" s="1"/>
  <c r="H1102" i="6"/>
  <c r="H1104" i="6" s="1"/>
  <c r="F188" i="7" s="1"/>
  <c r="G512" i="6" s="1"/>
  <c r="H512" i="6" s="1"/>
  <c r="J1102" i="6"/>
  <c r="K1102" i="6"/>
  <c r="F1101" i="6"/>
  <c r="H1101" i="6"/>
  <c r="J1101" i="6"/>
  <c r="K1101" i="6"/>
  <c r="L1101" i="6"/>
  <c r="F1100" i="6"/>
  <c r="H1100" i="6"/>
  <c r="J1100" i="6"/>
  <c r="K1100" i="6"/>
  <c r="L1100" i="6"/>
  <c r="H1096" i="6"/>
  <c r="J1096" i="6"/>
  <c r="F1095" i="6"/>
  <c r="H1095" i="6"/>
  <c r="J1095" i="6"/>
  <c r="K1095" i="6"/>
  <c r="L1095" i="6"/>
  <c r="F1094" i="6"/>
  <c r="H1094" i="6"/>
  <c r="E1096" i="6" s="1"/>
  <c r="J1094" i="6"/>
  <c r="J1097" i="6" s="1"/>
  <c r="G187" i="7" s="1"/>
  <c r="I511" i="6" s="1"/>
  <c r="J511" i="6" s="1"/>
  <c r="K1094" i="6"/>
  <c r="F1090" i="6"/>
  <c r="F1091" i="6" s="1"/>
  <c r="H1090" i="6"/>
  <c r="H1091" i="6" s="1"/>
  <c r="F186" i="7" s="1"/>
  <c r="J1090" i="6"/>
  <c r="L1090" i="6" s="1"/>
  <c r="K1090" i="6"/>
  <c r="H1087" i="6"/>
  <c r="F185" i="7" s="1"/>
  <c r="G509" i="6" s="1"/>
  <c r="H509" i="6" s="1"/>
  <c r="J1087" i="6"/>
  <c r="G185" i="7" s="1"/>
  <c r="I509" i="6" s="1"/>
  <c r="J509" i="6" s="1"/>
  <c r="E1086" i="6"/>
  <c r="F1086" i="6" s="1"/>
  <c r="L1086" i="6" s="1"/>
  <c r="H1086" i="6"/>
  <c r="J1086" i="6"/>
  <c r="K1086" i="6"/>
  <c r="F1085" i="6"/>
  <c r="H1085" i="6"/>
  <c r="J1085" i="6"/>
  <c r="K1085" i="6"/>
  <c r="F1084" i="6"/>
  <c r="H1084" i="6"/>
  <c r="J1084" i="6"/>
  <c r="K1084" i="6"/>
  <c r="L1084" i="6"/>
  <c r="F1080" i="6"/>
  <c r="F1081" i="6" s="1"/>
  <c r="H1080" i="6"/>
  <c r="H1081" i="6" s="1"/>
  <c r="F184" i="7" s="1"/>
  <c r="G471" i="6" s="1"/>
  <c r="H471" i="6" s="1"/>
  <c r="J1080" i="6"/>
  <c r="L1080" i="6" s="1"/>
  <c r="K1080" i="6"/>
  <c r="F1076" i="6"/>
  <c r="H1076" i="6"/>
  <c r="F1075" i="6"/>
  <c r="H1075" i="6"/>
  <c r="J1075" i="6"/>
  <c r="K1075" i="6"/>
  <c r="F1074" i="6"/>
  <c r="F1077" i="6" s="1"/>
  <c r="H1074" i="6"/>
  <c r="I1076" i="6" s="1"/>
  <c r="J1076" i="6" s="1"/>
  <c r="J1074" i="6"/>
  <c r="L1074" i="6" s="1"/>
  <c r="K1074" i="6"/>
  <c r="H1071" i="6"/>
  <c r="F182" i="7" s="1"/>
  <c r="F1070" i="6"/>
  <c r="H1070" i="6"/>
  <c r="F1069" i="6"/>
  <c r="F1071" i="6" s="1"/>
  <c r="H1069" i="6"/>
  <c r="J1069" i="6"/>
  <c r="K1069" i="6"/>
  <c r="F1068" i="6"/>
  <c r="H1068" i="6"/>
  <c r="I1070" i="6" s="1"/>
  <c r="J1068" i="6"/>
  <c r="L1068" i="6" s="1"/>
  <c r="K1068" i="6"/>
  <c r="F1065" i="6"/>
  <c r="H1065" i="6"/>
  <c r="F181" i="7" s="1"/>
  <c r="G376" i="6" s="1"/>
  <c r="H376" i="6" s="1"/>
  <c r="F1064" i="6"/>
  <c r="H1064" i="6"/>
  <c r="F1063" i="6"/>
  <c r="H1063" i="6"/>
  <c r="I1064" i="6" s="1"/>
  <c r="J1064" i="6" s="1"/>
  <c r="J1063" i="6"/>
  <c r="K1063" i="6"/>
  <c r="F1059" i="6"/>
  <c r="H1059" i="6"/>
  <c r="H1060" i="6" s="1"/>
  <c r="F180" i="7" s="1"/>
  <c r="G348" i="6" s="1"/>
  <c r="H348" i="6" s="1"/>
  <c r="J1059" i="6"/>
  <c r="J1060" i="6" s="1"/>
  <c r="G180" i="7" s="1"/>
  <c r="I348" i="6" s="1"/>
  <c r="J348" i="6" s="1"/>
  <c r="K1059" i="6"/>
  <c r="H1056" i="6"/>
  <c r="F179" i="7" s="1"/>
  <c r="G1022" i="6" s="1"/>
  <c r="H1022" i="6" s="1"/>
  <c r="H1023" i="6" s="1"/>
  <c r="F174" i="7" s="1"/>
  <c r="J1056" i="6"/>
  <c r="G179" i="7" s="1"/>
  <c r="I1022" i="6" s="1"/>
  <c r="J1022" i="6" s="1"/>
  <c r="J1023" i="6" s="1"/>
  <c r="G174" i="7" s="1"/>
  <c r="E1055" i="6"/>
  <c r="F1055" i="6" s="1"/>
  <c r="L1055" i="6" s="1"/>
  <c r="H1055" i="6"/>
  <c r="J1055" i="6"/>
  <c r="K1055" i="6"/>
  <c r="F1054" i="6"/>
  <c r="H1054" i="6"/>
  <c r="J1054" i="6"/>
  <c r="K1054" i="6"/>
  <c r="F1053" i="6"/>
  <c r="H1053" i="6"/>
  <c r="J1053" i="6"/>
  <c r="K1053" i="6"/>
  <c r="F1052" i="6"/>
  <c r="H1052" i="6"/>
  <c r="J1052" i="6"/>
  <c r="K1052" i="6"/>
  <c r="L1052" i="6"/>
  <c r="F1051" i="6"/>
  <c r="H1051" i="6"/>
  <c r="J1051" i="6"/>
  <c r="L1051" i="6" s="1"/>
  <c r="K1051" i="6"/>
  <c r="H1047" i="6"/>
  <c r="J1047" i="6"/>
  <c r="F1046" i="6"/>
  <c r="H1046" i="6"/>
  <c r="H1048" i="6" s="1"/>
  <c r="F178" i="7" s="1"/>
  <c r="G1018" i="6" s="1"/>
  <c r="H1018" i="6" s="1"/>
  <c r="H1019" i="6" s="1"/>
  <c r="F173" i="7" s="1"/>
  <c r="J1046" i="6"/>
  <c r="L1046" i="6" s="1"/>
  <c r="K1046" i="6"/>
  <c r="F1045" i="6"/>
  <c r="H1045" i="6"/>
  <c r="J1045" i="6"/>
  <c r="K1045" i="6"/>
  <c r="L1045" i="6"/>
  <c r="H1041" i="6"/>
  <c r="J1041" i="6"/>
  <c r="F1040" i="6"/>
  <c r="H1040" i="6"/>
  <c r="F1039" i="6"/>
  <c r="H1039" i="6"/>
  <c r="J1039" i="6"/>
  <c r="L1039" i="6" s="1"/>
  <c r="K1039" i="6"/>
  <c r="F1038" i="6"/>
  <c r="H1038" i="6"/>
  <c r="J1038" i="6"/>
  <c r="L1038" i="6" s="1"/>
  <c r="K1038" i="6"/>
  <c r="F1037" i="6"/>
  <c r="H1037" i="6"/>
  <c r="H1042" i="6" s="1"/>
  <c r="F177" i="7" s="1"/>
  <c r="J1037" i="6"/>
  <c r="K1037" i="6"/>
  <c r="L1037" i="6"/>
  <c r="F1036" i="6"/>
  <c r="H1036" i="6"/>
  <c r="J1036" i="6"/>
  <c r="L1036" i="6" s="1"/>
  <c r="K1036" i="6"/>
  <c r="F1032" i="6"/>
  <c r="H1032" i="6"/>
  <c r="J1032" i="6"/>
  <c r="L1032" i="6" s="1"/>
  <c r="K1032" i="6"/>
  <c r="F1031" i="6"/>
  <c r="F1033" i="6" s="1"/>
  <c r="H1031" i="6"/>
  <c r="H1033" i="6" s="1"/>
  <c r="F176" i="7" s="1"/>
  <c r="J1031" i="6"/>
  <c r="J1033" i="6" s="1"/>
  <c r="G176" i="7" s="1"/>
  <c r="K1031" i="6"/>
  <c r="L1031" i="6"/>
  <c r="F1027" i="6"/>
  <c r="H1027" i="6"/>
  <c r="J1027" i="6"/>
  <c r="K1027" i="6"/>
  <c r="F1026" i="6"/>
  <c r="H1026" i="6"/>
  <c r="H1028" i="6" s="1"/>
  <c r="F175" i="7" s="1"/>
  <c r="J1026" i="6"/>
  <c r="J1028" i="6" s="1"/>
  <c r="G175" i="7" s="1"/>
  <c r="K1026" i="6"/>
  <c r="L1026" i="6"/>
  <c r="H1015" i="6"/>
  <c r="F172" i="7" s="1"/>
  <c r="G337" i="6" s="1"/>
  <c r="H337" i="6" s="1"/>
  <c r="H1014" i="6"/>
  <c r="J1014" i="6"/>
  <c r="F1013" i="6"/>
  <c r="H1013" i="6"/>
  <c r="F1012" i="6"/>
  <c r="H1012" i="6"/>
  <c r="J1012" i="6"/>
  <c r="K1012" i="6"/>
  <c r="F1011" i="6"/>
  <c r="H1011" i="6"/>
  <c r="J1011" i="6"/>
  <c r="K1011" i="6"/>
  <c r="L1011" i="6"/>
  <c r="F1010" i="6"/>
  <c r="H1010" i="6"/>
  <c r="I1013" i="6" s="1"/>
  <c r="J1013" i="6" s="1"/>
  <c r="J1010" i="6"/>
  <c r="K1010" i="6"/>
  <c r="L1010" i="6"/>
  <c r="F1004" i="6"/>
  <c r="H1004" i="6"/>
  <c r="J1004" i="6"/>
  <c r="K1004" i="6"/>
  <c r="F1000" i="6"/>
  <c r="H1000" i="6"/>
  <c r="J1000" i="6"/>
  <c r="L1000" i="6" s="1"/>
  <c r="K1000" i="6"/>
  <c r="H997" i="6"/>
  <c r="E996" i="6"/>
  <c r="F996" i="6" s="1"/>
  <c r="L996" i="6" s="1"/>
  <c r="H996" i="6"/>
  <c r="J996" i="6"/>
  <c r="K996" i="6"/>
  <c r="F995" i="6"/>
  <c r="H995" i="6"/>
  <c r="F994" i="6"/>
  <c r="H994" i="6"/>
  <c r="I995" i="6" s="1"/>
  <c r="J995" i="6" s="1"/>
  <c r="L995" i="6" s="1"/>
  <c r="J994" i="6"/>
  <c r="K994" i="6"/>
  <c r="L994" i="6"/>
  <c r="F993" i="6"/>
  <c r="H993" i="6"/>
  <c r="J993" i="6"/>
  <c r="K993" i="6"/>
  <c r="F992" i="6"/>
  <c r="H992" i="6"/>
  <c r="J992" i="6"/>
  <c r="K992" i="6"/>
  <c r="F991" i="6"/>
  <c r="H991" i="6"/>
  <c r="J991" i="6"/>
  <c r="K991" i="6"/>
  <c r="F170" i="7"/>
  <c r="G986" i="6" s="1"/>
  <c r="H986" i="6" s="1"/>
  <c r="H988" i="6" s="1"/>
  <c r="F169" i="7" s="1"/>
  <c r="G329" i="6" s="1"/>
  <c r="H329" i="6" s="1"/>
  <c r="F987" i="6"/>
  <c r="H987" i="6"/>
  <c r="J987" i="6"/>
  <c r="L987" i="6" s="1"/>
  <c r="K987" i="6"/>
  <c r="F985" i="6"/>
  <c r="H985" i="6"/>
  <c r="J985" i="6"/>
  <c r="K985" i="6"/>
  <c r="L985" i="6"/>
  <c r="H981" i="6"/>
  <c r="J981" i="6"/>
  <c r="F980" i="6"/>
  <c r="H980" i="6"/>
  <c r="F979" i="6"/>
  <c r="H979" i="6"/>
  <c r="J979" i="6"/>
  <c r="K979" i="6"/>
  <c r="L979" i="6"/>
  <c r="F978" i="6"/>
  <c r="H978" i="6"/>
  <c r="I980" i="6" s="1"/>
  <c r="J980" i="6" s="1"/>
  <c r="L980" i="6" s="1"/>
  <c r="J978" i="6"/>
  <c r="K978" i="6"/>
  <c r="L978" i="6"/>
  <c r="F977" i="6"/>
  <c r="H977" i="6"/>
  <c r="J977" i="6"/>
  <c r="L977" i="6" s="1"/>
  <c r="K977" i="6"/>
  <c r="F973" i="6"/>
  <c r="H973" i="6"/>
  <c r="J973" i="6"/>
  <c r="K973" i="6"/>
  <c r="F972" i="6"/>
  <c r="F974" i="6" s="1"/>
  <c r="H972" i="6"/>
  <c r="H974" i="6" s="1"/>
  <c r="F167" i="7" s="1"/>
  <c r="J972" i="6"/>
  <c r="J974" i="6" s="1"/>
  <c r="G167" i="7" s="1"/>
  <c r="K972" i="6"/>
  <c r="L972" i="6"/>
  <c r="F969" i="6"/>
  <c r="E166" i="7" s="1"/>
  <c r="E305" i="6" s="1"/>
  <c r="H969" i="6"/>
  <c r="F166" i="7" s="1"/>
  <c r="G305" i="6" s="1"/>
  <c r="H305" i="6" s="1"/>
  <c r="F968" i="6"/>
  <c r="H968" i="6"/>
  <c r="F967" i="6"/>
  <c r="H967" i="6"/>
  <c r="J967" i="6"/>
  <c r="K967" i="6"/>
  <c r="L967" i="6"/>
  <c r="F966" i="6"/>
  <c r="H966" i="6"/>
  <c r="I968" i="6" s="1"/>
  <c r="J966" i="6"/>
  <c r="K966" i="6"/>
  <c r="L966" i="6"/>
  <c r="F962" i="6"/>
  <c r="H962" i="6"/>
  <c r="F961" i="6"/>
  <c r="F963" i="6" s="1"/>
  <c r="E165" i="7" s="1"/>
  <c r="E287" i="6" s="1"/>
  <c r="H961" i="6"/>
  <c r="H963" i="6" s="1"/>
  <c r="F165" i="7" s="1"/>
  <c r="G287" i="6" s="1"/>
  <c r="H287" i="6" s="1"/>
  <c r="J961" i="6"/>
  <c r="K961" i="6"/>
  <c r="F960" i="6"/>
  <c r="H960" i="6"/>
  <c r="J960" i="6"/>
  <c r="L960" i="6" s="1"/>
  <c r="K960" i="6"/>
  <c r="F956" i="6"/>
  <c r="H956" i="6"/>
  <c r="F955" i="6"/>
  <c r="H955" i="6"/>
  <c r="I956" i="6" s="1"/>
  <c r="J955" i="6"/>
  <c r="K955" i="6"/>
  <c r="F954" i="6"/>
  <c r="H954" i="6"/>
  <c r="J954" i="6"/>
  <c r="K954" i="6"/>
  <c r="L954" i="6"/>
  <c r="F950" i="6"/>
  <c r="H950" i="6"/>
  <c r="F949" i="6"/>
  <c r="F951" i="6" s="1"/>
  <c r="E163" i="7" s="1"/>
  <c r="E272" i="6" s="1"/>
  <c r="H949" i="6"/>
  <c r="I950" i="6" s="1"/>
  <c r="J949" i="6"/>
  <c r="K949" i="6"/>
  <c r="L949" i="6"/>
  <c r="F948" i="6"/>
  <c r="H948" i="6"/>
  <c r="H951" i="6" s="1"/>
  <c r="F163" i="7" s="1"/>
  <c r="G272" i="6" s="1"/>
  <c r="H272" i="6" s="1"/>
  <c r="J948" i="6"/>
  <c r="K948" i="6"/>
  <c r="L948" i="6"/>
  <c r="F947" i="6"/>
  <c r="H947" i="6"/>
  <c r="J947" i="6"/>
  <c r="L947" i="6" s="1"/>
  <c r="K947" i="6"/>
  <c r="F943" i="6"/>
  <c r="H943" i="6"/>
  <c r="J943" i="6"/>
  <c r="J944" i="6" s="1"/>
  <c r="G162" i="7" s="1"/>
  <c r="I257" i="6" s="1"/>
  <c r="J257" i="6" s="1"/>
  <c r="K943" i="6"/>
  <c r="L943" i="6"/>
  <c r="F942" i="6"/>
  <c r="F944" i="6" s="1"/>
  <c r="H942" i="6"/>
  <c r="J942" i="6"/>
  <c r="L942" i="6" s="1"/>
  <c r="K942" i="6"/>
  <c r="F939" i="6"/>
  <c r="H939" i="6"/>
  <c r="F161" i="7" s="1"/>
  <c r="G251" i="6" s="1"/>
  <c r="H251" i="6" s="1"/>
  <c r="H252" i="6" s="1"/>
  <c r="F42" i="7" s="1"/>
  <c r="F938" i="6"/>
  <c r="H938" i="6"/>
  <c r="J938" i="6"/>
  <c r="L938" i="6" s="1"/>
  <c r="K938" i="6"/>
  <c r="F937" i="6"/>
  <c r="H937" i="6"/>
  <c r="J937" i="6"/>
  <c r="L937" i="6" s="1"/>
  <c r="K937" i="6"/>
  <c r="F933" i="6"/>
  <c r="H933" i="6"/>
  <c r="J933" i="6"/>
  <c r="K933" i="6"/>
  <c r="L933" i="6"/>
  <c r="F932" i="6"/>
  <c r="F934" i="6" s="1"/>
  <c r="E160" i="7" s="1"/>
  <c r="H932" i="6"/>
  <c r="J932" i="6"/>
  <c r="J934" i="6" s="1"/>
  <c r="G160" i="7" s="1"/>
  <c r="I245" i="6" s="1"/>
  <c r="J245" i="6" s="1"/>
  <c r="K932" i="6"/>
  <c r="F928" i="6"/>
  <c r="H928" i="6"/>
  <c r="F927" i="6"/>
  <c r="H927" i="6"/>
  <c r="J927" i="6"/>
  <c r="K927" i="6"/>
  <c r="L927" i="6"/>
  <c r="F926" i="6"/>
  <c r="F929" i="6" s="1"/>
  <c r="H926" i="6"/>
  <c r="H929" i="6" s="1"/>
  <c r="F159" i="7" s="1"/>
  <c r="J926" i="6"/>
  <c r="K926" i="6"/>
  <c r="L926" i="6"/>
  <c r="F922" i="6"/>
  <c r="H922" i="6"/>
  <c r="J922" i="6"/>
  <c r="K922" i="6"/>
  <c r="F921" i="6"/>
  <c r="F923" i="6" s="1"/>
  <c r="H921" i="6"/>
  <c r="H923" i="6" s="1"/>
  <c r="F158" i="7" s="1"/>
  <c r="G212" i="6" s="1"/>
  <c r="H212" i="6" s="1"/>
  <c r="J921" i="6"/>
  <c r="J923" i="6" s="1"/>
  <c r="G158" i="7" s="1"/>
  <c r="I212" i="6" s="1"/>
  <c r="J212" i="6" s="1"/>
  <c r="K921" i="6"/>
  <c r="L921" i="6"/>
  <c r="F917" i="6"/>
  <c r="H917" i="6"/>
  <c r="J917" i="6"/>
  <c r="K917" i="6"/>
  <c r="L917" i="6"/>
  <c r="F916" i="6"/>
  <c r="F918" i="6" s="1"/>
  <c r="H916" i="6"/>
  <c r="H918" i="6" s="1"/>
  <c r="F157" i="7" s="1"/>
  <c r="G211" i="6" s="1"/>
  <c r="H211" i="6" s="1"/>
  <c r="J916" i="6"/>
  <c r="L916" i="6" s="1"/>
  <c r="K916" i="6"/>
  <c r="F915" i="6"/>
  <c r="H915" i="6"/>
  <c r="J915" i="6"/>
  <c r="K915" i="6"/>
  <c r="L915" i="6"/>
  <c r="F911" i="6"/>
  <c r="H911" i="6"/>
  <c r="J911" i="6"/>
  <c r="K911" i="6"/>
  <c r="L911" i="6"/>
  <c r="F910" i="6"/>
  <c r="F912" i="6" s="1"/>
  <c r="H910" i="6"/>
  <c r="H912" i="6" s="1"/>
  <c r="F156" i="7" s="1"/>
  <c r="G207" i="6" s="1"/>
  <c r="H207" i="6" s="1"/>
  <c r="J910" i="6"/>
  <c r="J912" i="6" s="1"/>
  <c r="G156" i="7" s="1"/>
  <c r="I207" i="6" s="1"/>
  <c r="J207" i="6" s="1"/>
  <c r="K910" i="6"/>
  <c r="L910" i="6"/>
  <c r="J907" i="6"/>
  <c r="G155" i="7" s="1"/>
  <c r="I206" i="6" s="1"/>
  <c r="J206" i="6" s="1"/>
  <c r="F906" i="6"/>
  <c r="F907" i="6" s="1"/>
  <c r="H906" i="6"/>
  <c r="H907" i="6" s="1"/>
  <c r="F155" i="7" s="1"/>
  <c r="G206" i="6" s="1"/>
  <c r="H206" i="6" s="1"/>
  <c r="J906" i="6"/>
  <c r="K906" i="6"/>
  <c r="F905" i="6"/>
  <c r="H905" i="6"/>
  <c r="J905" i="6"/>
  <c r="K905" i="6"/>
  <c r="L905" i="6"/>
  <c r="F904" i="6"/>
  <c r="H904" i="6"/>
  <c r="J904" i="6"/>
  <c r="K904" i="6"/>
  <c r="L904" i="6"/>
  <c r="F900" i="6"/>
  <c r="H900" i="6"/>
  <c r="J900" i="6"/>
  <c r="K900" i="6"/>
  <c r="L900" i="6"/>
  <c r="F899" i="6"/>
  <c r="H899" i="6"/>
  <c r="J899" i="6"/>
  <c r="K899" i="6"/>
  <c r="L899" i="6"/>
  <c r="F898" i="6"/>
  <c r="F901" i="6" s="1"/>
  <c r="H898" i="6"/>
  <c r="J898" i="6"/>
  <c r="K898" i="6"/>
  <c r="F894" i="6"/>
  <c r="H894" i="6"/>
  <c r="F893" i="6"/>
  <c r="H893" i="6"/>
  <c r="J893" i="6"/>
  <c r="K893" i="6"/>
  <c r="L893" i="6"/>
  <c r="F892" i="6"/>
  <c r="F895" i="6" s="1"/>
  <c r="H892" i="6"/>
  <c r="I894" i="6" s="1"/>
  <c r="J892" i="6"/>
  <c r="L892" i="6" s="1"/>
  <c r="K892" i="6"/>
  <c r="F888" i="6"/>
  <c r="F889" i="6" s="1"/>
  <c r="H888" i="6"/>
  <c r="J888" i="6"/>
  <c r="J889" i="6" s="1"/>
  <c r="G152" i="7" s="1"/>
  <c r="I878" i="6" s="1"/>
  <c r="J878" i="6" s="1"/>
  <c r="K888" i="6"/>
  <c r="F884" i="6"/>
  <c r="H884" i="6"/>
  <c r="F883" i="6"/>
  <c r="F885" i="6" s="1"/>
  <c r="H883" i="6"/>
  <c r="I884" i="6" s="1"/>
  <c r="J883" i="6"/>
  <c r="K883" i="6"/>
  <c r="L883" i="6"/>
  <c r="F882" i="6"/>
  <c r="H882" i="6"/>
  <c r="J882" i="6"/>
  <c r="K882" i="6"/>
  <c r="F876" i="6"/>
  <c r="H876" i="6"/>
  <c r="J876" i="6"/>
  <c r="K876" i="6"/>
  <c r="L876" i="6"/>
  <c r="F875" i="6"/>
  <c r="H875" i="6"/>
  <c r="J875" i="6"/>
  <c r="K875" i="6"/>
  <c r="F871" i="6"/>
  <c r="H871" i="6"/>
  <c r="F870" i="6"/>
  <c r="H870" i="6"/>
  <c r="H872" i="6" s="1"/>
  <c r="F149" i="7" s="1"/>
  <c r="J870" i="6"/>
  <c r="K870" i="6"/>
  <c r="F869" i="6"/>
  <c r="H869" i="6"/>
  <c r="J869" i="6"/>
  <c r="K869" i="6"/>
  <c r="L869" i="6"/>
  <c r="F865" i="6"/>
  <c r="F866" i="6" s="1"/>
  <c r="H865" i="6"/>
  <c r="H866" i="6" s="1"/>
  <c r="F148" i="7" s="1"/>
  <c r="G855" i="6" s="1"/>
  <c r="H855" i="6" s="1"/>
  <c r="J865" i="6"/>
  <c r="L865" i="6" s="1"/>
  <c r="K865" i="6"/>
  <c r="F861" i="6"/>
  <c r="H861" i="6"/>
  <c r="F860" i="6"/>
  <c r="H860" i="6"/>
  <c r="J860" i="6"/>
  <c r="K860" i="6"/>
  <c r="F859" i="6"/>
  <c r="F862" i="6" s="1"/>
  <c r="H859" i="6"/>
  <c r="H862" i="6" s="1"/>
  <c r="F147" i="7" s="1"/>
  <c r="G854" i="6" s="1"/>
  <c r="H854" i="6" s="1"/>
  <c r="J859" i="6"/>
  <c r="K859" i="6"/>
  <c r="L859" i="6"/>
  <c r="F853" i="6"/>
  <c r="H853" i="6"/>
  <c r="J853" i="6"/>
  <c r="L853" i="6" s="1"/>
  <c r="K853" i="6"/>
  <c r="F852" i="6"/>
  <c r="H852" i="6"/>
  <c r="J852" i="6"/>
  <c r="K852" i="6"/>
  <c r="L852" i="6"/>
  <c r="F848" i="6"/>
  <c r="H848" i="6"/>
  <c r="F847" i="6"/>
  <c r="H847" i="6"/>
  <c r="J847" i="6"/>
  <c r="L847" i="6" s="1"/>
  <c r="K847" i="6"/>
  <c r="F846" i="6"/>
  <c r="F849" i="6" s="1"/>
  <c r="H846" i="6"/>
  <c r="J846" i="6"/>
  <c r="K846" i="6"/>
  <c r="F843" i="6"/>
  <c r="E144" i="7" s="1"/>
  <c r="F842" i="6"/>
  <c r="H842" i="6"/>
  <c r="J842" i="6"/>
  <c r="K842" i="6"/>
  <c r="L842" i="6"/>
  <c r="F841" i="6"/>
  <c r="H841" i="6"/>
  <c r="J841" i="6"/>
  <c r="L841" i="6" s="1"/>
  <c r="K841" i="6"/>
  <c r="F840" i="6"/>
  <c r="H840" i="6"/>
  <c r="H843" i="6" s="1"/>
  <c r="J840" i="6"/>
  <c r="J843" i="6" s="1"/>
  <c r="G144" i="7" s="1"/>
  <c r="K840" i="6"/>
  <c r="F836" i="6"/>
  <c r="H836" i="6"/>
  <c r="J836" i="6"/>
  <c r="L836" i="6" s="1"/>
  <c r="K836" i="6"/>
  <c r="F835" i="6"/>
  <c r="H835" i="6"/>
  <c r="J835" i="6"/>
  <c r="K835" i="6"/>
  <c r="F834" i="6"/>
  <c r="H834" i="6"/>
  <c r="H837" i="6" s="1"/>
  <c r="F143" i="7" s="1"/>
  <c r="G173" i="6" s="1"/>
  <c r="H173" i="6" s="1"/>
  <c r="J834" i="6"/>
  <c r="J837" i="6" s="1"/>
  <c r="G143" i="7" s="1"/>
  <c r="I173" i="6" s="1"/>
  <c r="J173" i="6" s="1"/>
  <c r="K834" i="6"/>
  <c r="H831" i="6"/>
  <c r="F142" i="7" s="1"/>
  <c r="F830" i="6"/>
  <c r="H830" i="6"/>
  <c r="I830" i="6"/>
  <c r="K830" i="6" s="1"/>
  <c r="J830" i="6"/>
  <c r="L830" i="6" s="1"/>
  <c r="F829" i="6"/>
  <c r="F831" i="6" s="1"/>
  <c r="E142" i="7" s="1"/>
  <c r="H829" i="6"/>
  <c r="J829" i="6"/>
  <c r="K829" i="6"/>
  <c r="F828" i="6"/>
  <c r="H828" i="6"/>
  <c r="J828" i="6"/>
  <c r="K828" i="6"/>
  <c r="F827" i="6"/>
  <c r="H827" i="6"/>
  <c r="J827" i="6"/>
  <c r="K827" i="6"/>
  <c r="L827" i="6"/>
  <c r="F823" i="6"/>
  <c r="F824" i="6" s="1"/>
  <c r="H823" i="6"/>
  <c r="H824" i="6" s="1"/>
  <c r="F141" i="7" s="1"/>
  <c r="G812" i="6" s="1"/>
  <c r="H812" i="6" s="1"/>
  <c r="J823" i="6"/>
  <c r="L823" i="6" s="1"/>
  <c r="K823" i="6"/>
  <c r="F819" i="6"/>
  <c r="H819" i="6"/>
  <c r="F818" i="6"/>
  <c r="H818" i="6"/>
  <c r="J818" i="6"/>
  <c r="L818" i="6" s="1"/>
  <c r="K818" i="6"/>
  <c r="F817" i="6"/>
  <c r="H817" i="6"/>
  <c r="J817" i="6"/>
  <c r="K817" i="6"/>
  <c r="F816" i="6"/>
  <c r="F820" i="6" s="1"/>
  <c r="H816" i="6"/>
  <c r="H820" i="6" s="1"/>
  <c r="F140" i="7" s="1"/>
  <c r="J816" i="6"/>
  <c r="K816" i="6"/>
  <c r="L816" i="6"/>
  <c r="F811" i="6"/>
  <c r="H811" i="6"/>
  <c r="J811" i="6"/>
  <c r="K811" i="6"/>
  <c r="L811" i="6"/>
  <c r="F810" i="6"/>
  <c r="H810" i="6"/>
  <c r="J810" i="6"/>
  <c r="K810" i="6"/>
  <c r="F807" i="6"/>
  <c r="E138" i="7" s="1"/>
  <c r="E133" i="6" s="1"/>
  <c r="H807" i="6"/>
  <c r="F138" i="7" s="1"/>
  <c r="G133" i="6" s="1"/>
  <c r="H133" i="6" s="1"/>
  <c r="F806" i="6"/>
  <c r="H806" i="6"/>
  <c r="F805" i="6"/>
  <c r="H805" i="6"/>
  <c r="J805" i="6"/>
  <c r="L805" i="6" s="1"/>
  <c r="K805" i="6"/>
  <c r="F804" i="6"/>
  <c r="H804" i="6"/>
  <c r="J804" i="6"/>
  <c r="K804" i="6"/>
  <c r="H800" i="6"/>
  <c r="J800" i="6"/>
  <c r="F799" i="6"/>
  <c r="H799" i="6"/>
  <c r="H801" i="6" s="1"/>
  <c r="F137" i="7" s="1"/>
  <c r="G132" i="6" s="1"/>
  <c r="H132" i="6" s="1"/>
  <c r="J799" i="6"/>
  <c r="J801" i="6" s="1"/>
  <c r="G137" i="7" s="1"/>
  <c r="I132" i="6" s="1"/>
  <c r="J132" i="6" s="1"/>
  <c r="K799" i="6"/>
  <c r="F795" i="6"/>
  <c r="H795" i="6"/>
  <c r="F794" i="6"/>
  <c r="H794" i="6"/>
  <c r="J794" i="6"/>
  <c r="L794" i="6" s="1"/>
  <c r="K794" i="6"/>
  <c r="F793" i="6"/>
  <c r="F796" i="6" s="1"/>
  <c r="E136" i="7" s="1"/>
  <c r="E128" i="6" s="1"/>
  <c r="H793" i="6"/>
  <c r="I795" i="6" s="1"/>
  <c r="J793" i="6"/>
  <c r="K793" i="6"/>
  <c r="L793" i="6"/>
  <c r="H790" i="6"/>
  <c r="F135" i="7" s="1"/>
  <c r="G127" i="6" s="1"/>
  <c r="H127" i="6" s="1"/>
  <c r="J790" i="6"/>
  <c r="H789" i="6"/>
  <c r="J789" i="6"/>
  <c r="F788" i="6"/>
  <c r="E789" i="6" s="1"/>
  <c r="H788" i="6"/>
  <c r="J788" i="6"/>
  <c r="K788" i="6"/>
  <c r="L788" i="6"/>
  <c r="G135" i="7"/>
  <c r="F784" i="6"/>
  <c r="H784" i="6"/>
  <c r="F783" i="6"/>
  <c r="F785" i="6" s="1"/>
  <c r="E134" i="7" s="1"/>
  <c r="H783" i="6"/>
  <c r="H785" i="6" s="1"/>
  <c r="F134" i="7" s="1"/>
  <c r="G123" i="6" s="1"/>
  <c r="H123" i="6" s="1"/>
  <c r="J783" i="6"/>
  <c r="L783" i="6" s="1"/>
  <c r="K783" i="6"/>
  <c r="F782" i="6"/>
  <c r="H782" i="6"/>
  <c r="J782" i="6"/>
  <c r="L782" i="6" s="1"/>
  <c r="K782" i="6"/>
  <c r="H779" i="6"/>
  <c r="J779" i="6"/>
  <c r="H778" i="6"/>
  <c r="J778" i="6"/>
  <c r="H777" i="6"/>
  <c r="J777" i="6"/>
  <c r="F776" i="6"/>
  <c r="H776" i="6"/>
  <c r="J776" i="6"/>
  <c r="K776" i="6"/>
  <c r="F775" i="6"/>
  <c r="H775" i="6"/>
  <c r="J775" i="6"/>
  <c r="K775" i="6"/>
  <c r="F133" i="7"/>
  <c r="G122" i="6" s="1"/>
  <c r="H122" i="6" s="1"/>
  <c r="G133" i="7"/>
  <c r="I122" i="6" s="1"/>
  <c r="J122" i="6" s="1"/>
  <c r="F771" i="6"/>
  <c r="H771" i="6"/>
  <c r="F770" i="6"/>
  <c r="H770" i="6"/>
  <c r="J770" i="6"/>
  <c r="K770" i="6"/>
  <c r="L770" i="6"/>
  <c r="F769" i="6"/>
  <c r="F772" i="6" s="1"/>
  <c r="H769" i="6"/>
  <c r="H772" i="6" s="1"/>
  <c r="F132" i="7" s="1"/>
  <c r="G118" i="6" s="1"/>
  <c r="H118" i="6" s="1"/>
  <c r="J769" i="6"/>
  <c r="K769" i="6"/>
  <c r="L769" i="6"/>
  <c r="H766" i="6"/>
  <c r="F131" i="7" s="1"/>
  <c r="G117" i="6" s="1"/>
  <c r="H117" i="6" s="1"/>
  <c r="J766" i="6"/>
  <c r="G131" i="7" s="1"/>
  <c r="I117" i="6" s="1"/>
  <c r="J117" i="6" s="1"/>
  <c r="H765" i="6"/>
  <c r="J765" i="6"/>
  <c r="H764" i="6"/>
  <c r="J764" i="6"/>
  <c r="F763" i="6"/>
  <c r="H763" i="6"/>
  <c r="J763" i="6"/>
  <c r="K763" i="6"/>
  <c r="F762" i="6"/>
  <c r="E764" i="6" s="1"/>
  <c r="F764" i="6" s="1"/>
  <c r="H762" i="6"/>
  <c r="J762" i="6"/>
  <c r="K762" i="6"/>
  <c r="L762" i="6"/>
  <c r="F758" i="6"/>
  <c r="H758" i="6"/>
  <c r="J758" i="6"/>
  <c r="K758" i="6"/>
  <c r="F757" i="6"/>
  <c r="H757" i="6"/>
  <c r="F756" i="6"/>
  <c r="F759" i="6" s="1"/>
  <c r="H756" i="6"/>
  <c r="H759" i="6" s="1"/>
  <c r="F130" i="7" s="1"/>
  <c r="G113" i="6" s="1"/>
  <c r="H113" i="6" s="1"/>
  <c r="J756" i="6"/>
  <c r="L756" i="6" s="1"/>
  <c r="K756" i="6"/>
  <c r="F755" i="6"/>
  <c r="H755" i="6"/>
  <c r="J755" i="6"/>
  <c r="L755" i="6" s="1"/>
  <c r="K755" i="6"/>
  <c r="F751" i="6"/>
  <c r="H751" i="6"/>
  <c r="F750" i="6"/>
  <c r="H750" i="6"/>
  <c r="J750" i="6"/>
  <c r="K750" i="6"/>
  <c r="L750" i="6"/>
  <c r="F749" i="6"/>
  <c r="F752" i="6" s="1"/>
  <c r="E129" i="7" s="1"/>
  <c r="E112" i="6" s="1"/>
  <c r="H749" i="6"/>
  <c r="J749" i="6"/>
  <c r="K749" i="6"/>
  <c r="F745" i="6"/>
  <c r="H745" i="6"/>
  <c r="H746" i="6" s="1"/>
  <c r="F128" i="7" s="1"/>
  <c r="G107" i="6" s="1"/>
  <c r="H107" i="6" s="1"/>
  <c r="J745" i="6"/>
  <c r="J746" i="6" s="1"/>
  <c r="G128" i="7" s="1"/>
  <c r="I107" i="6" s="1"/>
  <c r="J107" i="6" s="1"/>
  <c r="K745" i="6"/>
  <c r="H744" i="6"/>
  <c r="J744" i="6"/>
  <c r="F743" i="6"/>
  <c r="E744" i="6" s="1"/>
  <c r="H743" i="6"/>
  <c r="J743" i="6"/>
  <c r="L743" i="6" s="1"/>
  <c r="K743" i="6"/>
  <c r="F742" i="6"/>
  <c r="H742" i="6"/>
  <c r="J742" i="6"/>
  <c r="K742" i="6"/>
  <c r="F738" i="6"/>
  <c r="H738" i="6"/>
  <c r="J738" i="6"/>
  <c r="J739" i="6" s="1"/>
  <c r="G127" i="7" s="1"/>
  <c r="I87" i="6" s="1"/>
  <c r="J87" i="6" s="1"/>
  <c r="K738" i="6"/>
  <c r="H737" i="6"/>
  <c r="J737" i="6"/>
  <c r="F736" i="6"/>
  <c r="H736" i="6"/>
  <c r="J736" i="6"/>
  <c r="K736" i="6"/>
  <c r="F735" i="6"/>
  <c r="H735" i="6"/>
  <c r="J735" i="6"/>
  <c r="K735" i="6"/>
  <c r="F731" i="6"/>
  <c r="H731" i="6"/>
  <c r="J731" i="6"/>
  <c r="K731" i="6"/>
  <c r="F730" i="6"/>
  <c r="H730" i="6"/>
  <c r="H732" i="6" s="1"/>
  <c r="F126" i="7" s="1"/>
  <c r="G68" i="6" s="1"/>
  <c r="H68" i="6" s="1"/>
  <c r="J730" i="6"/>
  <c r="J732" i="6" s="1"/>
  <c r="G126" i="7" s="1"/>
  <c r="I68" i="6" s="1"/>
  <c r="J68" i="6" s="1"/>
  <c r="K730" i="6"/>
  <c r="F726" i="6"/>
  <c r="H726" i="6"/>
  <c r="J726" i="6"/>
  <c r="K726" i="6"/>
  <c r="L726" i="6"/>
  <c r="H725" i="6"/>
  <c r="J725" i="6"/>
  <c r="F724" i="6"/>
  <c r="E725" i="6" s="1"/>
  <c r="F725" i="6" s="1"/>
  <c r="H724" i="6"/>
  <c r="J724" i="6"/>
  <c r="K724" i="6"/>
  <c r="L724" i="6"/>
  <c r="F723" i="6"/>
  <c r="H723" i="6"/>
  <c r="H727" i="6" s="1"/>
  <c r="F125" i="7" s="1"/>
  <c r="G60" i="6" s="1"/>
  <c r="H60" i="6" s="1"/>
  <c r="J723" i="6"/>
  <c r="L723" i="6" s="1"/>
  <c r="K723" i="6"/>
  <c r="H720" i="6"/>
  <c r="F124" i="7" s="1"/>
  <c r="J720" i="6"/>
  <c r="G124" i="7" s="1"/>
  <c r="F719" i="6"/>
  <c r="H719" i="6"/>
  <c r="J719" i="6"/>
  <c r="K719" i="6"/>
  <c r="H718" i="6"/>
  <c r="J718" i="6"/>
  <c r="F717" i="6"/>
  <c r="E718" i="6" s="1"/>
  <c r="F718" i="6" s="1"/>
  <c r="H717" i="6"/>
  <c r="J717" i="6"/>
  <c r="L717" i="6" s="1"/>
  <c r="K717" i="6"/>
  <c r="F716" i="6"/>
  <c r="H716" i="6"/>
  <c r="J716" i="6"/>
  <c r="K716" i="6"/>
  <c r="L716" i="6"/>
  <c r="F712" i="6"/>
  <c r="H712" i="6"/>
  <c r="J712" i="6"/>
  <c r="J713" i="6" s="1"/>
  <c r="G123" i="7" s="1"/>
  <c r="I52" i="6" s="1"/>
  <c r="J52" i="6" s="1"/>
  <c r="K712" i="6"/>
  <c r="H711" i="6"/>
  <c r="J711" i="6"/>
  <c r="F710" i="6"/>
  <c r="E711" i="6" s="1"/>
  <c r="F711" i="6" s="1"/>
  <c r="L711" i="6" s="1"/>
  <c r="H710" i="6"/>
  <c r="J710" i="6"/>
  <c r="K710" i="6"/>
  <c r="F709" i="6"/>
  <c r="H709" i="6"/>
  <c r="J709" i="6"/>
  <c r="K709" i="6"/>
  <c r="F705" i="6"/>
  <c r="H705" i="6"/>
  <c r="J705" i="6"/>
  <c r="K705" i="6"/>
  <c r="L705" i="6"/>
  <c r="H704" i="6"/>
  <c r="J704" i="6"/>
  <c r="F703" i="6"/>
  <c r="E704" i="6" s="1"/>
  <c r="F704" i="6" s="1"/>
  <c r="L704" i="6" s="1"/>
  <c r="H703" i="6"/>
  <c r="J703" i="6"/>
  <c r="L703" i="6" s="1"/>
  <c r="K703" i="6"/>
  <c r="F702" i="6"/>
  <c r="H702" i="6"/>
  <c r="J702" i="6"/>
  <c r="J706" i="6" s="1"/>
  <c r="G122" i="7" s="1"/>
  <c r="I51" i="6" s="1"/>
  <c r="J51" i="6" s="1"/>
  <c r="K702" i="6"/>
  <c r="F698" i="6"/>
  <c r="H698" i="6"/>
  <c r="H699" i="6" s="1"/>
  <c r="F121" i="7" s="1"/>
  <c r="G50" i="6" s="1"/>
  <c r="H50" i="6" s="1"/>
  <c r="J698" i="6"/>
  <c r="K698" i="6"/>
  <c r="H697" i="6"/>
  <c r="J697" i="6"/>
  <c r="F696" i="6"/>
  <c r="E697" i="6" s="1"/>
  <c r="H696" i="6"/>
  <c r="J696" i="6"/>
  <c r="J699" i="6" s="1"/>
  <c r="G121" i="7" s="1"/>
  <c r="I50" i="6" s="1"/>
  <c r="J50" i="6" s="1"/>
  <c r="K696" i="6"/>
  <c r="L696" i="6"/>
  <c r="F695" i="6"/>
  <c r="H695" i="6"/>
  <c r="J695" i="6"/>
  <c r="K695" i="6"/>
  <c r="L695" i="6"/>
  <c r="F692" i="6"/>
  <c r="E120" i="7" s="1"/>
  <c r="H692" i="6"/>
  <c r="F691" i="6"/>
  <c r="H691" i="6"/>
  <c r="J691" i="6"/>
  <c r="J692" i="6" s="1"/>
  <c r="G120" i="7" s="1"/>
  <c r="K691" i="6"/>
  <c r="F687" i="6"/>
  <c r="H687" i="6"/>
  <c r="J687" i="6"/>
  <c r="K687" i="6"/>
  <c r="L687" i="6"/>
  <c r="H686" i="6"/>
  <c r="J686" i="6"/>
  <c r="F685" i="6"/>
  <c r="E686" i="6" s="1"/>
  <c r="F686" i="6" s="1"/>
  <c r="L686" i="6" s="1"/>
  <c r="H685" i="6"/>
  <c r="J685" i="6"/>
  <c r="L685" i="6" s="1"/>
  <c r="K685" i="6"/>
  <c r="F684" i="6"/>
  <c r="H684" i="6"/>
  <c r="H688" i="6" s="1"/>
  <c r="F119" i="7" s="1"/>
  <c r="J684" i="6"/>
  <c r="J688" i="6" s="1"/>
  <c r="G119" i="7" s="1"/>
  <c r="K684" i="6"/>
  <c r="L684" i="6"/>
  <c r="H681" i="6"/>
  <c r="F118" i="7" s="1"/>
  <c r="F680" i="6"/>
  <c r="H680" i="6"/>
  <c r="J680" i="6"/>
  <c r="J681" i="6" s="1"/>
  <c r="G118" i="7" s="1"/>
  <c r="K680" i="6"/>
  <c r="E679" i="6"/>
  <c r="F679" i="6" s="1"/>
  <c r="L679" i="6" s="1"/>
  <c r="H679" i="6"/>
  <c r="J679" i="6"/>
  <c r="F678" i="6"/>
  <c r="H678" i="6"/>
  <c r="J678" i="6"/>
  <c r="K678" i="6"/>
  <c r="L678" i="6"/>
  <c r="F677" i="6"/>
  <c r="H677" i="6"/>
  <c r="J677" i="6"/>
  <c r="K677" i="6"/>
  <c r="F673" i="6"/>
  <c r="F674" i="6" s="1"/>
  <c r="H673" i="6"/>
  <c r="H674" i="6" s="1"/>
  <c r="F117" i="7" s="1"/>
  <c r="G44" i="6" s="1"/>
  <c r="H44" i="6" s="1"/>
  <c r="H45" i="6" s="1"/>
  <c r="F10" i="7" s="1"/>
  <c r="J673" i="6"/>
  <c r="J674" i="6" s="1"/>
  <c r="G117" i="7" s="1"/>
  <c r="I44" i="6" s="1"/>
  <c r="J44" i="6" s="1"/>
  <c r="J45" i="6" s="1"/>
  <c r="G10" i="7" s="1"/>
  <c r="K673" i="6"/>
  <c r="L673" i="6"/>
  <c r="H670" i="6"/>
  <c r="F116" i="7" s="1"/>
  <c r="G40" i="6" s="1"/>
  <c r="H40" i="6" s="1"/>
  <c r="H41" i="6" s="1"/>
  <c r="F9" i="7" s="1"/>
  <c r="F669" i="6"/>
  <c r="H669" i="6"/>
  <c r="J669" i="6"/>
  <c r="K669" i="6"/>
  <c r="L669" i="6"/>
  <c r="F668" i="6"/>
  <c r="H668" i="6"/>
  <c r="J668" i="6"/>
  <c r="J670" i="6" s="1"/>
  <c r="G116" i="7" s="1"/>
  <c r="I40" i="6" s="1"/>
  <c r="J40" i="6" s="1"/>
  <c r="J41" i="6" s="1"/>
  <c r="G9" i="7" s="1"/>
  <c r="K668" i="6"/>
  <c r="L668" i="6"/>
  <c r="H667" i="6"/>
  <c r="J667" i="6"/>
  <c r="F666" i="6"/>
  <c r="E667" i="6" s="1"/>
  <c r="F667" i="6" s="1"/>
  <c r="H666" i="6"/>
  <c r="J666" i="6"/>
  <c r="K666" i="6"/>
  <c r="L666" i="6"/>
  <c r="F665" i="6"/>
  <c r="H665" i="6"/>
  <c r="J665" i="6"/>
  <c r="K665" i="6"/>
  <c r="L665" i="6"/>
  <c r="F662" i="6"/>
  <c r="H662" i="6"/>
  <c r="F115" i="7" s="1"/>
  <c r="G36" i="6" s="1"/>
  <c r="H36" i="6" s="1"/>
  <c r="H37" i="6" s="1"/>
  <c r="F8" i="7" s="1"/>
  <c r="J662" i="6"/>
  <c r="G115" i="7" s="1"/>
  <c r="I36" i="6" s="1"/>
  <c r="J36" i="6" s="1"/>
  <c r="J37" i="6" s="1"/>
  <c r="F661" i="6"/>
  <c r="H661" i="6"/>
  <c r="J661" i="6"/>
  <c r="K661" i="6"/>
  <c r="L661" i="6"/>
  <c r="F660" i="6"/>
  <c r="H660" i="6"/>
  <c r="J660" i="6"/>
  <c r="K660" i="6"/>
  <c r="F656" i="6"/>
  <c r="H656" i="6"/>
  <c r="J656" i="6"/>
  <c r="K656" i="6"/>
  <c r="F655" i="6"/>
  <c r="F657" i="6" s="1"/>
  <c r="H655" i="6"/>
  <c r="H657" i="6" s="1"/>
  <c r="F114" i="7" s="1"/>
  <c r="G18" i="6" s="1"/>
  <c r="H18" i="6" s="1"/>
  <c r="J655" i="6"/>
  <c r="J657" i="6" s="1"/>
  <c r="G114" i="7" s="1"/>
  <c r="I18" i="6" s="1"/>
  <c r="J18" i="6" s="1"/>
  <c r="K655" i="6"/>
  <c r="L655" i="6"/>
  <c r="H652" i="6"/>
  <c r="F113" i="7" s="1"/>
  <c r="G5" i="6" s="1"/>
  <c r="H5" i="6" s="1"/>
  <c r="H6" i="6" s="1"/>
  <c r="F4" i="7" s="1"/>
  <c r="F651" i="6"/>
  <c r="H651" i="6"/>
  <c r="J651" i="6"/>
  <c r="K651" i="6"/>
  <c r="L651" i="6"/>
  <c r="H650" i="6"/>
  <c r="J650" i="6"/>
  <c r="F649" i="6"/>
  <c r="E650" i="6" s="1"/>
  <c r="H649" i="6"/>
  <c r="J649" i="6"/>
  <c r="J652" i="6" s="1"/>
  <c r="G113" i="7" s="1"/>
  <c r="I5" i="6" s="1"/>
  <c r="J5" i="6" s="1"/>
  <c r="J6" i="6" s="1"/>
  <c r="G4" i="7" s="1"/>
  <c r="K649" i="6"/>
  <c r="L649" i="6"/>
  <c r="F648" i="6"/>
  <c r="H648" i="6"/>
  <c r="J648" i="6"/>
  <c r="K648" i="6"/>
  <c r="L648" i="6"/>
  <c r="F645" i="6"/>
  <c r="E112" i="7" s="1"/>
  <c r="H645" i="6"/>
  <c r="F112" i="7" s="1"/>
  <c r="F644" i="6"/>
  <c r="H644" i="6"/>
  <c r="I644" i="6"/>
  <c r="K644" i="6" s="1"/>
  <c r="F643" i="6"/>
  <c r="H643" i="6"/>
  <c r="J643" i="6"/>
  <c r="K643" i="6"/>
  <c r="F642" i="6"/>
  <c r="H642" i="6"/>
  <c r="J642" i="6"/>
  <c r="K642" i="6"/>
  <c r="H638" i="6"/>
  <c r="J638" i="6"/>
  <c r="F637" i="6"/>
  <c r="H637" i="6"/>
  <c r="E638" i="6" s="1"/>
  <c r="J637" i="6"/>
  <c r="L637" i="6" s="1"/>
  <c r="K637" i="6"/>
  <c r="H633" i="6"/>
  <c r="J633" i="6"/>
  <c r="F632" i="6"/>
  <c r="H632" i="6"/>
  <c r="H634" i="6" s="1"/>
  <c r="F110" i="7" s="1"/>
  <c r="J632" i="6"/>
  <c r="L632" i="6" s="1"/>
  <c r="K632" i="6"/>
  <c r="F628" i="6"/>
  <c r="H628" i="6"/>
  <c r="H629" i="6" s="1"/>
  <c r="F109" i="7" s="1"/>
  <c r="J628" i="6"/>
  <c r="J629" i="6" s="1"/>
  <c r="G109" i="7" s="1"/>
  <c r="K628" i="6"/>
  <c r="H625" i="6"/>
  <c r="F108" i="7" s="1"/>
  <c r="J625" i="6"/>
  <c r="G108" i="7" s="1"/>
  <c r="E624" i="6"/>
  <c r="F624" i="6" s="1"/>
  <c r="L624" i="6" s="1"/>
  <c r="H624" i="6"/>
  <c r="J624" i="6"/>
  <c r="F623" i="6"/>
  <c r="H623" i="6"/>
  <c r="J623" i="6"/>
  <c r="K623" i="6"/>
  <c r="F619" i="6"/>
  <c r="F620" i="6" s="1"/>
  <c r="E107" i="7" s="1"/>
  <c r="H619" i="6"/>
  <c r="H620" i="6" s="1"/>
  <c r="F107" i="7" s="1"/>
  <c r="J619" i="6"/>
  <c r="J620" i="6" s="1"/>
  <c r="G107" i="7" s="1"/>
  <c r="K619" i="6"/>
  <c r="L619" i="6"/>
  <c r="F615" i="6"/>
  <c r="H615" i="6"/>
  <c r="F614" i="6"/>
  <c r="H614" i="6"/>
  <c r="J614" i="6"/>
  <c r="L614" i="6" s="1"/>
  <c r="K614" i="6"/>
  <c r="F613" i="6"/>
  <c r="H613" i="6"/>
  <c r="H616" i="6" s="1"/>
  <c r="F106" i="7" s="1"/>
  <c r="J613" i="6"/>
  <c r="K613" i="6"/>
  <c r="F610" i="6"/>
  <c r="F609" i="6"/>
  <c r="H609" i="6"/>
  <c r="F608" i="6"/>
  <c r="H608" i="6"/>
  <c r="J608" i="6"/>
  <c r="K608" i="6"/>
  <c r="L608" i="6"/>
  <c r="F607" i="6"/>
  <c r="H607" i="6"/>
  <c r="H610" i="6" s="1"/>
  <c r="F105" i="7" s="1"/>
  <c r="J607" i="6"/>
  <c r="L607" i="6" s="1"/>
  <c r="K607" i="6"/>
  <c r="F603" i="6"/>
  <c r="H603" i="6"/>
  <c r="J603" i="6"/>
  <c r="J604" i="6" s="1"/>
  <c r="G104" i="7" s="1"/>
  <c r="K603" i="6"/>
  <c r="F602" i="6"/>
  <c r="F604" i="6" s="1"/>
  <c r="E104" i="7" s="1"/>
  <c r="H602" i="6"/>
  <c r="L602" i="6" s="1"/>
  <c r="J602" i="6"/>
  <c r="K602" i="6"/>
  <c r="F599" i="6"/>
  <c r="E103" i="7" s="1"/>
  <c r="F598" i="6"/>
  <c r="H598" i="6"/>
  <c r="J598" i="6"/>
  <c r="K598" i="6"/>
  <c r="L598" i="6"/>
  <c r="F597" i="6"/>
  <c r="H597" i="6"/>
  <c r="H599" i="6" s="1"/>
  <c r="F103" i="7" s="1"/>
  <c r="J597" i="6"/>
  <c r="L597" i="6" s="1"/>
  <c r="K597" i="6"/>
  <c r="F593" i="6"/>
  <c r="H593" i="6"/>
  <c r="J593" i="6"/>
  <c r="K593" i="6"/>
  <c r="F592" i="6"/>
  <c r="F594" i="6" s="1"/>
  <c r="E102" i="7" s="1"/>
  <c r="H592" i="6"/>
  <c r="J592" i="6"/>
  <c r="J594" i="6" s="1"/>
  <c r="G102" i="7" s="1"/>
  <c r="K592" i="6"/>
  <c r="F589" i="6"/>
  <c r="E101" i="7" s="1"/>
  <c r="H589" i="6"/>
  <c r="F101" i="7" s="1"/>
  <c r="J589" i="6"/>
  <c r="G101" i="7" s="1"/>
  <c r="F588" i="6"/>
  <c r="H588" i="6"/>
  <c r="J588" i="6"/>
  <c r="K588" i="6"/>
  <c r="L588" i="6"/>
  <c r="F587" i="6"/>
  <c r="H587" i="6"/>
  <c r="J587" i="6"/>
  <c r="K587" i="6"/>
  <c r="F579" i="6"/>
  <c r="H579" i="6"/>
  <c r="J579" i="6"/>
  <c r="K579" i="6"/>
  <c r="L579" i="6"/>
  <c r="F578" i="6"/>
  <c r="H578" i="6"/>
  <c r="H580" i="6" s="1"/>
  <c r="F99" i="7" s="1"/>
  <c r="J578" i="6"/>
  <c r="K578" i="6"/>
  <c r="H570" i="6"/>
  <c r="J570" i="6"/>
  <c r="F569" i="6"/>
  <c r="H569" i="6"/>
  <c r="H571" i="6" s="1"/>
  <c r="F97" i="7" s="1"/>
  <c r="J569" i="6"/>
  <c r="J571" i="6" s="1"/>
  <c r="G97" i="7" s="1"/>
  <c r="K569" i="6"/>
  <c r="L569" i="6"/>
  <c r="E565" i="6"/>
  <c r="F565" i="6" s="1"/>
  <c r="L565" i="6" s="1"/>
  <c r="H565" i="6"/>
  <c r="J565" i="6"/>
  <c r="F563" i="6"/>
  <c r="H563" i="6"/>
  <c r="J563" i="6"/>
  <c r="K563" i="6"/>
  <c r="F562" i="6"/>
  <c r="H562" i="6"/>
  <c r="J562" i="6"/>
  <c r="L562" i="6" s="1"/>
  <c r="K562" i="6"/>
  <c r="F558" i="6"/>
  <c r="F559" i="6" s="1"/>
  <c r="H558" i="6"/>
  <c r="H559" i="6" s="1"/>
  <c r="F95" i="7" s="1"/>
  <c r="J558" i="6"/>
  <c r="L558" i="6" s="1"/>
  <c r="K558" i="6"/>
  <c r="F555" i="6"/>
  <c r="E94" i="7" s="1"/>
  <c r="H555" i="6"/>
  <c r="F94" i="7" s="1"/>
  <c r="J555" i="6"/>
  <c r="F554" i="6"/>
  <c r="H554" i="6"/>
  <c r="J554" i="6"/>
  <c r="K554" i="6"/>
  <c r="F553" i="6"/>
  <c r="H553" i="6"/>
  <c r="J553" i="6"/>
  <c r="K553" i="6"/>
  <c r="F548" i="6"/>
  <c r="H548" i="6"/>
  <c r="J548" i="6"/>
  <c r="K548" i="6"/>
  <c r="L548" i="6"/>
  <c r="F547" i="6"/>
  <c r="H547" i="6"/>
  <c r="F541" i="6"/>
  <c r="H541" i="6"/>
  <c r="J541" i="6"/>
  <c r="L541" i="6" s="1"/>
  <c r="K541" i="6"/>
  <c r="F540" i="6"/>
  <c r="H540" i="6"/>
  <c r="J540" i="6"/>
  <c r="K540" i="6"/>
  <c r="L540" i="6"/>
  <c r="F539" i="6"/>
  <c r="H539" i="6"/>
  <c r="J539" i="6"/>
  <c r="K539" i="6"/>
  <c r="L539" i="6"/>
  <c r="F538" i="6"/>
  <c r="H538" i="6"/>
  <c r="J538" i="6"/>
  <c r="K538" i="6"/>
  <c r="L538" i="6"/>
  <c r="F505" i="6"/>
  <c r="F506" i="6" s="1"/>
  <c r="H505" i="6"/>
  <c r="H506" i="6" s="1"/>
  <c r="F87" i="7" s="1"/>
  <c r="J505" i="6"/>
  <c r="J506" i="6" s="1"/>
  <c r="G87" i="7" s="1"/>
  <c r="K505" i="6"/>
  <c r="F501" i="6"/>
  <c r="F502" i="6" s="1"/>
  <c r="H501" i="6"/>
  <c r="H502" i="6" s="1"/>
  <c r="F86" i="7" s="1"/>
  <c r="J501" i="6"/>
  <c r="J502" i="6" s="1"/>
  <c r="G86" i="7" s="1"/>
  <c r="K501" i="6"/>
  <c r="L501" i="6"/>
  <c r="F497" i="6"/>
  <c r="H497" i="6"/>
  <c r="J497" i="6"/>
  <c r="L497" i="6" s="1"/>
  <c r="K497" i="6"/>
  <c r="F496" i="6"/>
  <c r="F498" i="6" s="1"/>
  <c r="H496" i="6"/>
  <c r="H498" i="6" s="1"/>
  <c r="F85" i="7" s="1"/>
  <c r="J496" i="6"/>
  <c r="L496" i="6" s="1"/>
  <c r="K496" i="6"/>
  <c r="H493" i="6"/>
  <c r="F84" i="7" s="1"/>
  <c r="J493" i="6"/>
  <c r="F492" i="6"/>
  <c r="F493" i="6" s="1"/>
  <c r="E84" i="7" s="1"/>
  <c r="H492" i="6"/>
  <c r="J492" i="6"/>
  <c r="K492" i="6"/>
  <c r="F491" i="6"/>
  <c r="H491" i="6"/>
  <c r="J491" i="6"/>
  <c r="K491" i="6"/>
  <c r="F487" i="6"/>
  <c r="H487" i="6"/>
  <c r="J487" i="6"/>
  <c r="K487" i="6"/>
  <c r="L487" i="6"/>
  <c r="F486" i="6"/>
  <c r="F488" i="6" s="1"/>
  <c r="H486" i="6"/>
  <c r="H488" i="6" s="1"/>
  <c r="F83" i="7" s="1"/>
  <c r="J486" i="6"/>
  <c r="J488" i="6" s="1"/>
  <c r="G83" i="7" s="1"/>
  <c r="K486" i="6"/>
  <c r="L486" i="6"/>
  <c r="F482" i="6"/>
  <c r="H482" i="6"/>
  <c r="J482" i="6"/>
  <c r="K482" i="6"/>
  <c r="F481" i="6"/>
  <c r="F483" i="6" s="1"/>
  <c r="H481" i="6"/>
  <c r="J481" i="6"/>
  <c r="K481" i="6"/>
  <c r="F478" i="6"/>
  <c r="F477" i="6"/>
  <c r="H477" i="6"/>
  <c r="J477" i="6"/>
  <c r="K477" i="6"/>
  <c r="F476" i="6"/>
  <c r="H476" i="6"/>
  <c r="H478" i="6" s="1"/>
  <c r="F81" i="7" s="1"/>
  <c r="J476" i="6"/>
  <c r="L476" i="6" s="1"/>
  <c r="K476" i="6"/>
  <c r="F475" i="6"/>
  <c r="H475" i="6"/>
  <c r="J475" i="6"/>
  <c r="K475" i="6"/>
  <c r="L475" i="6"/>
  <c r="F470" i="6"/>
  <c r="H470" i="6"/>
  <c r="J470" i="6"/>
  <c r="L470" i="6" s="1"/>
  <c r="K470" i="6"/>
  <c r="F466" i="6"/>
  <c r="H466" i="6"/>
  <c r="F465" i="6"/>
  <c r="F467" i="6" s="1"/>
  <c r="H465" i="6"/>
  <c r="H467" i="6" s="1"/>
  <c r="F79" i="7" s="1"/>
  <c r="J465" i="6"/>
  <c r="K465" i="6"/>
  <c r="L465" i="6"/>
  <c r="F461" i="6"/>
  <c r="H461" i="6"/>
  <c r="F460" i="6"/>
  <c r="H460" i="6"/>
  <c r="H462" i="6" s="1"/>
  <c r="F78" i="7" s="1"/>
  <c r="J460" i="6"/>
  <c r="K460" i="6"/>
  <c r="F459" i="6"/>
  <c r="H459" i="6"/>
  <c r="J459" i="6"/>
  <c r="K459" i="6"/>
  <c r="L459" i="6"/>
  <c r="F455" i="6"/>
  <c r="F456" i="6" s="1"/>
  <c r="H455" i="6"/>
  <c r="H456" i="6" s="1"/>
  <c r="F77" i="7" s="1"/>
  <c r="J455" i="6"/>
  <c r="L455" i="6" s="1"/>
  <c r="K455" i="6"/>
  <c r="F451" i="6"/>
  <c r="F452" i="6" s="1"/>
  <c r="H451" i="6"/>
  <c r="H452" i="6" s="1"/>
  <c r="F76" i="7" s="1"/>
  <c r="J451" i="6"/>
  <c r="J452" i="6" s="1"/>
  <c r="G76" i="7" s="1"/>
  <c r="K451" i="6"/>
  <c r="L451" i="6"/>
  <c r="F448" i="6"/>
  <c r="J448" i="6"/>
  <c r="F447" i="6"/>
  <c r="H447" i="6"/>
  <c r="H448" i="6" s="1"/>
  <c r="F75" i="7" s="1"/>
  <c r="J447" i="6"/>
  <c r="K447" i="6"/>
  <c r="G75" i="7"/>
  <c r="F443" i="6"/>
  <c r="F444" i="6" s="1"/>
  <c r="H443" i="6"/>
  <c r="H444" i="6" s="1"/>
  <c r="F74" i="7" s="1"/>
  <c r="J443" i="6"/>
  <c r="J444" i="6" s="1"/>
  <c r="G74" i="7" s="1"/>
  <c r="K443" i="6"/>
  <c r="L443" i="6"/>
  <c r="F438" i="6"/>
  <c r="H438" i="6"/>
  <c r="J438" i="6"/>
  <c r="K438" i="6"/>
  <c r="F437" i="6"/>
  <c r="H437" i="6"/>
  <c r="J437" i="6"/>
  <c r="K437" i="6"/>
  <c r="L437" i="6"/>
  <c r="F432" i="6"/>
  <c r="H432" i="6"/>
  <c r="J432" i="6"/>
  <c r="K432" i="6"/>
  <c r="L432" i="6"/>
  <c r="F431" i="6"/>
  <c r="H431" i="6"/>
  <c r="J431" i="6"/>
  <c r="K431" i="6"/>
  <c r="L431" i="6"/>
  <c r="F426" i="6"/>
  <c r="H426" i="6"/>
  <c r="J426" i="6"/>
  <c r="K426" i="6"/>
  <c r="F425" i="6"/>
  <c r="H425" i="6"/>
  <c r="J425" i="6"/>
  <c r="L425" i="6" s="1"/>
  <c r="K425" i="6"/>
  <c r="F421" i="6"/>
  <c r="H421" i="6"/>
  <c r="J421" i="6"/>
  <c r="K421" i="6"/>
  <c r="L421" i="6"/>
  <c r="F420" i="6"/>
  <c r="F422" i="6" s="1"/>
  <c r="E70" i="7" s="1"/>
  <c r="H420" i="6"/>
  <c r="H422" i="6" s="1"/>
  <c r="F70" i="7" s="1"/>
  <c r="J420" i="6"/>
  <c r="J422" i="6" s="1"/>
  <c r="G70" i="7" s="1"/>
  <c r="K420" i="6"/>
  <c r="L420" i="6"/>
  <c r="F416" i="6"/>
  <c r="H416" i="6"/>
  <c r="J416" i="6"/>
  <c r="L416" i="6" s="1"/>
  <c r="K416" i="6"/>
  <c r="F415" i="6"/>
  <c r="F417" i="6" s="1"/>
  <c r="E69" i="7" s="1"/>
  <c r="H415" i="6"/>
  <c r="H417" i="6" s="1"/>
  <c r="F69" i="7" s="1"/>
  <c r="J415" i="6"/>
  <c r="L415" i="6" s="1"/>
  <c r="K415" i="6"/>
  <c r="F412" i="6"/>
  <c r="F411" i="6"/>
  <c r="H411" i="6"/>
  <c r="H412" i="6" s="1"/>
  <c r="F68" i="7" s="1"/>
  <c r="J411" i="6"/>
  <c r="K411" i="6"/>
  <c r="F410" i="6"/>
  <c r="H410" i="6"/>
  <c r="J410" i="6"/>
  <c r="J412" i="6" s="1"/>
  <c r="G68" i="7" s="1"/>
  <c r="K410" i="6"/>
  <c r="L410" i="6"/>
  <c r="F406" i="6"/>
  <c r="H406" i="6"/>
  <c r="F405" i="6"/>
  <c r="F407" i="6" s="1"/>
  <c r="H405" i="6"/>
  <c r="H407" i="6" s="1"/>
  <c r="F67" i="7" s="1"/>
  <c r="J405" i="6"/>
  <c r="K405" i="6"/>
  <c r="L405" i="6"/>
  <c r="F402" i="6"/>
  <c r="F401" i="6"/>
  <c r="H401" i="6"/>
  <c r="F400" i="6"/>
  <c r="H400" i="6"/>
  <c r="H402" i="6" s="1"/>
  <c r="F66" i="7" s="1"/>
  <c r="J400" i="6"/>
  <c r="L400" i="6" s="1"/>
  <c r="K400" i="6"/>
  <c r="F380" i="6"/>
  <c r="H380" i="6"/>
  <c r="J380" i="6"/>
  <c r="K380" i="6"/>
  <c r="H375" i="6"/>
  <c r="J375" i="6"/>
  <c r="F374" i="6"/>
  <c r="E375" i="6" s="1"/>
  <c r="H374" i="6"/>
  <c r="J374" i="6"/>
  <c r="K374" i="6"/>
  <c r="L374" i="6"/>
  <c r="F370" i="6"/>
  <c r="H370" i="6"/>
  <c r="J370" i="6"/>
  <c r="K370" i="6"/>
  <c r="F369" i="6"/>
  <c r="H369" i="6"/>
  <c r="J369" i="6"/>
  <c r="K369" i="6"/>
  <c r="L369" i="6"/>
  <c r="F366" i="6"/>
  <c r="H366" i="6"/>
  <c r="J366" i="6"/>
  <c r="L366" i="6" s="1"/>
  <c r="K366" i="6"/>
  <c r="F365" i="6"/>
  <c r="H365" i="6"/>
  <c r="J365" i="6"/>
  <c r="K365" i="6"/>
  <c r="L365" i="6"/>
  <c r="F360" i="6"/>
  <c r="H360" i="6"/>
  <c r="J360" i="6"/>
  <c r="K360" i="6"/>
  <c r="F356" i="6"/>
  <c r="H356" i="6"/>
  <c r="F355" i="6"/>
  <c r="H355" i="6"/>
  <c r="J355" i="6"/>
  <c r="K355" i="6"/>
  <c r="L355" i="6"/>
  <c r="F354" i="6"/>
  <c r="H354" i="6"/>
  <c r="H357" i="6" s="1"/>
  <c r="F58" i="7" s="1"/>
  <c r="J354" i="6"/>
  <c r="K354" i="6"/>
  <c r="L354" i="6"/>
  <c r="H353" i="6"/>
  <c r="J353" i="6"/>
  <c r="F352" i="6"/>
  <c r="H352" i="6"/>
  <c r="J352" i="6"/>
  <c r="K352" i="6"/>
  <c r="H347" i="6"/>
  <c r="J347" i="6"/>
  <c r="F346" i="6"/>
  <c r="H346" i="6"/>
  <c r="J346" i="6"/>
  <c r="K346" i="6"/>
  <c r="L346" i="6"/>
  <c r="F340" i="6"/>
  <c r="H340" i="6"/>
  <c r="J340" i="6"/>
  <c r="K340" i="6"/>
  <c r="F335" i="6"/>
  <c r="H335" i="6"/>
  <c r="J335" i="6"/>
  <c r="L335" i="6" s="1"/>
  <c r="K335" i="6"/>
  <c r="F334" i="6"/>
  <c r="H334" i="6"/>
  <c r="J334" i="6"/>
  <c r="K334" i="6"/>
  <c r="L334" i="6"/>
  <c r="F333" i="6"/>
  <c r="H333" i="6"/>
  <c r="J333" i="6"/>
  <c r="K333" i="6"/>
  <c r="L333" i="6"/>
  <c r="F328" i="6"/>
  <c r="H328" i="6"/>
  <c r="J328" i="6"/>
  <c r="K328" i="6"/>
  <c r="F327" i="6"/>
  <c r="H327" i="6"/>
  <c r="J327" i="6"/>
  <c r="K327" i="6"/>
  <c r="F325" i="6"/>
  <c r="H325" i="6"/>
  <c r="J325" i="6"/>
  <c r="K325" i="6"/>
  <c r="L325" i="6"/>
  <c r="F324" i="6"/>
  <c r="H324" i="6"/>
  <c r="J324" i="6"/>
  <c r="K324" i="6"/>
  <c r="L324" i="6"/>
  <c r="F322" i="6"/>
  <c r="H322" i="6"/>
  <c r="J322" i="6"/>
  <c r="K322" i="6"/>
  <c r="L322" i="6"/>
  <c r="F321" i="6"/>
  <c r="H321" i="6"/>
  <c r="J321" i="6"/>
  <c r="K321" i="6"/>
  <c r="L321" i="6"/>
  <c r="H316" i="6"/>
  <c r="J316" i="6"/>
  <c r="F315" i="6"/>
  <c r="E316" i="6" s="1"/>
  <c r="H315" i="6"/>
  <c r="J315" i="6"/>
  <c r="K315" i="6"/>
  <c r="L315" i="6"/>
  <c r="H310" i="6"/>
  <c r="J310" i="6"/>
  <c r="F309" i="6"/>
  <c r="H309" i="6"/>
  <c r="J309" i="6"/>
  <c r="K309" i="6"/>
  <c r="F304" i="6"/>
  <c r="J304" i="6"/>
  <c r="K304" i="6"/>
  <c r="F303" i="6"/>
  <c r="H303" i="6"/>
  <c r="J303" i="6"/>
  <c r="K303" i="6"/>
  <c r="L303" i="6"/>
  <c r="F299" i="6"/>
  <c r="F300" i="6" s="1"/>
  <c r="E51" i="7" s="1"/>
  <c r="H299" i="6"/>
  <c r="H300" i="6" s="1"/>
  <c r="F51" i="7" s="1"/>
  <c r="J299" i="6"/>
  <c r="J300" i="6" s="1"/>
  <c r="G51" i="7" s="1"/>
  <c r="K299" i="6"/>
  <c r="L299" i="6"/>
  <c r="H296" i="6"/>
  <c r="F295" i="6"/>
  <c r="H295" i="6"/>
  <c r="J295" i="6"/>
  <c r="J296" i="6" s="1"/>
  <c r="G50" i="7" s="1"/>
  <c r="K295" i="6"/>
  <c r="F50" i="7"/>
  <c r="F291" i="6"/>
  <c r="F292" i="6" s="1"/>
  <c r="E49" i="7" s="1"/>
  <c r="H291" i="6"/>
  <c r="H292" i="6" s="1"/>
  <c r="F49" i="7" s="1"/>
  <c r="J291" i="6"/>
  <c r="J292" i="6" s="1"/>
  <c r="G49" i="7" s="1"/>
  <c r="K291" i="6"/>
  <c r="L291" i="6"/>
  <c r="F286" i="6"/>
  <c r="H286" i="6"/>
  <c r="J286" i="6"/>
  <c r="K286" i="6"/>
  <c r="F285" i="6"/>
  <c r="H285" i="6"/>
  <c r="J285" i="6"/>
  <c r="K285" i="6"/>
  <c r="F284" i="6"/>
  <c r="H284" i="6"/>
  <c r="J284" i="6"/>
  <c r="K284" i="6"/>
  <c r="F279" i="6"/>
  <c r="H279" i="6"/>
  <c r="J279" i="6"/>
  <c r="K279" i="6"/>
  <c r="L279" i="6"/>
  <c r="F278" i="6"/>
  <c r="H278" i="6"/>
  <c r="J278" i="6"/>
  <c r="K278" i="6"/>
  <c r="L278" i="6"/>
  <c r="F277" i="6"/>
  <c r="H277" i="6"/>
  <c r="J277" i="6"/>
  <c r="K277" i="6"/>
  <c r="L277" i="6"/>
  <c r="F273" i="6"/>
  <c r="H273" i="6"/>
  <c r="J273" i="6"/>
  <c r="K273" i="6"/>
  <c r="F267" i="6"/>
  <c r="H267" i="6"/>
  <c r="J267" i="6"/>
  <c r="K267" i="6"/>
  <c r="L267" i="6"/>
  <c r="H264" i="6"/>
  <c r="F44" i="7" s="1"/>
  <c r="F263" i="6"/>
  <c r="H263" i="6"/>
  <c r="I263" i="6"/>
  <c r="J263" i="6" s="1"/>
  <c r="L263" i="6" s="1"/>
  <c r="K263" i="6"/>
  <c r="F262" i="6"/>
  <c r="H262" i="6"/>
  <c r="J262" i="6"/>
  <c r="K262" i="6"/>
  <c r="F261" i="6"/>
  <c r="H261" i="6"/>
  <c r="J261" i="6"/>
  <c r="K261" i="6"/>
  <c r="L261" i="6"/>
  <c r="F256" i="6"/>
  <c r="H256" i="6"/>
  <c r="J256" i="6"/>
  <c r="K256" i="6"/>
  <c r="L256" i="6"/>
  <c r="F255" i="6"/>
  <c r="H255" i="6"/>
  <c r="J255" i="6"/>
  <c r="K255" i="6"/>
  <c r="L255" i="6"/>
  <c r="F250" i="6"/>
  <c r="H250" i="6"/>
  <c r="J250" i="6"/>
  <c r="K250" i="6"/>
  <c r="L250" i="6"/>
  <c r="F249" i="6"/>
  <c r="H249" i="6"/>
  <c r="J249" i="6"/>
  <c r="K249" i="6"/>
  <c r="L249" i="6"/>
  <c r="F244" i="6"/>
  <c r="H244" i="6"/>
  <c r="J244" i="6"/>
  <c r="K244" i="6"/>
  <c r="L244" i="6"/>
  <c r="F243" i="6"/>
  <c r="H243" i="6"/>
  <c r="J243" i="6"/>
  <c r="K243" i="6"/>
  <c r="F240" i="6"/>
  <c r="E40" i="7" s="1"/>
  <c r="F239" i="6"/>
  <c r="H239" i="6"/>
  <c r="F238" i="6"/>
  <c r="H238" i="6"/>
  <c r="J238" i="6"/>
  <c r="K238" i="6"/>
  <c r="L238" i="6"/>
  <c r="F237" i="6"/>
  <c r="H237" i="6"/>
  <c r="H240" i="6" s="1"/>
  <c r="F40" i="7" s="1"/>
  <c r="J237" i="6"/>
  <c r="K237" i="6"/>
  <c r="L237" i="6"/>
  <c r="F233" i="6"/>
  <c r="H233" i="6"/>
  <c r="F232" i="6"/>
  <c r="F234" i="6" s="1"/>
  <c r="E39" i="7" s="1"/>
  <c r="H232" i="6"/>
  <c r="I233" i="6" s="1"/>
  <c r="J233" i="6" s="1"/>
  <c r="L233" i="6" s="1"/>
  <c r="J232" i="6"/>
  <c r="K232" i="6"/>
  <c r="F231" i="6"/>
  <c r="H231" i="6"/>
  <c r="J231" i="6"/>
  <c r="K231" i="6"/>
  <c r="L231" i="6"/>
  <c r="F226" i="6"/>
  <c r="H226" i="6"/>
  <c r="J226" i="6"/>
  <c r="K226" i="6"/>
  <c r="L226" i="6"/>
  <c r="F221" i="6"/>
  <c r="H221" i="6"/>
  <c r="L221" i="6" s="1"/>
  <c r="J221" i="6"/>
  <c r="K221" i="6"/>
  <c r="F216" i="6"/>
  <c r="H216" i="6"/>
  <c r="J216" i="6"/>
  <c r="K216" i="6"/>
  <c r="L216" i="6"/>
  <c r="F201" i="6"/>
  <c r="H201" i="6"/>
  <c r="J201" i="6"/>
  <c r="K201" i="6"/>
  <c r="L201" i="6"/>
  <c r="F196" i="6"/>
  <c r="H196" i="6"/>
  <c r="J196" i="6"/>
  <c r="K196" i="6"/>
  <c r="L196" i="6"/>
  <c r="F178" i="6"/>
  <c r="H178" i="6"/>
  <c r="J178" i="6"/>
  <c r="K178" i="6"/>
  <c r="F172" i="6"/>
  <c r="H172" i="6"/>
  <c r="J172" i="6"/>
  <c r="K172" i="6"/>
  <c r="L172" i="6"/>
  <c r="F166" i="6"/>
  <c r="H166" i="6"/>
  <c r="J166" i="6"/>
  <c r="K166" i="6"/>
  <c r="F160" i="6"/>
  <c r="H160" i="6"/>
  <c r="J160" i="6"/>
  <c r="K160" i="6"/>
  <c r="L160" i="6"/>
  <c r="F156" i="6"/>
  <c r="H156" i="6"/>
  <c r="J156" i="6"/>
  <c r="K156" i="6"/>
  <c r="L156" i="6"/>
  <c r="F155" i="6"/>
  <c r="H155" i="6"/>
  <c r="J155" i="6"/>
  <c r="K155" i="6"/>
  <c r="L155" i="6"/>
  <c r="F154" i="6"/>
  <c r="H154" i="6"/>
  <c r="J154" i="6"/>
  <c r="K154" i="6"/>
  <c r="F153" i="6"/>
  <c r="H153" i="6"/>
  <c r="J153" i="6"/>
  <c r="K153" i="6"/>
  <c r="F152" i="6"/>
  <c r="H152" i="6"/>
  <c r="J152" i="6"/>
  <c r="K152" i="6"/>
  <c r="F151" i="6"/>
  <c r="H151" i="6"/>
  <c r="J151" i="6"/>
  <c r="K151" i="6"/>
  <c r="L151" i="6"/>
  <c r="F150" i="6"/>
  <c r="H150" i="6"/>
  <c r="J150" i="6"/>
  <c r="K150" i="6"/>
  <c r="F146" i="6"/>
  <c r="H146" i="6"/>
  <c r="F145" i="6"/>
  <c r="H145" i="6"/>
  <c r="J145" i="6"/>
  <c r="K145" i="6"/>
  <c r="L145" i="6"/>
  <c r="F144" i="6"/>
  <c r="H144" i="6"/>
  <c r="H147" i="6" s="1"/>
  <c r="F24" i="7" s="1"/>
  <c r="J144" i="6"/>
  <c r="K144" i="6"/>
  <c r="F140" i="6"/>
  <c r="H140" i="6"/>
  <c r="F139" i="6"/>
  <c r="F141" i="6" s="1"/>
  <c r="E23" i="7" s="1"/>
  <c r="H139" i="6"/>
  <c r="I140" i="6" s="1"/>
  <c r="J139" i="6"/>
  <c r="K139" i="6"/>
  <c r="L139" i="6"/>
  <c r="F138" i="6"/>
  <c r="H138" i="6"/>
  <c r="H141" i="6" s="1"/>
  <c r="F23" i="7" s="1"/>
  <c r="J138" i="6"/>
  <c r="K138" i="6"/>
  <c r="L138" i="6"/>
  <c r="F137" i="6"/>
  <c r="H137" i="6"/>
  <c r="J137" i="6"/>
  <c r="K137" i="6"/>
  <c r="L137" i="6"/>
  <c r="H108" i="6"/>
  <c r="J108" i="6"/>
  <c r="F106" i="6"/>
  <c r="H106" i="6"/>
  <c r="F105" i="6"/>
  <c r="H105" i="6"/>
  <c r="E108" i="6" s="1"/>
  <c r="K108" i="6" s="1"/>
  <c r="J105" i="6"/>
  <c r="K105" i="6"/>
  <c r="L105" i="6"/>
  <c r="F104" i="6"/>
  <c r="H104" i="6"/>
  <c r="J104" i="6"/>
  <c r="K104" i="6"/>
  <c r="L104" i="6"/>
  <c r="F103" i="6"/>
  <c r="H103" i="6"/>
  <c r="I106" i="6" s="1"/>
  <c r="J103" i="6"/>
  <c r="K103" i="6"/>
  <c r="F102" i="6"/>
  <c r="H102" i="6"/>
  <c r="J102" i="6"/>
  <c r="K102" i="6"/>
  <c r="L102" i="6"/>
  <c r="H98" i="6"/>
  <c r="J98" i="6"/>
  <c r="F96" i="6"/>
  <c r="H96" i="6"/>
  <c r="F95" i="6"/>
  <c r="H95" i="6"/>
  <c r="J95" i="6"/>
  <c r="K95" i="6"/>
  <c r="L95" i="6"/>
  <c r="F94" i="6"/>
  <c r="H94" i="6"/>
  <c r="J94" i="6"/>
  <c r="K94" i="6"/>
  <c r="L94" i="6"/>
  <c r="F93" i="6"/>
  <c r="H93" i="6"/>
  <c r="J93" i="6"/>
  <c r="K93" i="6"/>
  <c r="F92" i="6"/>
  <c r="H92" i="6"/>
  <c r="J92" i="6"/>
  <c r="K92" i="6"/>
  <c r="L92" i="6"/>
  <c r="H88" i="6"/>
  <c r="J88" i="6"/>
  <c r="F86" i="6"/>
  <c r="H86" i="6"/>
  <c r="F85" i="6"/>
  <c r="H85" i="6"/>
  <c r="J85" i="6"/>
  <c r="K85" i="6"/>
  <c r="L85" i="6"/>
  <c r="F84" i="6"/>
  <c r="H84" i="6"/>
  <c r="J84" i="6"/>
  <c r="K84" i="6"/>
  <c r="L84" i="6"/>
  <c r="F83" i="6"/>
  <c r="H83" i="6"/>
  <c r="J83" i="6"/>
  <c r="K83" i="6"/>
  <c r="F82" i="6"/>
  <c r="H82" i="6"/>
  <c r="J82" i="6"/>
  <c r="K82" i="6"/>
  <c r="L82" i="6"/>
  <c r="H78" i="6"/>
  <c r="J78" i="6"/>
  <c r="F76" i="6"/>
  <c r="H76" i="6"/>
  <c r="F75" i="6"/>
  <c r="H75" i="6"/>
  <c r="J75" i="6"/>
  <c r="K75" i="6"/>
  <c r="L75" i="6"/>
  <c r="F74" i="6"/>
  <c r="H74" i="6"/>
  <c r="J74" i="6"/>
  <c r="K74" i="6"/>
  <c r="L74" i="6"/>
  <c r="F73" i="6"/>
  <c r="H73" i="6"/>
  <c r="J73" i="6"/>
  <c r="K73" i="6"/>
  <c r="F72" i="6"/>
  <c r="H72" i="6"/>
  <c r="J72" i="6"/>
  <c r="K72" i="6"/>
  <c r="L72" i="6"/>
  <c r="F67" i="6"/>
  <c r="H67" i="6"/>
  <c r="J67" i="6"/>
  <c r="K67" i="6"/>
  <c r="L67" i="6"/>
  <c r="F66" i="6"/>
  <c r="H66" i="6"/>
  <c r="J66" i="6"/>
  <c r="K66" i="6"/>
  <c r="L66" i="6"/>
  <c r="F62" i="6"/>
  <c r="J62" i="6"/>
  <c r="F59" i="6"/>
  <c r="H59" i="6"/>
  <c r="J59" i="6"/>
  <c r="K59" i="6"/>
  <c r="L59" i="6"/>
  <c r="F58" i="6"/>
  <c r="H58" i="6"/>
  <c r="J58" i="6"/>
  <c r="K58" i="6"/>
  <c r="L58" i="6"/>
  <c r="F54" i="6"/>
  <c r="J54" i="6"/>
  <c r="F49" i="6"/>
  <c r="H49" i="6"/>
  <c r="J49" i="6"/>
  <c r="K49" i="6"/>
  <c r="L49" i="6"/>
  <c r="F48" i="6"/>
  <c r="H48" i="6"/>
  <c r="J48" i="6"/>
  <c r="K48" i="6"/>
  <c r="L48" i="6"/>
  <c r="E35" i="6"/>
  <c r="K35" i="6" s="1"/>
  <c r="H35" i="6"/>
  <c r="J35" i="6"/>
  <c r="F34" i="6"/>
  <c r="H34" i="6"/>
  <c r="J34" i="6"/>
  <c r="K34" i="6"/>
  <c r="L34" i="6"/>
  <c r="F30" i="6"/>
  <c r="H30" i="6"/>
  <c r="J30" i="6"/>
  <c r="K30" i="6"/>
  <c r="L30" i="6"/>
  <c r="F29" i="6"/>
  <c r="H29" i="6"/>
  <c r="J29" i="6"/>
  <c r="K29" i="6"/>
  <c r="L29" i="6"/>
  <c r="F28" i="6"/>
  <c r="H28" i="6"/>
  <c r="J28" i="6"/>
  <c r="K28" i="6"/>
  <c r="F24" i="6"/>
  <c r="H24" i="6"/>
  <c r="J24" i="6"/>
  <c r="K24" i="6"/>
  <c r="L24" i="6"/>
  <c r="F23" i="6"/>
  <c r="F25" i="6" s="1"/>
  <c r="E6" i="7" s="1"/>
  <c r="H23" i="6"/>
  <c r="H25" i="6" s="1"/>
  <c r="F6" i="7" s="1"/>
  <c r="J23" i="6"/>
  <c r="K23" i="6"/>
  <c r="L23" i="6"/>
  <c r="F22" i="6"/>
  <c r="H22" i="6"/>
  <c r="J22" i="6"/>
  <c r="J25" i="6" s="1"/>
  <c r="G6" i="7" s="1"/>
  <c r="K22" i="6"/>
  <c r="L22" i="6"/>
  <c r="F17" i="6"/>
  <c r="H17" i="6"/>
  <c r="J17" i="6"/>
  <c r="L17" i="6" s="1"/>
  <c r="K17" i="6"/>
  <c r="F16" i="6"/>
  <c r="H16" i="6"/>
  <c r="J16" i="6"/>
  <c r="K16" i="6"/>
  <c r="F15" i="6"/>
  <c r="H15" i="6"/>
  <c r="J15" i="6"/>
  <c r="K15" i="6"/>
  <c r="F14" i="6"/>
  <c r="H14" i="6"/>
  <c r="J14" i="6"/>
  <c r="K14" i="6"/>
  <c r="L14" i="6"/>
  <c r="F13" i="6"/>
  <c r="H13" i="6"/>
  <c r="J13" i="6"/>
  <c r="K13" i="6"/>
  <c r="F12" i="6"/>
  <c r="H12" i="6"/>
  <c r="J12" i="6"/>
  <c r="K12" i="6"/>
  <c r="L12" i="6"/>
  <c r="F11" i="6"/>
  <c r="H11" i="6"/>
  <c r="J11" i="6"/>
  <c r="K11" i="6"/>
  <c r="L11" i="6"/>
  <c r="F10" i="6"/>
  <c r="H10" i="6"/>
  <c r="J10" i="6"/>
  <c r="K10" i="6"/>
  <c r="L10" i="6"/>
  <c r="F9" i="6"/>
  <c r="H9" i="6"/>
  <c r="J9" i="6"/>
  <c r="K9" i="6"/>
  <c r="L9" i="6"/>
  <c r="F531" i="8"/>
  <c r="H531" i="8"/>
  <c r="J531" i="8"/>
  <c r="K531" i="8"/>
  <c r="L531" i="8"/>
  <c r="F530" i="8"/>
  <c r="H530" i="8"/>
  <c r="J530" i="8"/>
  <c r="L530" i="8" s="1"/>
  <c r="K530" i="8"/>
  <c r="F529" i="8"/>
  <c r="H529" i="8"/>
  <c r="J529" i="8"/>
  <c r="K529" i="8"/>
  <c r="F528" i="8"/>
  <c r="H528" i="8"/>
  <c r="J528" i="8"/>
  <c r="K528" i="8"/>
  <c r="F527" i="8"/>
  <c r="H527" i="8"/>
  <c r="J527" i="8"/>
  <c r="K527" i="8"/>
  <c r="F526" i="8"/>
  <c r="H526" i="8"/>
  <c r="J526" i="8"/>
  <c r="K526" i="8"/>
  <c r="L526" i="8"/>
  <c r="F525" i="8"/>
  <c r="H525" i="8"/>
  <c r="J525" i="8"/>
  <c r="K525" i="8"/>
  <c r="L525" i="8"/>
  <c r="J523" i="8"/>
  <c r="I51" i="9" s="1"/>
  <c r="J51" i="9" s="1"/>
  <c r="H523" i="8"/>
  <c r="G51" i="9" s="1"/>
  <c r="H51" i="9" s="1"/>
  <c r="F523" i="8"/>
  <c r="E51" i="9" s="1"/>
  <c r="F499" i="8"/>
  <c r="H499" i="8"/>
  <c r="J499" i="8"/>
  <c r="K499" i="8"/>
  <c r="F478" i="8"/>
  <c r="H478" i="8"/>
  <c r="J478" i="8"/>
  <c r="K478" i="8"/>
  <c r="L478" i="8"/>
  <c r="F477" i="8"/>
  <c r="H477" i="8"/>
  <c r="J477" i="8"/>
  <c r="K477" i="8"/>
  <c r="F476" i="8"/>
  <c r="H476" i="8"/>
  <c r="J476" i="8"/>
  <c r="K476" i="8"/>
  <c r="L476" i="8"/>
  <c r="F475" i="8"/>
  <c r="H475" i="8"/>
  <c r="J475" i="8"/>
  <c r="K475" i="8"/>
  <c r="L475" i="8"/>
  <c r="F474" i="8"/>
  <c r="H474" i="8"/>
  <c r="J474" i="8"/>
  <c r="K474" i="8"/>
  <c r="F473" i="8"/>
  <c r="H473" i="8"/>
  <c r="J473" i="8"/>
  <c r="K473" i="8"/>
  <c r="F448" i="8"/>
  <c r="H448" i="8"/>
  <c r="J448" i="8"/>
  <c r="K448" i="8"/>
  <c r="L448" i="8"/>
  <c r="F447" i="8"/>
  <c r="H447" i="8"/>
  <c r="H471" i="8" s="1"/>
  <c r="G48" i="9" s="1"/>
  <c r="H48" i="9" s="1"/>
  <c r="J447" i="8"/>
  <c r="K447" i="8"/>
  <c r="J445" i="8"/>
  <c r="I47" i="9" s="1"/>
  <c r="J47" i="9" s="1"/>
  <c r="H445" i="8"/>
  <c r="G47" i="9" s="1"/>
  <c r="H47" i="9" s="1"/>
  <c r="F445" i="8"/>
  <c r="E47" i="9" s="1"/>
  <c r="F423" i="8"/>
  <c r="H423" i="8"/>
  <c r="J423" i="8"/>
  <c r="K423" i="8"/>
  <c r="F422" i="8"/>
  <c r="H422" i="8"/>
  <c r="J422" i="8"/>
  <c r="K422" i="8"/>
  <c r="L422" i="8"/>
  <c r="F421" i="8"/>
  <c r="H421" i="8"/>
  <c r="J421" i="8"/>
  <c r="L421" i="8" s="1"/>
  <c r="K421" i="8"/>
  <c r="F413" i="8"/>
  <c r="H413" i="8"/>
  <c r="J413" i="8"/>
  <c r="K413" i="8"/>
  <c r="L413" i="8"/>
  <c r="F412" i="8"/>
  <c r="H412" i="8"/>
  <c r="J412" i="8"/>
  <c r="K412" i="8"/>
  <c r="F411" i="8"/>
  <c r="H411" i="8"/>
  <c r="J411" i="8"/>
  <c r="K411" i="8"/>
  <c r="L411" i="8"/>
  <c r="F410" i="8"/>
  <c r="H410" i="8"/>
  <c r="J410" i="8"/>
  <c r="K410" i="8"/>
  <c r="F409" i="8"/>
  <c r="H409" i="8"/>
  <c r="J409" i="8"/>
  <c r="K409" i="8"/>
  <c r="F408" i="8"/>
  <c r="H408" i="8"/>
  <c r="J408" i="8"/>
  <c r="K408" i="8"/>
  <c r="F407" i="8"/>
  <c r="H407" i="8"/>
  <c r="J407" i="8"/>
  <c r="K407" i="8"/>
  <c r="F406" i="8"/>
  <c r="H406" i="8"/>
  <c r="J406" i="8"/>
  <c r="L406" i="8" s="1"/>
  <c r="K406" i="8"/>
  <c r="F405" i="8"/>
  <c r="H405" i="8"/>
  <c r="J405" i="8"/>
  <c r="K405" i="8"/>
  <c r="F404" i="8"/>
  <c r="H404" i="8"/>
  <c r="J404" i="8"/>
  <c r="K404" i="8"/>
  <c r="L404" i="8"/>
  <c r="F403" i="8"/>
  <c r="H403" i="8"/>
  <c r="J403" i="8"/>
  <c r="K403" i="8"/>
  <c r="L403" i="8"/>
  <c r="F402" i="8"/>
  <c r="H402" i="8"/>
  <c r="J402" i="8"/>
  <c r="K402" i="8"/>
  <c r="L402" i="8"/>
  <c r="F401" i="8"/>
  <c r="H401" i="8"/>
  <c r="J401" i="8"/>
  <c r="K401" i="8"/>
  <c r="F400" i="8"/>
  <c r="H400" i="8"/>
  <c r="J400" i="8"/>
  <c r="K400" i="8"/>
  <c r="L400" i="8"/>
  <c r="F399" i="8"/>
  <c r="H399" i="8"/>
  <c r="J399" i="8"/>
  <c r="K399" i="8"/>
  <c r="L399" i="8"/>
  <c r="F398" i="8"/>
  <c r="H398" i="8"/>
  <c r="J398" i="8"/>
  <c r="L398" i="8" s="1"/>
  <c r="K398" i="8"/>
  <c r="F397" i="8"/>
  <c r="H397" i="8"/>
  <c r="J397" i="8"/>
  <c r="K397" i="8"/>
  <c r="F396" i="8"/>
  <c r="H396" i="8"/>
  <c r="J396" i="8"/>
  <c r="K396" i="8"/>
  <c r="L396" i="8"/>
  <c r="F395" i="8"/>
  <c r="H395" i="8"/>
  <c r="J395" i="8"/>
  <c r="K395" i="8"/>
  <c r="L395" i="8"/>
  <c r="F347" i="8"/>
  <c r="H347" i="8"/>
  <c r="H367" i="8" s="1"/>
  <c r="G44" i="9" s="1"/>
  <c r="H44" i="9" s="1"/>
  <c r="J347" i="8"/>
  <c r="K347" i="8"/>
  <c r="L347" i="8"/>
  <c r="F346" i="8"/>
  <c r="H346" i="8"/>
  <c r="J346" i="8"/>
  <c r="K346" i="8"/>
  <c r="L346" i="8"/>
  <c r="F345" i="8"/>
  <c r="H345" i="8"/>
  <c r="J345" i="8"/>
  <c r="K345" i="8"/>
  <c r="L345" i="8"/>
  <c r="F344" i="8"/>
  <c r="H344" i="8"/>
  <c r="J344" i="8"/>
  <c r="K344" i="8"/>
  <c r="F343" i="8"/>
  <c r="H343" i="8"/>
  <c r="J343" i="8"/>
  <c r="K343" i="8"/>
  <c r="L343" i="8"/>
  <c r="F326" i="8"/>
  <c r="H326" i="8"/>
  <c r="J326" i="8"/>
  <c r="K326" i="8"/>
  <c r="F325" i="8"/>
  <c r="H325" i="8"/>
  <c r="J325" i="8"/>
  <c r="K325" i="8"/>
  <c r="F324" i="8"/>
  <c r="H324" i="8"/>
  <c r="J324" i="8"/>
  <c r="K324" i="8"/>
  <c r="F323" i="8"/>
  <c r="H323" i="8"/>
  <c r="J323" i="8"/>
  <c r="K323" i="8"/>
  <c r="L323" i="8"/>
  <c r="F322" i="8"/>
  <c r="H322" i="8"/>
  <c r="J322" i="8"/>
  <c r="K322" i="8"/>
  <c r="L322" i="8"/>
  <c r="F321" i="8"/>
  <c r="H321" i="8"/>
  <c r="J321" i="8"/>
  <c r="K321" i="8"/>
  <c r="L321" i="8"/>
  <c r="F320" i="8"/>
  <c r="H320" i="8"/>
  <c r="J320" i="8"/>
  <c r="K320" i="8"/>
  <c r="L320" i="8"/>
  <c r="F319" i="8"/>
  <c r="H319" i="8"/>
  <c r="J319" i="8"/>
  <c r="K319" i="8"/>
  <c r="L319" i="8"/>
  <c r="F318" i="8"/>
  <c r="H318" i="8"/>
  <c r="J318" i="8"/>
  <c r="K318" i="8"/>
  <c r="L318" i="8"/>
  <c r="F317" i="8"/>
  <c r="H317" i="8"/>
  <c r="J317" i="8"/>
  <c r="K317" i="8"/>
  <c r="L317" i="8"/>
  <c r="F311" i="8"/>
  <c r="H311" i="8"/>
  <c r="J311" i="8"/>
  <c r="K311" i="8"/>
  <c r="F310" i="8"/>
  <c r="H310" i="8"/>
  <c r="J310" i="8"/>
  <c r="K310" i="8"/>
  <c r="L310" i="8"/>
  <c r="F309" i="8"/>
  <c r="H309" i="8"/>
  <c r="J309" i="8"/>
  <c r="K309" i="8"/>
  <c r="L309" i="8"/>
  <c r="F308" i="8"/>
  <c r="H308" i="8"/>
  <c r="J308" i="8"/>
  <c r="K308" i="8"/>
  <c r="L308" i="8"/>
  <c r="F307" i="8"/>
  <c r="H307" i="8"/>
  <c r="J307" i="8"/>
  <c r="K307" i="8"/>
  <c r="L307" i="8"/>
  <c r="F306" i="8"/>
  <c r="H306" i="8"/>
  <c r="J306" i="8"/>
  <c r="K306" i="8"/>
  <c r="L306" i="8"/>
  <c r="F305" i="8"/>
  <c r="H305" i="8"/>
  <c r="J305" i="8"/>
  <c r="K305" i="8"/>
  <c r="L305" i="8"/>
  <c r="F304" i="8"/>
  <c r="H304" i="8"/>
  <c r="J304" i="8"/>
  <c r="K304" i="8"/>
  <c r="L304" i="8"/>
  <c r="F303" i="8"/>
  <c r="H303" i="8"/>
  <c r="J303" i="8"/>
  <c r="K303" i="8"/>
  <c r="L303" i="8"/>
  <c r="F302" i="8"/>
  <c r="H302" i="8"/>
  <c r="J302" i="8"/>
  <c r="L302" i="8" s="1"/>
  <c r="K302" i="8"/>
  <c r="F301" i="8"/>
  <c r="H301" i="8"/>
  <c r="J301" i="8"/>
  <c r="K301" i="8"/>
  <c r="F300" i="8"/>
  <c r="H300" i="8"/>
  <c r="J300" i="8"/>
  <c r="K300" i="8"/>
  <c r="F299" i="8"/>
  <c r="H299" i="8"/>
  <c r="J299" i="8"/>
  <c r="K299" i="8"/>
  <c r="F298" i="8"/>
  <c r="H298" i="8"/>
  <c r="J298" i="8"/>
  <c r="K298" i="8"/>
  <c r="F297" i="8"/>
  <c r="H297" i="8"/>
  <c r="J297" i="8"/>
  <c r="K297" i="8"/>
  <c r="F296" i="8"/>
  <c r="H296" i="8"/>
  <c r="J296" i="8"/>
  <c r="K296" i="8"/>
  <c r="F295" i="8"/>
  <c r="H295" i="8"/>
  <c r="J295" i="8"/>
  <c r="K295" i="8"/>
  <c r="L295" i="8"/>
  <c r="F294" i="8"/>
  <c r="H294" i="8"/>
  <c r="J294" i="8"/>
  <c r="K294" i="8"/>
  <c r="F293" i="8"/>
  <c r="H293" i="8"/>
  <c r="J293" i="8"/>
  <c r="K293" i="8"/>
  <c r="L293" i="8"/>
  <c r="F292" i="8"/>
  <c r="H292" i="8"/>
  <c r="J292" i="8"/>
  <c r="K292" i="8"/>
  <c r="F291" i="8"/>
  <c r="H291" i="8"/>
  <c r="J291" i="8"/>
  <c r="K291" i="8"/>
  <c r="L291" i="8"/>
  <c r="F270" i="8"/>
  <c r="H270" i="8"/>
  <c r="J270" i="8"/>
  <c r="K270" i="8"/>
  <c r="F269" i="8"/>
  <c r="H269" i="8"/>
  <c r="J269" i="8"/>
  <c r="K269" i="8"/>
  <c r="F268" i="8"/>
  <c r="H268" i="8"/>
  <c r="J268" i="8"/>
  <c r="K268" i="8"/>
  <c r="L268" i="8"/>
  <c r="F267" i="8"/>
  <c r="H267" i="8"/>
  <c r="J267" i="8"/>
  <c r="J289" i="8" s="1"/>
  <c r="I41" i="9" s="1"/>
  <c r="J41" i="9" s="1"/>
  <c r="K267" i="8"/>
  <c r="L267" i="8"/>
  <c r="F266" i="8"/>
  <c r="H266" i="8"/>
  <c r="J266" i="8"/>
  <c r="K266" i="8"/>
  <c r="L266" i="8"/>
  <c r="F265" i="8"/>
  <c r="H265" i="8"/>
  <c r="J265" i="8"/>
  <c r="K265" i="8"/>
  <c r="L265" i="8"/>
  <c r="F246" i="8"/>
  <c r="H246" i="8"/>
  <c r="J246" i="8"/>
  <c r="K246" i="8"/>
  <c r="F245" i="8"/>
  <c r="H245" i="8"/>
  <c r="J245" i="8"/>
  <c r="K245" i="8"/>
  <c r="F244" i="8"/>
  <c r="H244" i="8"/>
  <c r="J244" i="8"/>
  <c r="K244" i="8"/>
  <c r="L244" i="8"/>
  <c r="F243" i="8"/>
  <c r="H243" i="8"/>
  <c r="J243" i="8"/>
  <c r="K243" i="8"/>
  <c r="L243" i="8"/>
  <c r="F242" i="8"/>
  <c r="H242" i="8"/>
  <c r="J242" i="8"/>
  <c r="L242" i="8" s="1"/>
  <c r="K242" i="8"/>
  <c r="F241" i="8"/>
  <c r="H241" i="8"/>
  <c r="J241" i="8"/>
  <c r="K241" i="8"/>
  <c r="L241" i="8"/>
  <c r="F240" i="8"/>
  <c r="H240" i="8"/>
  <c r="J240" i="8"/>
  <c r="K240" i="8"/>
  <c r="L240" i="8"/>
  <c r="F239" i="8"/>
  <c r="H239" i="8"/>
  <c r="J239" i="8"/>
  <c r="K239" i="8"/>
  <c r="L239" i="8"/>
  <c r="F215" i="8"/>
  <c r="H215" i="8"/>
  <c r="J215" i="8"/>
  <c r="K215" i="8"/>
  <c r="L215" i="8"/>
  <c r="L237" i="8" s="1"/>
  <c r="F214" i="8"/>
  <c r="H214" i="8"/>
  <c r="H237" i="8" s="1"/>
  <c r="G39" i="9" s="1"/>
  <c r="H39" i="9" s="1"/>
  <c r="J214" i="8"/>
  <c r="J237" i="8" s="1"/>
  <c r="I39" i="9" s="1"/>
  <c r="J39" i="9" s="1"/>
  <c r="K214" i="8"/>
  <c r="L214" i="8"/>
  <c r="F213" i="8"/>
  <c r="F237" i="8" s="1"/>
  <c r="E39" i="9" s="1"/>
  <c r="F39" i="9" s="1"/>
  <c r="H213" i="8"/>
  <c r="J213" i="8"/>
  <c r="K213" i="8"/>
  <c r="L213" i="8"/>
  <c r="F191" i="8"/>
  <c r="H191" i="8"/>
  <c r="J191" i="8"/>
  <c r="K191" i="8"/>
  <c r="L191" i="8"/>
  <c r="F190" i="8"/>
  <c r="H190" i="8"/>
  <c r="H211" i="8" s="1"/>
  <c r="G38" i="9" s="1"/>
  <c r="H38" i="9" s="1"/>
  <c r="J190" i="8"/>
  <c r="K190" i="8"/>
  <c r="F189" i="8"/>
  <c r="H189" i="8"/>
  <c r="J189" i="8"/>
  <c r="K189" i="8"/>
  <c r="F188" i="8"/>
  <c r="H188" i="8"/>
  <c r="J188" i="8"/>
  <c r="K188" i="8"/>
  <c r="L188" i="8"/>
  <c r="F187" i="8"/>
  <c r="H187" i="8"/>
  <c r="J187" i="8"/>
  <c r="K187" i="8"/>
  <c r="F165" i="8"/>
  <c r="H165" i="8"/>
  <c r="J165" i="8"/>
  <c r="K165" i="8"/>
  <c r="L165" i="8"/>
  <c r="F164" i="8"/>
  <c r="H164" i="8"/>
  <c r="J164" i="8"/>
  <c r="K164" i="8"/>
  <c r="L164" i="8"/>
  <c r="F163" i="8"/>
  <c r="H163" i="8"/>
  <c r="J163" i="8"/>
  <c r="L163" i="8" s="1"/>
  <c r="K163" i="8"/>
  <c r="F162" i="8"/>
  <c r="H162" i="8"/>
  <c r="J162" i="8"/>
  <c r="K162" i="8"/>
  <c r="F161" i="8"/>
  <c r="H161" i="8"/>
  <c r="J161" i="8"/>
  <c r="K161" i="8"/>
  <c r="L161" i="8"/>
  <c r="F149" i="8"/>
  <c r="H149" i="8"/>
  <c r="J149" i="8"/>
  <c r="K149" i="8"/>
  <c r="L149" i="8"/>
  <c r="F148" i="8"/>
  <c r="H148" i="8"/>
  <c r="J148" i="8"/>
  <c r="K148" i="8"/>
  <c r="L148" i="8"/>
  <c r="F147" i="8"/>
  <c r="H147" i="8"/>
  <c r="J147" i="8"/>
  <c r="K147" i="8"/>
  <c r="L147" i="8"/>
  <c r="F146" i="8"/>
  <c r="H146" i="8"/>
  <c r="J146" i="8"/>
  <c r="K146" i="8"/>
  <c r="L146" i="8"/>
  <c r="F145" i="8"/>
  <c r="H145" i="8"/>
  <c r="J145" i="8"/>
  <c r="L145" i="8" s="1"/>
  <c r="K145" i="8"/>
  <c r="F144" i="8"/>
  <c r="H144" i="8"/>
  <c r="J144" i="8"/>
  <c r="K144" i="8"/>
  <c r="F143" i="8"/>
  <c r="H143" i="8"/>
  <c r="J143" i="8"/>
  <c r="K143" i="8"/>
  <c r="F142" i="8"/>
  <c r="H142" i="8"/>
  <c r="J142" i="8"/>
  <c r="K142" i="8"/>
  <c r="L142" i="8"/>
  <c r="F141" i="8"/>
  <c r="H141" i="8"/>
  <c r="J141" i="8"/>
  <c r="K141" i="8"/>
  <c r="L141" i="8"/>
  <c r="F140" i="8"/>
  <c r="H140" i="8"/>
  <c r="J140" i="8"/>
  <c r="K140" i="8"/>
  <c r="L140" i="8"/>
  <c r="F139" i="8"/>
  <c r="H139" i="8"/>
  <c r="J139" i="8"/>
  <c r="K139" i="8"/>
  <c r="L139" i="8"/>
  <c r="F138" i="8"/>
  <c r="H138" i="8"/>
  <c r="J138" i="8"/>
  <c r="K138" i="8"/>
  <c r="L138" i="8"/>
  <c r="F137" i="8"/>
  <c r="H137" i="8"/>
  <c r="J137" i="8"/>
  <c r="K137" i="8"/>
  <c r="F136" i="8"/>
  <c r="H136" i="8"/>
  <c r="J136" i="8"/>
  <c r="K136" i="8"/>
  <c r="F135" i="8"/>
  <c r="H135" i="8"/>
  <c r="J135" i="8"/>
  <c r="K135" i="8"/>
  <c r="F112" i="8"/>
  <c r="H112" i="8"/>
  <c r="J112" i="8"/>
  <c r="K112" i="8"/>
  <c r="L112" i="8"/>
  <c r="F111" i="8"/>
  <c r="H111" i="8"/>
  <c r="H133" i="8" s="1"/>
  <c r="G35" i="9" s="1"/>
  <c r="H35" i="9" s="1"/>
  <c r="J111" i="8"/>
  <c r="J133" i="8" s="1"/>
  <c r="I35" i="9" s="1"/>
  <c r="J35" i="9" s="1"/>
  <c r="K111" i="8"/>
  <c r="L111" i="8"/>
  <c r="F110" i="8"/>
  <c r="H110" i="8"/>
  <c r="J110" i="8"/>
  <c r="K110" i="8"/>
  <c r="L110" i="8"/>
  <c r="L133" i="8" s="1"/>
  <c r="F109" i="8"/>
  <c r="F133" i="8" s="1"/>
  <c r="E35" i="9" s="1"/>
  <c r="H109" i="8"/>
  <c r="J109" i="8"/>
  <c r="K109" i="8"/>
  <c r="L109" i="8"/>
  <c r="F107" i="8"/>
  <c r="E34" i="9" s="1"/>
  <c r="F86" i="8"/>
  <c r="H86" i="8"/>
  <c r="H107" i="8" s="1"/>
  <c r="G34" i="9" s="1"/>
  <c r="H34" i="9" s="1"/>
  <c r="J86" i="8"/>
  <c r="J107" i="8" s="1"/>
  <c r="I34" i="9" s="1"/>
  <c r="J34" i="9" s="1"/>
  <c r="K86" i="8"/>
  <c r="L86" i="8"/>
  <c r="L107" i="8" s="1"/>
  <c r="F85" i="8"/>
  <c r="H85" i="8"/>
  <c r="J85" i="8"/>
  <c r="K85" i="8"/>
  <c r="L85" i="8"/>
  <c r="F84" i="8"/>
  <c r="H84" i="8"/>
  <c r="J84" i="8"/>
  <c r="K84" i="8"/>
  <c r="L84" i="8"/>
  <c r="F83" i="8"/>
  <c r="H83" i="8"/>
  <c r="J83" i="8"/>
  <c r="K83" i="8"/>
  <c r="L83" i="8"/>
  <c r="F75" i="8"/>
  <c r="H75" i="8"/>
  <c r="J75" i="8"/>
  <c r="K75" i="8"/>
  <c r="L75" i="8"/>
  <c r="F74" i="8"/>
  <c r="H74" i="8"/>
  <c r="J74" i="8"/>
  <c r="K74" i="8"/>
  <c r="F73" i="8"/>
  <c r="H73" i="8"/>
  <c r="J73" i="8"/>
  <c r="K73" i="8"/>
  <c r="F72" i="8"/>
  <c r="H72" i="8"/>
  <c r="J72" i="8"/>
  <c r="K72" i="8"/>
  <c r="F71" i="8"/>
  <c r="H71" i="8"/>
  <c r="J71" i="8"/>
  <c r="K71" i="8"/>
  <c r="F70" i="8"/>
  <c r="H70" i="8"/>
  <c r="J70" i="8"/>
  <c r="K70" i="8"/>
  <c r="L70" i="8"/>
  <c r="F69" i="8"/>
  <c r="H69" i="8"/>
  <c r="J69" i="8"/>
  <c r="K69" i="8"/>
  <c r="L69" i="8"/>
  <c r="F68" i="8"/>
  <c r="H68" i="8"/>
  <c r="J68" i="8"/>
  <c r="K68" i="8"/>
  <c r="L68" i="8"/>
  <c r="F67" i="8"/>
  <c r="H67" i="8"/>
  <c r="J67" i="8"/>
  <c r="K67" i="8"/>
  <c r="F66" i="8"/>
  <c r="H66" i="8"/>
  <c r="J66" i="8"/>
  <c r="K66" i="8"/>
  <c r="F65" i="8"/>
  <c r="H65" i="8"/>
  <c r="J65" i="8"/>
  <c r="K65" i="8"/>
  <c r="F64" i="8"/>
  <c r="H64" i="8"/>
  <c r="J64" i="8"/>
  <c r="K64" i="8"/>
  <c r="L64" i="8"/>
  <c r="F63" i="8"/>
  <c r="H63" i="8"/>
  <c r="J63" i="8"/>
  <c r="K63" i="8"/>
  <c r="L63" i="8"/>
  <c r="F62" i="8"/>
  <c r="H62" i="8"/>
  <c r="J62" i="8"/>
  <c r="K62" i="8"/>
  <c r="F61" i="8"/>
  <c r="L61" i="8" s="1"/>
  <c r="H61" i="8"/>
  <c r="J61" i="8"/>
  <c r="K61" i="8"/>
  <c r="F60" i="8"/>
  <c r="H60" i="8"/>
  <c r="J60" i="8"/>
  <c r="K60" i="8"/>
  <c r="L60" i="8"/>
  <c r="F59" i="8"/>
  <c r="H59" i="8"/>
  <c r="J59" i="8"/>
  <c r="K59" i="8"/>
  <c r="L59" i="8"/>
  <c r="F58" i="8"/>
  <c r="H58" i="8"/>
  <c r="J58" i="8"/>
  <c r="K58" i="8"/>
  <c r="L58" i="8"/>
  <c r="F57" i="8"/>
  <c r="H57" i="8"/>
  <c r="J57" i="8"/>
  <c r="K57" i="8"/>
  <c r="F35" i="8"/>
  <c r="H35" i="8"/>
  <c r="J35" i="8"/>
  <c r="K35" i="8"/>
  <c r="F34" i="8"/>
  <c r="L34" i="8" s="1"/>
  <c r="H34" i="8"/>
  <c r="J34" i="8"/>
  <c r="K34" i="8"/>
  <c r="F33" i="8"/>
  <c r="H33" i="8"/>
  <c r="J33" i="8"/>
  <c r="K33" i="8"/>
  <c r="L33" i="8"/>
  <c r="J32" i="8"/>
  <c r="F31" i="8"/>
  <c r="F11" i="8"/>
  <c r="H11" i="8"/>
  <c r="J11" i="8"/>
  <c r="K11" i="8"/>
  <c r="L11" i="8"/>
  <c r="F10" i="8"/>
  <c r="H10" i="8"/>
  <c r="J10" i="8"/>
  <c r="K10" i="8"/>
  <c r="L10" i="8"/>
  <c r="F9" i="8"/>
  <c r="H9" i="8"/>
  <c r="J9" i="8"/>
  <c r="K9" i="8"/>
  <c r="F8" i="8"/>
  <c r="H8" i="8"/>
  <c r="J8" i="8"/>
  <c r="K8" i="8"/>
  <c r="F7" i="8"/>
  <c r="H7" i="8"/>
  <c r="J7" i="8"/>
  <c r="K7" i="8"/>
  <c r="F6" i="8"/>
  <c r="H6" i="8"/>
  <c r="J6" i="8"/>
  <c r="K6" i="8"/>
  <c r="F5" i="8"/>
  <c r="H5" i="8"/>
  <c r="J5" i="8"/>
  <c r="K5" i="8"/>
  <c r="F545" i="6" l="1"/>
  <c r="L545" i="6" s="1"/>
  <c r="J471" i="8"/>
  <c r="I48" i="9" s="1"/>
  <c r="J48" i="9" s="1"/>
  <c r="F471" i="8"/>
  <c r="E48" i="9" s="1"/>
  <c r="K547" i="6"/>
  <c r="L32" i="8"/>
  <c r="K32" i="8"/>
  <c r="L31" i="8"/>
  <c r="K31" i="8"/>
  <c r="J549" i="8"/>
  <c r="I52" i="9" s="1"/>
  <c r="J52" i="9" s="1"/>
  <c r="L529" i="8"/>
  <c r="H549" i="8"/>
  <c r="G52" i="9" s="1"/>
  <c r="H52" i="9" s="1"/>
  <c r="L528" i="8"/>
  <c r="L549" i="8" s="1"/>
  <c r="L527" i="8"/>
  <c r="F549" i="8"/>
  <c r="E52" i="9" s="1"/>
  <c r="F52" i="9" s="1"/>
  <c r="F15" i="9" s="1"/>
  <c r="L499" i="8"/>
  <c r="L523" i="8" s="1"/>
  <c r="K51" i="9"/>
  <c r="F51" i="9"/>
  <c r="L51" i="9" s="1"/>
  <c r="T51" i="9" s="1"/>
  <c r="E30" i="10" s="1"/>
  <c r="L477" i="8"/>
  <c r="F497" i="8"/>
  <c r="E50" i="9" s="1"/>
  <c r="F50" i="9" s="1"/>
  <c r="J497" i="8"/>
  <c r="I50" i="9" s="1"/>
  <c r="J50" i="9" s="1"/>
  <c r="H497" i="8"/>
  <c r="G50" i="9" s="1"/>
  <c r="H50" i="9" s="1"/>
  <c r="L474" i="8"/>
  <c r="L473" i="8"/>
  <c r="L447" i="8"/>
  <c r="L471" i="8" s="1"/>
  <c r="L423" i="8"/>
  <c r="L445" i="8" s="1"/>
  <c r="K47" i="9"/>
  <c r="F47" i="9"/>
  <c r="L412" i="8"/>
  <c r="L410" i="8"/>
  <c r="L409" i="8"/>
  <c r="L408" i="8"/>
  <c r="L407" i="8"/>
  <c r="L405" i="8"/>
  <c r="L401" i="8"/>
  <c r="J419" i="8"/>
  <c r="I46" i="9" s="1"/>
  <c r="J46" i="9" s="1"/>
  <c r="H419" i="8"/>
  <c r="G46" i="9" s="1"/>
  <c r="H46" i="9" s="1"/>
  <c r="L397" i="8"/>
  <c r="F419" i="8"/>
  <c r="E46" i="9" s="1"/>
  <c r="F46" i="9" s="1"/>
  <c r="J367" i="8"/>
  <c r="I44" i="9" s="1"/>
  <c r="J44" i="9" s="1"/>
  <c r="L344" i="8"/>
  <c r="F367" i="8"/>
  <c r="E44" i="9" s="1"/>
  <c r="F44" i="9" s="1"/>
  <c r="L367" i="8"/>
  <c r="L326" i="8"/>
  <c r="H341" i="8"/>
  <c r="G43" i="9" s="1"/>
  <c r="H43" i="9" s="1"/>
  <c r="L325" i="8"/>
  <c r="L324" i="8"/>
  <c r="F341" i="8"/>
  <c r="E43" i="9" s="1"/>
  <c r="F43" i="9" s="1"/>
  <c r="J341" i="8"/>
  <c r="I43" i="9" s="1"/>
  <c r="J43" i="9" s="1"/>
  <c r="L311" i="8"/>
  <c r="L301" i="8"/>
  <c r="L300" i="8"/>
  <c r="H315" i="8"/>
  <c r="G42" i="9" s="1"/>
  <c r="H42" i="9" s="1"/>
  <c r="L299" i="8"/>
  <c r="L298" i="8"/>
  <c r="L297" i="8"/>
  <c r="L296" i="8"/>
  <c r="L294" i="8"/>
  <c r="L315" i="8" s="1"/>
  <c r="J315" i="8"/>
  <c r="I42" i="9" s="1"/>
  <c r="J42" i="9" s="1"/>
  <c r="L292" i="8"/>
  <c r="F315" i="8"/>
  <c r="E42" i="9" s="1"/>
  <c r="L270" i="8"/>
  <c r="L269" i="8"/>
  <c r="F289" i="8"/>
  <c r="E41" i="9" s="1"/>
  <c r="F41" i="9" s="1"/>
  <c r="H289" i="8"/>
  <c r="G41" i="9" s="1"/>
  <c r="H41" i="9" s="1"/>
  <c r="L289" i="8"/>
  <c r="H263" i="8"/>
  <c r="G40" i="9" s="1"/>
  <c r="H40" i="9" s="1"/>
  <c r="L246" i="8"/>
  <c r="L245" i="8"/>
  <c r="F263" i="8"/>
  <c r="E40" i="9" s="1"/>
  <c r="F40" i="9" s="1"/>
  <c r="J263" i="8"/>
  <c r="I40" i="9" s="1"/>
  <c r="J40" i="9" s="1"/>
  <c r="L263" i="8"/>
  <c r="K39" i="9"/>
  <c r="J211" i="8"/>
  <c r="I38" i="9" s="1"/>
  <c r="J38" i="9" s="1"/>
  <c r="L190" i="8"/>
  <c r="L189" i="8"/>
  <c r="F211" i="8"/>
  <c r="E38" i="9" s="1"/>
  <c r="F38" i="9" s="1"/>
  <c r="L187" i="8"/>
  <c r="L211" i="8" s="1"/>
  <c r="J185" i="8"/>
  <c r="I37" i="9" s="1"/>
  <c r="J37" i="9" s="1"/>
  <c r="H185" i="8"/>
  <c r="G37" i="9" s="1"/>
  <c r="H37" i="9" s="1"/>
  <c r="L162" i="8"/>
  <c r="L185" i="8" s="1"/>
  <c r="F185" i="8"/>
  <c r="E37" i="9" s="1"/>
  <c r="F37" i="9" s="1"/>
  <c r="L144" i="8"/>
  <c r="L143" i="8"/>
  <c r="J159" i="8"/>
  <c r="I36" i="9" s="1"/>
  <c r="J36" i="9" s="1"/>
  <c r="L137" i="8"/>
  <c r="H159" i="8"/>
  <c r="G36" i="9" s="1"/>
  <c r="H36" i="9" s="1"/>
  <c r="L136" i="8"/>
  <c r="F159" i="8"/>
  <c r="E36" i="9" s="1"/>
  <c r="L135" i="8"/>
  <c r="K35" i="9"/>
  <c r="F35" i="9"/>
  <c r="L35" i="9" s="1"/>
  <c r="K34" i="9"/>
  <c r="F34" i="9"/>
  <c r="L34" i="9" s="1"/>
  <c r="L74" i="8"/>
  <c r="L73" i="8"/>
  <c r="L72" i="8"/>
  <c r="L71" i="8"/>
  <c r="L67" i="8"/>
  <c r="L66" i="8"/>
  <c r="L65" i="8"/>
  <c r="L62" i="8"/>
  <c r="J81" i="8"/>
  <c r="I33" i="9" s="1"/>
  <c r="J33" i="9" s="1"/>
  <c r="H81" i="8"/>
  <c r="G33" i="9" s="1"/>
  <c r="H33" i="9" s="1"/>
  <c r="F81" i="8"/>
  <c r="E33" i="9" s="1"/>
  <c r="F33" i="9" s="1"/>
  <c r="L57" i="8"/>
  <c r="L35" i="8"/>
  <c r="J55" i="8"/>
  <c r="I32" i="9" s="1"/>
  <c r="J32" i="9" s="1"/>
  <c r="H55" i="8"/>
  <c r="G32" i="9" s="1"/>
  <c r="H32" i="9" s="1"/>
  <c r="F55" i="8"/>
  <c r="E32" i="9" s="1"/>
  <c r="F32" i="9" s="1"/>
  <c r="L55" i="8"/>
  <c r="L9" i="8"/>
  <c r="J29" i="8"/>
  <c r="I31" i="9" s="1"/>
  <c r="J31" i="9" s="1"/>
  <c r="L8" i="8"/>
  <c r="H29" i="8"/>
  <c r="G31" i="9" s="1"/>
  <c r="H31" i="9" s="1"/>
  <c r="L7" i="8"/>
  <c r="L6" i="8"/>
  <c r="L5" i="8"/>
  <c r="L29" i="8" s="1"/>
  <c r="F29" i="8"/>
  <c r="E31" i="9" s="1"/>
  <c r="F31" i="9" s="1"/>
  <c r="L1190" i="6"/>
  <c r="J1191" i="6"/>
  <c r="G203" i="7" s="1"/>
  <c r="L1188" i="6"/>
  <c r="H1191" i="6"/>
  <c r="F203" i="7" s="1"/>
  <c r="F1189" i="6"/>
  <c r="L1189" i="6" s="1"/>
  <c r="K1189" i="6"/>
  <c r="L1187" i="6"/>
  <c r="F1191" i="6"/>
  <c r="E203" i="7" s="1"/>
  <c r="E1182" i="6"/>
  <c r="F202" i="7"/>
  <c r="L1176" i="6"/>
  <c r="F1177" i="6"/>
  <c r="K1175" i="6"/>
  <c r="J1170" i="6"/>
  <c r="G200" i="7" s="1"/>
  <c r="G574" i="6"/>
  <c r="H574" i="6" s="1"/>
  <c r="H575" i="6" s="1"/>
  <c r="F98" i="7" s="1"/>
  <c r="G583" i="6"/>
  <c r="H583" i="6" s="1"/>
  <c r="F1170" i="6"/>
  <c r="L1165" i="6"/>
  <c r="E199" i="7"/>
  <c r="E564" i="6" s="1"/>
  <c r="L1160" i="6"/>
  <c r="F1161" i="6"/>
  <c r="J1156" i="6"/>
  <c r="G197" i="7" s="1"/>
  <c r="I537" i="6" s="1"/>
  <c r="J537" i="6" s="1"/>
  <c r="J542" i="6"/>
  <c r="G92" i="7" s="1"/>
  <c r="H542" i="6"/>
  <c r="F92" i="7" s="1"/>
  <c r="E197" i="7"/>
  <c r="E537" i="6" s="1"/>
  <c r="L1151" i="6"/>
  <c r="H1152" i="6"/>
  <c r="F196" i="7" s="1"/>
  <c r="G531" i="6" s="1"/>
  <c r="H531" i="6" s="1"/>
  <c r="E196" i="7"/>
  <c r="E531" i="6" s="1"/>
  <c r="E1147" i="6"/>
  <c r="H1142" i="6"/>
  <c r="F194" i="7" s="1"/>
  <c r="G525" i="6" s="1"/>
  <c r="H525" i="6" s="1"/>
  <c r="J1142" i="6"/>
  <c r="G194" i="7" s="1"/>
  <c r="I525" i="6" s="1"/>
  <c r="J525" i="6" s="1"/>
  <c r="F1142" i="6"/>
  <c r="E194" i="7" s="1"/>
  <c r="E524" i="6"/>
  <c r="H193" i="7"/>
  <c r="L1133" i="6"/>
  <c r="E1127" i="6"/>
  <c r="F1127" i="6" s="1"/>
  <c r="F1129" i="6" s="1"/>
  <c r="H1129" i="6"/>
  <c r="F192" i="7" s="1"/>
  <c r="G523" i="6" s="1"/>
  <c r="H523" i="6" s="1"/>
  <c r="L1125" i="6"/>
  <c r="I526" i="6"/>
  <c r="J526" i="6" s="1"/>
  <c r="I533" i="6"/>
  <c r="J533" i="6" s="1"/>
  <c r="I519" i="6"/>
  <c r="J519" i="6" s="1"/>
  <c r="K1121" i="6"/>
  <c r="L1121" i="6"/>
  <c r="J527" i="6"/>
  <c r="G90" i="7" s="1"/>
  <c r="H1122" i="6"/>
  <c r="F191" i="7" s="1"/>
  <c r="E191" i="7"/>
  <c r="H191" i="7"/>
  <c r="I532" i="6"/>
  <c r="J532" i="6" s="1"/>
  <c r="F1118" i="6"/>
  <c r="G518" i="6"/>
  <c r="H518" i="6" s="1"/>
  <c r="K1117" i="6"/>
  <c r="L1108" i="6"/>
  <c r="F1109" i="6"/>
  <c r="K1109" i="6"/>
  <c r="J1104" i="6"/>
  <c r="G188" i="7" s="1"/>
  <c r="I512" i="6" s="1"/>
  <c r="J512" i="6" s="1"/>
  <c r="E188" i="7"/>
  <c r="E512" i="6" s="1"/>
  <c r="L1104" i="6"/>
  <c r="L1102" i="6"/>
  <c r="F512" i="6"/>
  <c r="L512" i="6" s="1"/>
  <c r="K512" i="6"/>
  <c r="H188" i="7"/>
  <c r="F1096" i="6"/>
  <c r="L1096" i="6" s="1"/>
  <c r="K1096" i="6"/>
  <c r="H1097" i="6"/>
  <c r="F187" i="7" s="1"/>
  <c r="G511" i="6" s="1"/>
  <c r="H511" i="6" s="1"/>
  <c r="L1094" i="6"/>
  <c r="J1091" i="6"/>
  <c r="G186" i="7" s="1"/>
  <c r="G517" i="6"/>
  <c r="H517" i="6" s="1"/>
  <c r="G510" i="6"/>
  <c r="H510" i="6" s="1"/>
  <c r="E186" i="7"/>
  <c r="L1091" i="6"/>
  <c r="L1085" i="6"/>
  <c r="F1087" i="6"/>
  <c r="E185" i="7" s="1"/>
  <c r="H185" i="7" s="1"/>
  <c r="J1081" i="6"/>
  <c r="G184" i="7" s="1"/>
  <c r="I471" i="6" s="1"/>
  <c r="J471" i="6" s="1"/>
  <c r="H472" i="6"/>
  <c r="F80" i="7" s="1"/>
  <c r="E184" i="7"/>
  <c r="L1075" i="6"/>
  <c r="L1076" i="6"/>
  <c r="J1077" i="6"/>
  <c r="G183" i="7" s="1"/>
  <c r="H1077" i="6"/>
  <c r="F183" i="7" s="1"/>
  <c r="E183" i="7"/>
  <c r="L1069" i="6"/>
  <c r="G391" i="6"/>
  <c r="H391" i="6" s="1"/>
  <c r="G386" i="6"/>
  <c r="H386" i="6" s="1"/>
  <c r="J1070" i="6"/>
  <c r="K1070" i="6"/>
  <c r="E182" i="7"/>
  <c r="L1064" i="6"/>
  <c r="J1065" i="6"/>
  <c r="G181" i="7" s="1"/>
  <c r="I376" i="6" s="1"/>
  <c r="J376" i="6" s="1"/>
  <c r="J377" i="6" s="1"/>
  <c r="G61" i="7" s="1"/>
  <c r="H377" i="6"/>
  <c r="F61" i="7" s="1"/>
  <c r="L1063" i="6"/>
  <c r="E181" i="7"/>
  <c r="J349" i="6"/>
  <c r="G57" i="7" s="1"/>
  <c r="H349" i="6"/>
  <c r="F57" i="7" s="1"/>
  <c r="L1059" i="6"/>
  <c r="F1060" i="6"/>
  <c r="E180" i="7" s="1"/>
  <c r="E348" i="6" s="1"/>
  <c r="L1054" i="6"/>
  <c r="L1053" i="6"/>
  <c r="F1056" i="6"/>
  <c r="E179" i="7" s="1"/>
  <c r="E1022" i="6" s="1"/>
  <c r="K1022" i="6" s="1"/>
  <c r="J1048" i="6"/>
  <c r="G178" i="7" s="1"/>
  <c r="I1018" i="6" s="1"/>
  <c r="J1018" i="6" s="1"/>
  <c r="J1019" i="6" s="1"/>
  <c r="G173" i="7" s="1"/>
  <c r="E1047" i="6"/>
  <c r="G361" i="6"/>
  <c r="H361" i="6" s="1"/>
  <c r="G1001" i="6"/>
  <c r="H1001" i="6" s="1"/>
  <c r="G368" i="6"/>
  <c r="H368" i="6" s="1"/>
  <c r="I1040" i="6"/>
  <c r="J1040" i="6" s="1"/>
  <c r="L1040" i="6" s="1"/>
  <c r="E1041" i="6"/>
  <c r="F1041" i="6" s="1"/>
  <c r="L1041" i="6" s="1"/>
  <c r="J1042" i="6"/>
  <c r="G177" i="7" s="1"/>
  <c r="F1042" i="6"/>
  <c r="E177" i="7" s="1"/>
  <c r="I1006" i="6"/>
  <c r="J1006" i="6" s="1"/>
  <c r="I342" i="6"/>
  <c r="J342" i="6" s="1"/>
  <c r="G1006" i="6"/>
  <c r="H1006" i="6" s="1"/>
  <c r="G342" i="6"/>
  <c r="H342" i="6" s="1"/>
  <c r="L1033" i="6"/>
  <c r="E176" i="7"/>
  <c r="L1027" i="6"/>
  <c r="F1028" i="6"/>
  <c r="L1028" i="6" s="1"/>
  <c r="I1005" i="6"/>
  <c r="J1005" i="6" s="1"/>
  <c r="I341" i="6"/>
  <c r="J341" i="6" s="1"/>
  <c r="G1005" i="6"/>
  <c r="H1005" i="6" s="1"/>
  <c r="G341" i="6"/>
  <c r="H341" i="6" s="1"/>
  <c r="I1003" i="6"/>
  <c r="J1003" i="6" s="1"/>
  <c r="I339" i="6"/>
  <c r="J339" i="6" s="1"/>
  <c r="G1003" i="6"/>
  <c r="H1003" i="6" s="1"/>
  <c r="G339" i="6"/>
  <c r="H339" i="6" s="1"/>
  <c r="I1002" i="6"/>
  <c r="J1002" i="6" s="1"/>
  <c r="I338" i="6"/>
  <c r="J338" i="6" s="1"/>
  <c r="G1002" i="6"/>
  <c r="H1002" i="6" s="1"/>
  <c r="G338" i="6"/>
  <c r="H338" i="6" s="1"/>
  <c r="L1012" i="6"/>
  <c r="E1014" i="6"/>
  <c r="F1014" i="6" s="1"/>
  <c r="L1014" i="6" s="1"/>
  <c r="L1013" i="6"/>
  <c r="J1015" i="6"/>
  <c r="G172" i="7" s="1"/>
  <c r="I337" i="6" s="1"/>
  <c r="J337" i="6" s="1"/>
  <c r="F1015" i="6"/>
  <c r="E172" i="7" s="1"/>
  <c r="E337" i="6" s="1"/>
  <c r="K1014" i="6"/>
  <c r="H1007" i="6"/>
  <c r="F171" i="7" s="1"/>
  <c r="G336" i="6" s="1"/>
  <c r="H336" i="6" s="1"/>
  <c r="H343" i="6" s="1"/>
  <c r="F56" i="7" s="1"/>
  <c r="L1004" i="6"/>
  <c r="L993" i="6"/>
  <c r="L992" i="6"/>
  <c r="L991" i="6"/>
  <c r="G367" i="6"/>
  <c r="H367" i="6" s="1"/>
  <c r="H371" i="6" s="1"/>
  <c r="F60" i="7" s="1"/>
  <c r="F997" i="6"/>
  <c r="J997" i="6"/>
  <c r="G170" i="7" s="1"/>
  <c r="E981" i="6"/>
  <c r="H982" i="6"/>
  <c r="F168" i="7" s="1"/>
  <c r="J982" i="6"/>
  <c r="G168" i="7" s="1"/>
  <c r="L973" i="6"/>
  <c r="I311" i="6"/>
  <c r="J311" i="6" s="1"/>
  <c r="J312" i="6" s="1"/>
  <c r="G53" i="7" s="1"/>
  <c r="I317" i="6"/>
  <c r="J317" i="6" s="1"/>
  <c r="J318" i="6" s="1"/>
  <c r="G54" i="7" s="1"/>
  <c r="G317" i="6"/>
  <c r="H317" i="6" s="1"/>
  <c r="H318" i="6" s="1"/>
  <c r="F54" i="7" s="1"/>
  <c r="G311" i="6"/>
  <c r="H311" i="6" s="1"/>
  <c r="H312" i="6"/>
  <c r="F53" i="7" s="1"/>
  <c r="L974" i="6"/>
  <c r="E167" i="7"/>
  <c r="H167" i="7"/>
  <c r="J968" i="6"/>
  <c r="K968" i="6"/>
  <c r="F305" i="6"/>
  <c r="F306" i="6" s="1"/>
  <c r="E52" i="7" s="1"/>
  <c r="I962" i="6"/>
  <c r="J962" i="6" s="1"/>
  <c r="L962" i="6" s="1"/>
  <c r="L961" i="6"/>
  <c r="J963" i="6"/>
  <c r="H288" i="6"/>
  <c r="F48" i="7" s="1"/>
  <c r="K962" i="6"/>
  <c r="F287" i="6"/>
  <c r="K956" i="6"/>
  <c r="J956" i="6"/>
  <c r="H957" i="6"/>
  <c r="F164" i="7" s="1"/>
  <c r="G280" i="6" s="1"/>
  <c r="H280" i="6" s="1"/>
  <c r="L955" i="6"/>
  <c r="F957" i="6"/>
  <c r="E164" i="7" s="1"/>
  <c r="H281" i="6"/>
  <c r="F47" i="7" s="1"/>
  <c r="K950" i="6"/>
  <c r="J950" i="6"/>
  <c r="J951" i="6"/>
  <c r="G163" i="7" s="1"/>
  <c r="L950" i="6"/>
  <c r="H274" i="6"/>
  <c r="F46" i="7" s="1"/>
  <c r="F272" i="6"/>
  <c r="F274" i="6" s="1"/>
  <c r="E46" i="7" s="1"/>
  <c r="H944" i="6"/>
  <c r="F162" i="7" s="1"/>
  <c r="G257" i="6" s="1"/>
  <c r="H257" i="6" s="1"/>
  <c r="H258" i="6" s="1"/>
  <c r="F43" i="7" s="1"/>
  <c r="J258" i="6"/>
  <c r="G43" i="7" s="1"/>
  <c r="E162" i="7"/>
  <c r="J939" i="6"/>
  <c r="G161" i="7" s="1"/>
  <c r="I251" i="6" s="1"/>
  <c r="J251" i="6" s="1"/>
  <c r="J252" i="6" s="1"/>
  <c r="G42" i="7" s="1"/>
  <c r="E161" i="7"/>
  <c r="L932" i="6"/>
  <c r="H934" i="6"/>
  <c r="F160" i="7" s="1"/>
  <c r="G245" i="6" s="1"/>
  <c r="H245" i="6" s="1"/>
  <c r="E245" i="6"/>
  <c r="G222" i="6"/>
  <c r="H222" i="6" s="1"/>
  <c r="G217" i="6"/>
  <c r="H217" i="6" s="1"/>
  <c r="G227" i="6"/>
  <c r="H227" i="6" s="1"/>
  <c r="I928" i="6"/>
  <c r="H218" i="6"/>
  <c r="F36" i="7" s="1"/>
  <c r="H228" i="6"/>
  <c r="F38" i="7" s="1"/>
  <c r="E159" i="7"/>
  <c r="L922" i="6"/>
  <c r="H213" i="6"/>
  <c r="F35" i="7" s="1"/>
  <c r="L923" i="6"/>
  <c r="E158" i="7"/>
  <c r="J918" i="6"/>
  <c r="G157" i="7" s="1"/>
  <c r="I211" i="6" s="1"/>
  <c r="J211" i="6" s="1"/>
  <c r="J213" i="6" s="1"/>
  <c r="G35" i="7" s="1"/>
  <c r="E157" i="7"/>
  <c r="E211" i="6" s="1"/>
  <c r="F211" i="6" s="1"/>
  <c r="J208" i="6"/>
  <c r="G34" i="7" s="1"/>
  <c r="H208" i="6"/>
  <c r="F34" i="7" s="1"/>
  <c r="L912" i="6"/>
  <c r="E156" i="7"/>
  <c r="E207" i="6" s="1"/>
  <c r="E155" i="7"/>
  <c r="E206" i="6" s="1"/>
  <c r="L907" i="6"/>
  <c r="L906" i="6"/>
  <c r="J901" i="6"/>
  <c r="G154" i="7" s="1"/>
  <c r="I202" i="6" s="1"/>
  <c r="J202" i="6" s="1"/>
  <c r="J203" i="6" s="1"/>
  <c r="G33" i="7" s="1"/>
  <c r="H901" i="6"/>
  <c r="F154" i="7" s="1"/>
  <c r="G202" i="6" s="1"/>
  <c r="H202" i="6" s="1"/>
  <c r="H203" i="6" s="1"/>
  <c r="F33" i="7" s="1"/>
  <c r="E154" i="7"/>
  <c r="L898" i="6"/>
  <c r="J894" i="6"/>
  <c r="K894" i="6"/>
  <c r="H895" i="6"/>
  <c r="F153" i="7" s="1"/>
  <c r="E153" i="7"/>
  <c r="L888" i="6"/>
  <c r="H889" i="6"/>
  <c r="F152" i="7" s="1"/>
  <c r="G878" i="6" s="1"/>
  <c r="H878" i="6" s="1"/>
  <c r="E152" i="7"/>
  <c r="E878" i="6" s="1"/>
  <c r="K884" i="6"/>
  <c r="J884" i="6"/>
  <c r="L884" i="6" s="1"/>
  <c r="H885" i="6"/>
  <c r="F151" i="7" s="1"/>
  <c r="G877" i="6" s="1"/>
  <c r="H877" i="6" s="1"/>
  <c r="H879" i="6"/>
  <c r="J885" i="6"/>
  <c r="G151" i="7" s="1"/>
  <c r="I877" i="6" s="1"/>
  <c r="J877" i="6" s="1"/>
  <c r="J879" i="6" s="1"/>
  <c r="G150" i="7" s="1"/>
  <c r="I192" i="6" s="1"/>
  <c r="J192" i="6" s="1"/>
  <c r="L882" i="6"/>
  <c r="E151" i="7"/>
  <c r="E877" i="6" s="1"/>
  <c r="L875" i="6"/>
  <c r="F150" i="7"/>
  <c r="G192" i="6" s="1"/>
  <c r="H192" i="6" s="1"/>
  <c r="I871" i="6"/>
  <c r="L870" i="6"/>
  <c r="F872" i="6"/>
  <c r="E149" i="7" s="1"/>
  <c r="E396" i="6" s="1"/>
  <c r="K871" i="6"/>
  <c r="J871" i="6"/>
  <c r="G396" i="6"/>
  <c r="H396" i="6" s="1"/>
  <c r="G191" i="6"/>
  <c r="H191" i="6" s="1"/>
  <c r="E191" i="6"/>
  <c r="J866" i="6"/>
  <c r="G148" i="7" s="1"/>
  <c r="I855" i="6" s="1"/>
  <c r="J855" i="6" s="1"/>
  <c r="L860" i="6"/>
  <c r="I861" i="6"/>
  <c r="H856" i="6"/>
  <c r="F146" i="7" s="1"/>
  <c r="G186" i="6" s="1"/>
  <c r="H186" i="6" s="1"/>
  <c r="E147" i="7"/>
  <c r="L846" i="6"/>
  <c r="H849" i="6"/>
  <c r="F145" i="7" s="1"/>
  <c r="G185" i="6" s="1"/>
  <c r="H185" i="6" s="1"/>
  <c r="I848" i="6"/>
  <c r="E145" i="7"/>
  <c r="E185" i="6" s="1"/>
  <c r="I390" i="6"/>
  <c r="J390" i="6" s="1"/>
  <c r="I385" i="6"/>
  <c r="J385" i="6" s="1"/>
  <c r="I184" i="6"/>
  <c r="J184" i="6" s="1"/>
  <c r="I190" i="6"/>
  <c r="J190" i="6" s="1"/>
  <c r="I395" i="6"/>
  <c r="J395" i="6" s="1"/>
  <c r="F144" i="7"/>
  <c r="L843" i="6"/>
  <c r="E385" i="6"/>
  <c r="E190" i="6"/>
  <c r="H144" i="7"/>
  <c r="E184" i="6"/>
  <c r="E390" i="6"/>
  <c r="E395" i="6"/>
  <c r="L840" i="6"/>
  <c r="L835" i="6"/>
  <c r="L834" i="6"/>
  <c r="F837" i="6"/>
  <c r="E143" i="7" s="1"/>
  <c r="E173" i="6" s="1"/>
  <c r="L829" i="6"/>
  <c r="L828" i="6"/>
  <c r="G174" i="6"/>
  <c r="H174" i="6" s="1"/>
  <c r="G168" i="6"/>
  <c r="H168" i="6" s="1"/>
  <c r="J831" i="6"/>
  <c r="H175" i="6"/>
  <c r="E174" i="6"/>
  <c r="E168" i="6"/>
  <c r="J824" i="6"/>
  <c r="G141" i="7" s="1"/>
  <c r="I812" i="6" s="1"/>
  <c r="J812" i="6" s="1"/>
  <c r="J813" i="6" s="1"/>
  <c r="G139" i="7" s="1"/>
  <c r="E141" i="7"/>
  <c r="L824" i="6"/>
  <c r="L817" i="6"/>
  <c r="G162" i="6"/>
  <c r="H162" i="6" s="1"/>
  <c r="G180" i="6"/>
  <c r="H180" i="6" s="1"/>
  <c r="I819" i="6"/>
  <c r="E140" i="7"/>
  <c r="I179" i="6"/>
  <c r="J179" i="6" s="1"/>
  <c r="I167" i="6"/>
  <c r="J167" i="6" s="1"/>
  <c r="I161" i="6"/>
  <c r="J161" i="6" s="1"/>
  <c r="L810" i="6"/>
  <c r="H813" i="6"/>
  <c r="F139" i="7" s="1"/>
  <c r="L804" i="6"/>
  <c r="I806" i="6"/>
  <c r="F133" i="6"/>
  <c r="H134" i="6"/>
  <c r="F22" i="7" s="1"/>
  <c r="E800" i="6"/>
  <c r="L799" i="6"/>
  <c r="J795" i="6"/>
  <c r="K795" i="6"/>
  <c r="H796" i="6"/>
  <c r="F136" i="7" s="1"/>
  <c r="G128" i="6" s="1"/>
  <c r="H128" i="6" s="1"/>
  <c r="H129" i="6" s="1"/>
  <c r="F21" i="7" s="1"/>
  <c r="F128" i="6"/>
  <c r="F789" i="6"/>
  <c r="K789" i="6"/>
  <c r="I784" i="6"/>
  <c r="E123" i="6"/>
  <c r="L776" i="6"/>
  <c r="H124" i="6"/>
  <c r="F20" i="7" s="1"/>
  <c r="L775" i="6"/>
  <c r="E777" i="6"/>
  <c r="I771" i="6"/>
  <c r="H119" i="6"/>
  <c r="F19" i="7" s="1"/>
  <c r="E132" i="7"/>
  <c r="L763" i="6"/>
  <c r="L758" i="6"/>
  <c r="I757" i="6"/>
  <c r="K757" i="6" s="1"/>
  <c r="E130" i="7"/>
  <c r="L749" i="6"/>
  <c r="H752" i="6"/>
  <c r="F129" i="7" s="1"/>
  <c r="G112" i="6" s="1"/>
  <c r="H112" i="6" s="1"/>
  <c r="I751" i="6"/>
  <c r="J751" i="6" s="1"/>
  <c r="F112" i="6"/>
  <c r="L745" i="6"/>
  <c r="F744" i="6"/>
  <c r="K744" i="6"/>
  <c r="L742" i="6"/>
  <c r="L738" i="6"/>
  <c r="H739" i="6"/>
  <c r="F127" i="7" s="1"/>
  <c r="F739" i="6"/>
  <c r="E737" i="6"/>
  <c r="F737" i="6" s="1"/>
  <c r="L737" i="6" s="1"/>
  <c r="L736" i="6"/>
  <c r="I77" i="6"/>
  <c r="J77" i="6" s="1"/>
  <c r="I97" i="6"/>
  <c r="J97" i="6" s="1"/>
  <c r="G87" i="6"/>
  <c r="H87" i="6" s="1"/>
  <c r="G77" i="6"/>
  <c r="H77" i="6" s="1"/>
  <c r="G97" i="6"/>
  <c r="H97" i="6" s="1"/>
  <c r="H99" i="6" s="1"/>
  <c r="F16" i="7" s="1"/>
  <c r="L735" i="6"/>
  <c r="E127" i="7"/>
  <c r="H127" i="7" s="1"/>
  <c r="L731" i="6"/>
  <c r="L730" i="6"/>
  <c r="H69" i="6"/>
  <c r="F13" i="7" s="1"/>
  <c r="F732" i="6"/>
  <c r="L725" i="6"/>
  <c r="F727" i="6"/>
  <c r="E125" i="7" s="1"/>
  <c r="E60" i="6" s="1"/>
  <c r="F60" i="6" s="1"/>
  <c r="J727" i="6"/>
  <c r="G125" i="7" s="1"/>
  <c r="I60" i="6" s="1"/>
  <c r="J60" i="6" s="1"/>
  <c r="J63" i="6" s="1"/>
  <c r="G12" i="7" s="1"/>
  <c r="L719" i="6"/>
  <c r="L718" i="6"/>
  <c r="F720" i="6"/>
  <c r="L720" i="6" s="1"/>
  <c r="I61" i="6"/>
  <c r="J61" i="6" s="1"/>
  <c r="I53" i="6"/>
  <c r="J53" i="6" s="1"/>
  <c r="G61" i="6"/>
  <c r="H61" i="6" s="1"/>
  <c r="G62" i="6" s="1"/>
  <c r="K62" i="6" s="1"/>
  <c r="G53" i="6"/>
  <c r="H53" i="6" s="1"/>
  <c r="G54" i="6" s="1"/>
  <c r="K54" i="6" s="1"/>
  <c r="L712" i="6"/>
  <c r="H713" i="6"/>
  <c r="F123" i="7" s="1"/>
  <c r="G52" i="6" s="1"/>
  <c r="H52" i="6" s="1"/>
  <c r="L710" i="6"/>
  <c r="L709" i="6"/>
  <c r="F713" i="6"/>
  <c r="F706" i="6"/>
  <c r="E122" i="7" s="1"/>
  <c r="L702" i="6"/>
  <c r="H706" i="6"/>
  <c r="F122" i="7" s="1"/>
  <c r="G51" i="6" s="1"/>
  <c r="H51" i="6" s="1"/>
  <c r="L698" i="6"/>
  <c r="F697" i="6"/>
  <c r="L697" i="6" s="1"/>
  <c r="K697" i="6"/>
  <c r="F699" i="6"/>
  <c r="L699" i="6" s="1"/>
  <c r="L691" i="6"/>
  <c r="L692" i="6"/>
  <c r="F120" i="7"/>
  <c r="H120" i="7"/>
  <c r="F688" i="6"/>
  <c r="E119" i="7" s="1"/>
  <c r="H119" i="7" s="1"/>
  <c r="L680" i="6"/>
  <c r="L677" i="6"/>
  <c r="F681" i="6"/>
  <c r="E117" i="7"/>
  <c r="E44" i="6" s="1"/>
  <c r="L674" i="6"/>
  <c r="L667" i="6"/>
  <c r="F670" i="6"/>
  <c r="L662" i="6"/>
  <c r="L660" i="6"/>
  <c r="E115" i="7"/>
  <c r="L656" i="6"/>
  <c r="E114" i="7"/>
  <c r="E18" i="6" s="1"/>
  <c r="L657" i="6"/>
  <c r="F650" i="6"/>
  <c r="K650" i="6"/>
  <c r="J644" i="6"/>
  <c r="L644" i="6" s="1"/>
  <c r="L643" i="6"/>
  <c r="J645" i="6"/>
  <c r="L642" i="6"/>
  <c r="J639" i="6"/>
  <c r="G111" i="7" s="1"/>
  <c r="K638" i="6"/>
  <c r="F638" i="6"/>
  <c r="L638" i="6" s="1"/>
  <c r="H639" i="6"/>
  <c r="F111" i="7" s="1"/>
  <c r="F639" i="6"/>
  <c r="J634" i="6"/>
  <c r="G110" i="7" s="1"/>
  <c r="E633" i="6"/>
  <c r="L628" i="6"/>
  <c r="F629" i="6"/>
  <c r="F625" i="6"/>
  <c r="K624" i="6"/>
  <c r="L623" i="6"/>
  <c r="L620" i="6"/>
  <c r="I615" i="6"/>
  <c r="L613" i="6"/>
  <c r="F616" i="6"/>
  <c r="I609" i="6"/>
  <c r="E105" i="7"/>
  <c r="L603" i="6"/>
  <c r="H604" i="6"/>
  <c r="F104" i="7" s="1"/>
  <c r="J599" i="6"/>
  <c r="G103" i="7" s="1"/>
  <c r="H103" i="7" s="1"/>
  <c r="L593" i="6"/>
  <c r="L592" i="6"/>
  <c r="H594" i="6"/>
  <c r="F102" i="7" s="1"/>
  <c r="L589" i="6"/>
  <c r="L587" i="6"/>
  <c r="H584" i="6"/>
  <c r="F100" i="7" s="1"/>
  <c r="J580" i="6"/>
  <c r="G99" i="7" s="1"/>
  <c r="L578" i="6"/>
  <c r="F580" i="6"/>
  <c r="E99" i="7" s="1"/>
  <c r="E570" i="6"/>
  <c r="L563" i="6"/>
  <c r="K565" i="6"/>
  <c r="J559" i="6"/>
  <c r="G95" i="7" s="1"/>
  <c r="E95" i="7"/>
  <c r="L555" i="6"/>
  <c r="L554" i="6"/>
  <c r="G94" i="7"/>
  <c r="H94" i="7" s="1"/>
  <c r="L553" i="6"/>
  <c r="J534" i="6"/>
  <c r="G91" i="7" s="1"/>
  <c r="H513" i="6"/>
  <c r="F88" i="7" s="1"/>
  <c r="E87" i="7"/>
  <c r="L506" i="6"/>
  <c r="H87" i="7"/>
  <c r="L505" i="6"/>
  <c r="E86" i="7"/>
  <c r="L502" i="6"/>
  <c r="H86" i="7"/>
  <c r="J498" i="6"/>
  <c r="G85" i="7" s="1"/>
  <c r="H85" i="7" s="1"/>
  <c r="E85" i="7"/>
  <c r="L493" i="6"/>
  <c r="L492" i="6"/>
  <c r="G84" i="7"/>
  <c r="L491" i="6"/>
  <c r="E83" i="7"/>
  <c r="H83" i="7" s="1"/>
  <c r="L488" i="6"/>
  <c r="L482" i="6"/>
  <c r="J483" i="6"/>
  <c r="G82" i="7" s="1"/>
  <c r="L481" i="6"/>
  <c r="H483" i="6"/>
  <c r="F82" i="7" s="1"/>
  <c r="E82" i="7"/>
  <c r="L477" i="6"/>
  <c r="J478" i="6"/>
  <c r="G81" i="7" s="1"/>
  <c r="E81" i="7"/>
  <c r="J472" i="6"/>
  <c r="G80" i="7" s="1"/>
  <c r="I466" i="6"/>
  <c r="E79" i="7"/>
  <c r="I461" i="6"/>
  <c r="J461" i="6" s="1"/>
  <c r="L461" i="6" s="1"/>
  <c r="L460" i="6"/>
  <c r="F462" i="6"/>
  <c r="E78" i="7" s="1"/>
  <c r="J462" i="6"/>
  <c r="G78" i="7" s="1"/>
  <c r="J456" i="6"/>
  <c r="G77" i="7" s="1"/>
  <c r="L456" i="6"/>
  <c r="E77" i="7"/>
  <c r="E76" i="7"/>
  <c r="H76" i="7" s="1"/>
  <c r="L452" i="6"/>
  <c r="L447" i="6"/>
  <c r="L448" i="6"/>
  <c r="E75" i="7"/>
  <c r="H75" i="7" s="1"/>
  <c r="L444" i="6"/>
  <c r="E74" i="7"/>
  <c r="L438" i="6"/>
  <c r="L426" i="6"/>
  <c r="H70" i="7"/>
  <c r="L422" i="6"/>
  <c r="J417" i="6"/>
  <c r="G69" i="7" s="1"/>
  <c r="L411" i="6"/>
  <c r="L412" i="6"/>
  <c r="E68" i="7"/>
  <c r="H68" i="7" s="1"/>
  <c r="I406" i="6"/>
  <c r="J406" i="6" s="1"/>
  <c r="E67" i="7"/>
  <c r="I401" i="6"/>
  <c r="E66" i="7"/>
  <c r="L380" i="6"/>
  <c r="F375" i="6"/>
  <c r="L375" i="6" s="1"/>
  <c r="K375" i="6"/>
  <c r="L370" i="6"/>
  <c r="H362" i="6"/>
  <c r="F59" i="7" s="1"/>
  <c r="L360" i="6"/>
  <c r="I356" i="6"/>
  <c r="J356" i="6" s="1"/>
  <c r="J357" i="6"/>
  <c r="G58" i="7" s="1"/>
  <c r="L356" i="6"/>
  <c r="L352" i="6"/>
  <c r="K356" i="6"/>
  <c r="E353" i="6"/>
  <c r="E347" i="6"/>
  <c r="L340" i="6"/>
  <c r="L328" i="6"/>
  <c r="L327" i="6"/>
  <c r="F316" i="6"/>
  <c r="K316" i="6"/>
  <c r="L309" i="6"/>
  <c r="E310" i="6"/>
  <c r="H306" i="6"/>
  <c r="F52" i="7" s="1"/>
  <c r="L304" i="6"/>
  <c r="H51" i="7"/>
  <c r="L300" i="6"/>
  <c r="L295" i="6"/>
  <c r="F296" i="6"/>
  <c r="H49" i="7"/>
  <c r="L292" i="6"/>
  <c r="L286" i="6"/>
  <c r="F288" i="6"/>
  <c r="L285" i="6"/>
  <c r="L284" i="6"/>
  <c r="L273" i="6"/>
  <c r="L262" i="6"/>
  <c r="F264" i="6"/>
  <c r="E44" i="7" s="1"/>
  <c r="J264" i="6"/>
  <c r="J246" i="6"/>
  <c r="G41" i="7" s="1"/>
  <c r="I381" i="6" s="1"/>
  <c r="J381" i="6" s="1"/>
  <c r="J382" i="6" s="1"/>
  <c r="G62" i="7" s="1"/>
  <c r="H246" i="6"/>
  <c r="F41" i="7" s="1"/>
  <c r="G381" i="6" s="1"/>
  <c r="H381" i="6" s="1"/>
  <c r="H382" i="6" s="1"/>
  <c r="F62" i="7" s="1"/>
  <c r="L243" i="6"/>
  <c r="I239" i="6"/>
  <c r="J239" i="6" s="1"/>
  <c r="H234" i="6"/>
  <c r="F39" i="7" s="1"/>
  <c r="L232" i="6"/>
  <c r="J234" i="6"/>
  <c r="H223" i="6"/>
  <c r="F37" i="7" s="1"/>
  <c r="L178" i="6"/>
  <c r="F28" i="7"/>
  <c r="L166" i="6"/>
  <c r="J157" i="6"/>
  <c r="G25" i="7" s="1"/>
  <c r="L154" i="6"/>
  <c r="H157" i="6"/>
  <c r="F25" i="7" s="1"/>
  <c r="L153" i="6"/>
  <c r="F157" i="6"/>
  <c r="L152" i="6"/>
  <c r="L150" i="6"/>
  <c r="I146" i="6"/>
  <c r="J146" i="6" s="1"/>
  <c r="J147" i="6" s="1"/>
  <c r="G24" i="7" s="1"/>
  <c r="L144" i="6"/>
  <c r="F147" i="6"/>
  <c r="J140" i="6"/>
  <c r="K140" i="6"/>
  <c r="J141" i="6"/>
  <c r="L141" i="6" s="1"/>
  <c r="L140" i="6"/>
  <c r="H114" i="6"/>
  <c r="F18" i="7" s="1"/>
  <c r="F108" i="6"/>
  <c r="L108" i="6" s="1"/>
  <c r="J106" i="6"/>
  <c r="K106" i="6"/>
  <c r="H109" i="6"/>
  <c r="F17" i="7" s="1"/>
  <c r="L103" i="6"/>
  <c r="L93" i="6"/>
  <c r="E98" i="6"/>
  <c r="F98" i="6" s="1"/>
  <c r="I96" i="6"/>
  <c r="J96" i="6" s="1"/>
  <c r="H89" i="6"/>
  <c r="F15" i="7" s="1"/>
  <c r="I86" i="6"/>
  <c r="J86" i="6" s="1"/>
  <c r="L86" i="6" s="1"/>
  <c r="L83" i="6"/>
  <c r="E88" i="6"/>
  <c r="F88" i="6" s="1"/>
  <c r="H79" i="6"/>
  <c r="F14" i="7" s="1"/>
  <c r="L73" i="6"/>
  <c r="I76" i="6"/>
  <c r="J76" i="6" s="1"/>
  <c r="L76" i="6" s="1"/>
  <c r="E78" i="6"/>
  <c r="F78" i="6" s="1"/>
  <c r="J69" i="6"/>
  <c r="G13" i="7" s="1"/>
  <c r="J55" i="6"/>
  <c r="G11" i="7" s="1"/>
  <c r="I546" i="6" s="1"/>
  <c r="J546" i="6" s="1"/>
  <c r="J550" i="6" s="1"/>
  <c r="G93" i="7" s="1"/>
  <c r="I369" i="8" s="1"/>
  <c r="J369" i="8" s="1"/>
  <c r="J393" i="8" s="1"/>
  <c r="I45" i="9" s="1"/>
  <c r="J45" i="9" s="1"/>
  <c r="F35" i="6"/>
  <c r="G8" i="7"/>
  <c r="H31" i="6"/>
  <c r="F7" i="7" s="1"/>
  <c r="J31" i="6"/>
  <c r="G7" i="7" s="1"/>
  <c r="L28" i="6"/>
  <c r="F31" i="6"/>
  <c r="H6" i="7"/>
  <c r="L25" i="6"/>
  <c r="J19" i="6"/>
  <c r="G5" i="7" s="1"/>
  <c r="H19" i="6"/>
  <c r="F5" i="7" s="1"/>
  <c r="L16" i="6"/>
  <c r="L15" i="6"/>
  <c r="L13" i="6"/>
  <c r="K1140" i="6"/>
  <c r="K1128" i="6"/>
  <c r="H186" i="7"/>
  <c r="K1076" i="6"/>
  <c r="K1064" i="6"/>
  <c r="K1040" i="6"/>
  <c r="K1013" i="6"/>
  <c r="K995" i="6"/>
  <c r="K980" i="6"/>
  <c r="H152" i="7"/>
  <c r="E148" i="7"/>
  <c r="E765" i="6"/>
  <c r="L764" i="6"/>
  <c r="K764" i="6"/>
  <c r="K725" i="6"/>
  <c r="K718" i="6"/>
  <c r="K711" i="6"/>
  <c r="K704" i="6"/>
  <c r="K686" i="6"/>
  <c r="K679" i="6"/>
  <c r="H117" i="7"/>
  <c r="K667" i="6"/>
  <c r="H114" i="7"/>
  <c r="H107" i="7"/>
  <c r="H104" i="7"/>
  <c r="H102" i="7"/>
  <c r="H101" i="7"/>
  <c r="H84" i="7"/>
  <c r="K461" i="6"/>
  <c r="H77" i="7"/>
  <c r="H74" i="7"/>
  <c r="H69" i="7"/>
  <c r="K406" i="6"/>
  <c r="K233" i="6"/>
  <c r="L47" i="9"/>
  <c r="L39" i="9"/>
  <c r="K48" i="9" l="1"/>
  <c r="F48" i="9"/>
  <c r="L48" i="9" s="1"/>
  <c r="K52" i="9"/>
  <c r="L52" i="9"/>
  <c r="L50" i="9"/>
  <c r="T50" i="9" s="1"/>
  <c r="E29" i="10" s="1"/>
  <c r="K50" i="9"/>
  <c r="L497" i="8"/>
  <c r="L419" i="8"/>
  <c r="L46" i="9"/>
  <c r="K46" i="9"/>
  <c r="K44" i="9"/>
  <c r="L341" i="8"/>
  <c r="L43" i="9"/>
  <c r="K43" i="9"/>
  <c r="K42" i="9"/>
  <c r="F42" i="9"/>
  <c r="L42" i="9" s="1"/>
  <c r="K41" i="9"/>
  <c r="L41" i="9"/>
  <c r="L40" i="9"/>
  <c r="K40" i="9"/>
  <c r="L38" i="9"/>
  <c r="K38" i="9"/>
  <c r="L37" i="9"/>
  <c r="K37" i="9"/>
  <c r="L159" i="8"/>
  <c r="K36" i="9"/>
  <c r="F36" i="9"/>
  <c r="L36" i="9" s="1"/>
  <c r="L81" i="8"/>
  <c r="L33" i="9"/>
  <c r="K33" i="9"/>
  <c r="L32" i="9"/>
  <c r="K32" i="9"/>
  <c r="K31" i="9"/>
  <c r="H203" i="7"/>
  <c r="L1191" i="6"/>
  <c r="F1182" i="6"/>
  <c r="K1182" i="6"/>
  <c r="L1177" i="6"/>
  <c r="E201" i="7"/>
  <c r="H201" i="7" s="1"/>
  <c r="I574" i="6"/>
  <c r="J574" i="6" s="1"/>
  <c r="J575" i="6" s="1"/>
  <c r="G98" i="7" s="1"/>
  <c r="I583" i="6"/>
  <c r="J583" i="6" s="1"/>
  <c r="J584" i="6" s="1"/>
  <c r="G100" i="7" s="1"/>
  <c r="E200" i="7"/>
  <c r="L1170" i="6"/>
  <c r="H199" i="7"/>
  <c r="F564" i="6"/>
  <c r="K564" i="6"/>
  <c r="E198" i="7"/>
  <c r="L1161" i="6"/>
  <c r="L1156" i="6"/>
  <c r="H197" i="7"/>
  <c r="F537" i="6"/>
  <c r="K537" i="6"/>
  <c r="H196" i="7"/>
  <c r="L1152" i="6"/>
  <c r="K531" i="6"/>
  <c r="F531" i="6"/>
  <c r="L531" i="6" s="1"/>
  <c r="F1147" i="6"/>
  <c r="K1147" i="6"/>
  <c r="L1142" i="6"/>
  <c r="H194" i="7"/>
  <c r="E525" i="6"/>
  <c r="F524" i="6"/>
  <c r="L524" i="6" s="1"/>
  <c r="K524" i="6"/>
  <c r="K1127" i="6"/>
  <c r="L1127" i="6"/>
  <c r="L1129" i="6"/>
  <c r="E192" i="7"/>
  <c r="H192" i="7" s="1"/>
  <c r="E523" i="6"/>
  <c r="L1122" i="6"/>
  <c r="G526" i="6"/>
  <c r="H526" i="6" s="1"/>
  <c r="H527" i="6" s="1"/>
  <c r="F90" i="7" s="1"/>
  <c r="G519" i="6"/>
  <c r="H519" i="6" s="1"/>
  <c r="H520" i="6" s="1"/>
  <c r="F89" i="7" s="1"/>
  <c r="G533" i="6"/>
  <c r="H533" i="6" s="1"/>
  <c r="H534" i="6" s="1"/>
  <c r="F91" i="7" s="1"/>
  <c r="E519" i="6"/>
  <c r="E526" i="6"/>
  <c r="E533" i="6"/>
  <c r="L1118" i="6"/>
  <c r="E190" i="7"/>
  <c r="L1109" i="6"/>
  <c r="F1110" i="6"/>
  <c r="F1097" i="6"/>
  <c r="L1097" i="6" s="1"/>
  <c r="E187" i="7"/>
  <c r="E511" i="6" s="1"/>
  <c r="I510" i="6"/>
  <c r="J510" i="6" s="1"/>
  <c r="J513" i="6" s="1"/>
  <c r="G88" i="7" s="1"/>
  <c r="I517" i="6"/>
  <c r="J517" i="6" s="1"/>
  <c r="J520" i="6" s="1"/>
  <c r="G89" i="7" s="1"/>
  <c r="E517" i="6"/>
  <c r="E510" i="6"/>
  <c r="E509" i="6"/>
  <c r="L1087" i="6"/>
  <c r="K509" i="6"/>
  <c r="F509" i="6"/>
  <c r="L1081" i="6"/>
  <c r="H184" i="7"/>
  <c r="E471" i="6"/>
  <c r="L1077" i="6"/>
  <c r="G439" i="6"/>
  <c r="H439" i="6" s="1"/>
  <c r="H440" i="6" s="1"/>
  <c r="F73" i="7" s="1"/>
  <c r="G433" i="6"/>
  <c r="H433" i="6" s="1"/>
  <c r="H434" i="6" s="1"/>
  <c r="F72" i="7" s="1"/>
  <c r="G427" i="6"/>
  <c r="H427" i="6" s="1"/>
  <c r="H428" i="6" s="1"/>
  <c r="F71" i="7" s="1"/>
  <c r="I433" i="6"/>
  <c r="J433" i="6" s="1"/>
  <c r="J434" i="6" s="1"/>
  <c r="G72" i="7" s="1"/>
  <c r="I427" i="6"/>
  <c r="J427" i="6" s="1"/>
  <c r="J428" i="6" s="1"/>
  <c r="G71" i="7" s="1"/>
  <c r="I439" i="6"/>
  <c r="J439" i="6" s="1"/>
  <c r="J440" i="6" s="1"/>
  <c r="G73" i="7" s="1"/>
  <c r="E427" i="6"/>
  <c r="E433" i="6"/>
  <c r="H183" i="7"/>
  <c r="E439" i="6"/>
  <c r="L1070" i="6"/>
  <c r="J1071" i="6"/>
  <c r="E386" i="6"/>
  <c r="E391" i="6"/>
  <c r="L1065" i="6"/>
  <c r="H181" i="7"/>
  <c r="E376" i="6"/>
  <c r="H180" i="7"/>
  <c r="L1060" i="6"/>
  <c r="K348" i="6"/>
  <c r="F348" i="6"/>
  <c r="L348" i="6" s="1"/>
  <c r="F1022" i="6"/>
  <c r="L1056" i="6"/>
  <c r="H179" i="7"/>
  <c r="K1047" i="6"/>
  <c r="F1047" i="6"/>
  <c r="K1041" i="6"/>
  <c r="L1042" i="6"/>
  <c r="I368" i="6"/>
  <c r="J368" i="6" s="1"/>
  <c r="I1001" i="6"/>
  <c r="J1001" i="6" s="1"/>
  <c r="J1007" i="6" s="1"/>
  <c r="G171" i="7" s="1"/>
  <c r="I336" i="6" s="1"/>
  <c r="J336" i="6" s="1"/>
  <c r="J343" i="6" s="1"/>
  <c r="G56" i="7" s="1"/>
  <c r="I361" i="6"/>
  <c r="J361" i="6" s="1"/>
  <c r="J362" i="6" s="1"/>
  <c r="G59" i="7" s="1"/>
  <c r="H177" i="7"/>
  <c r="E1001" i="6"/>
  <c r="E361" i="6"/>
  <c r="E368" i="6"/>
  <c r="E1006" i="6"/>
  <c r="E342" i="6"/>
  <c r="H176" i="7"/>
  <c r="E175" i="7"/>
  <c r="E341" i="6"/>
  <c r="E1005" i="6"/>
  <c r="H175" i="7"/>
  <c r="L1015" i="6"/>
  <c r="F337" i="6"/>
  <c r="L337" i="6" s="1"/>
  <c r="K337" i="6"/>
  <c r="H172" i="7"/>
  <c r="I367" i="6"/>
  <c r="J367" i="6" s="1"/>
  <c r="I986" i="6"/>
  <c r="J986" i="6" s="1"/>
  <c r="J988" i="6" s="1"/>
  <c r="G169" i="7" s="1"/>
  <c r="I329" i="6" s="1"/>
  <c r="J329" i="6" s="1"/>
  <c r="L997" i="6"/>
  <c r="E170" i="7"/>
  <c r="F981" i="6"/>
  <c r="K981" i="6"/>
  <c r="I326" i="6"/>
  <c r="J326" i="6" s="1"/>
  <c r="I323" i="6"/>
  <c r="J323" i="6" s="1"/>
  <c r="J330" i="6" s="1"/>
  <c r="G55" i="7" s="1"/>
  <c r="G326" i="6"/>
  <c r="H326" i="6" s="1"/>
  <c r="G323" i="6"/>
  <c r="H323" i="6" s="1"/>
  <c r="H330" i="6" s="1"/>
  <c r="F55" i="7" s="1"/>
  <c r="E311" i="6"/>
  <c r="E317" i="6"/>
  <c r="L968" i="6"/>
  <c r="J969" i="6"/>
  <c r="G165" i="7"/>
  <c r="L963" i="6"/>
  <c r="J957" i="6"/>
  <c r="G164" i="7" s="1"/>
  <c r="I280" i="6" s="1"/>
  <c r="J280" i="6" s="1"/>
  <c r="J281" i="6" s="1"/>
  <c r="G47" i="7" s="1"/>
  <c r="L956" i="6"/>
  <c r="E280" i="6"/>
  <c r="F280" i="6"/>
  <c r="I272" i="6"/>
  <c r="H163" i="7"/>
  <c r="L951" i="6"/>
  <c r="L944" i="6"/>
  <c r="H162" i="7"/>
  <c r="E257" i="6"/>
  <c r="L939" i="6"/>
  <c r="E251" i="6"/>
  <c r="H161" i="7"/>
  <c r="L934" i="6"/>
  <c r="H160" i="7"/>
  <c r="F245" i="6"/>
  <c r="K245" i="6"/>
  <c r="J928" i="6"/>
  <c r="K928" i="6"/>
  <c r="E227" i="6"/>
  <c r="E222" i="6"/>
  <c r="E217" i="6"/>
  <c r="E212" i="6"/>
  <c r="H158" i="7"/>
  <c r="H157" i="7"/>
  <c r="K211" i="6"/>
  <c r="L211" i="6"/>
  <c r="L918" i="6"/>
  <c r="H156" i="7"/>
  <c r="F207" i="6"/>
  <c r="L207" i="6" s="1"/>
  <c r="K207" i="6"/>
  <c r="H155" i="7"/>
  <c r="F206" i="6"/>
  <c r="K206" i="6"/>
  <c r="L901" i="6"/>
  <c r="H154" i="7"/>
  <c r="E202" i="6"/>
  <c r="G268" i="6"/>
  <c r="H268" i="6" s="1"/>
  <c r="H269" i="6" s="1"/>
  <c r="F45" i="7" s="1"/>
  <c r="G197" i="6"/>
  <c r="H197" i="6" s="1"/>
  <c r="H198" i="6" s="1"/>
  <c r="F32" i="7" s="1"/>
  <c r="L894" i="6"/>
  <c r="J895" i="6"/>
  <c r="E197" i="6"/>
  <c r="E268" i="6"/>
  <c r="L889" i="6"/>
  <c r="F878" i="6"/>
  <c r="L878" i="6" s="1"/>
  <c r="K878" i="6"/>
  <c r="L885" i="6"/>
  <c r="H151" i="7"/>
  <c r="F877" i="6"/>
  <c r="K877" i="6"/>
  <c r="L871" i="6"/>
  <c r="J872" i="6"/>
  <c r="F191" i="6"/>
  <c r="F396" i="6"/>
  <c r="L866" i="6"/>
  <c r="H148" i="7"/>
  <c r="E855" i="6"/>
  <c r="K861" i="6"/>
  <c r="J861" i="6"/>
  <c r="E854" i="6"/>
  <c r="K848" i="6"/>
  <c r="J848" i="6"/>
  <c r="F185" i="6"/>
  <c r="G184" i="6"/>
  <c r="H184" i="6" s="1"/>
  <c r="H187" i="6" s="1"/>
  <c r="F30" i="7" s="1"/>
  <c r="G385" i="6"/>
  <c r="H385" i="6" s="1"/>
  <c r="H387" i="6" s="1"/>
  <c r="F63" i="7" s="1"/>
  <c r="G395" i="6"/>
  <c r="H395" i="6" s="1"/>
  <c r="H397" i="6" s="1"/>
  <c r="F65" i="7" s="1"/>
  <c r="G390" i="6"/>
  <c r="H390" i="6" s="1"/>
  <c r="H392" i="6" s="1"/>
  <c r="F64" i="7" s="1"/>
  <c r="G190" i="6"/>
  <c r="H190" i="6" s="1"/>
  <c r="H193" i="6" s="1"/>
  <c r="F31" i="7" s="1"/>
  <c r="K395" i="6"/>
  <c r="F395" i="6"/>
  <c r="K390" i="6"/>
  <c r="F390" i="6"/>
  <c r="F184" i="6"/>
  <c r="F190" i="6"/>
  <c r="K190" i="6"/>
  <c r="F385" i="6"/>
  <c r="K385" i="6"/>
  <c r="H143" i="7"/>
  <c r="K173" i="6"/>
  <c r="F173" i="6"/>
  <c r="L173" i="6" s="1"/>
  <c r="L837" i="6"/>
  <c r="G142" i="7"/>
  <c r="L831" i="6"/>
  <c r="F168" i="6"/>
  <c r="F174" i="6"/>
  <c r="E812" i="6"/>
  <c r="H141" i="7"/>
  <c r="J819" i="6"/>
  <c r="K819" i="6"/>
  <c r="E162" i="6"/>
  <c r="E180" i="6"/>
  <c r="G179" i="6"/>
  <c r="H179" i="6" s="1"/>
  <c r="H181" i="6" s="1"/>
  <c r="F29" i="7" s="1"/>
  <c r="G161" i="6"/>
  <c r="H161" i="6" s="1"/>
  <c r="H163" i="6" s="1"/>
  <c r="F26" i="7" s="1"/>
  <c r="G167" i="6"/>
  <c r="H167" i="6" s="1"/>
  <c r="H169" i="6" s="1"/>
  <c r="F27" i="7" s="1"/>
  <c r="K806" i="6"/>
  <c r="J806" i="6"/>
  <c r="F800" i="6"/>
  <c r="K800" i="6"/>
  <c r="L795" i="6"/>
  <c r="J796" i="6"/>
  <c r="L789" i="6"/>
  <c r="F790" i="6"/>
  <c r="K784" i="6"/>
  <c r="J784" i="6"/>
  <c r="F123" i="6"/>
  <c r="F777" i="6"/>
  <c r="K777" i="6"/>
  <c r="K771" i="6"/>
  <c r="J771" i="6"/>
  <c r="E118" i="6"/>
  <c r="J757" i="6"/>
  <c r="L757" i="6"/>
  <c r="J759" i="6"/>
  <c r="E113" i="6"/>
  <c r="K751" i="6"/>
  <c r="L751" i="6"/>
  <c r="J752" i="6"/>
  <c r="G129" i="7" s="1"/>
  <c r="L744" i="6"/>
  <c r="F746" i="6"/>
  <c r="L739" i="6"/>
  <c r="K737" i="6"/>
  <c r="J79" i="6"/>
  <c r="K98" i="6"/>
  <c r="E87" i="6"/>
  <c r="E97" i="6"/>
  <c r="E77" i="6"/>
  <c r="L732" i="6"/>
  <c r="E126" i="7"/>
  <c r="H125" i="7"/>
  <c r="L727" i="6"/>
  <c r="K60" i="6"/>
  <c r="L60" i="6"/>
  <c r="H54" i="6"/>
  <c r="L54" i="6" s="1"/>
  <c r="E124" i="7"/>
  <c r="H62" i="6"/>
  <c r="E61" i="6"/>
  <c r="E53" i="6"/>
  <c r="H124" i="7"/>
  <c r="H55" i="6"/>
  <c r="F11" i="7" s="1"/>
  <c r="G546" i="6" s="1"/>
  <c r="H546" i="6" s="1"/>
  <c r="H550" i="6" s="1"/>
  <c r="F93" i="7" s="1"/>
  <c r="G369" i="8" s="1"/>
  <c r="H369" i="8" s="1"/>
  <c r="H393" i="8" s="1"/>
  <c r="G45" i="9" s="1"/>
  <c r="H45" i="9" s="1"/>
  <c r="L713" i="6"/>
  <c r="E123" i="7"/>
  <c r="E51" i="6"/>
  <c r="H122" i="7"/>
  <c r="L706" i="6"/>
  <c r="F51" i="6"/>
  <c r="L51" i="6" s="1"/>
  <c r="K51" i="6"/>
  <c r="E121" i="7"/>
  <c r="E50" i="6" s="1"/>
  <c r="F50" i="6"/>
  <c r="K50" i="6"/>
  <c r="L688" i="6"/>
  <c r="L681" i="6"/>
  <c r="E118" i="7"/>
  <c r="H118" i="7" s="1"/>
  <c r="K44" i="6"/>
  <c r="F44" i="6"/>
  <c r="E116" i="7"/>
  <c r="L670" i="6"/>
  <c r="H115" i="7"/>
  <c r="E36" i="6"/>
  <c r="F18" i="6"/>
  <c r="K18" i="6"/>
  <c r="L650" i="6"/>
  <c r="F652" i="6"/>
  <c r="L645" i="6"/>
  <c r="G112" i="7"/>
  <c r="H112" i="7" s="1"/>
  <c r="L639" i="6"/>
  <c r="E111" i="7"/>
  <c r="H111" i="7" s="1"/>
  <c r="F633" i="6"/>
  <c r="K633" i="6"/>
  <c r="L629" i="6"/>
  <c r="E109" i="7"/>
  <c r="H109" i="7" s="1"/>
  <c r="E108" i="7"/>
  <c r="H108" i="7" s="1"/>
  <c r="L625" i="6"/>
  <c r="J615" i="6"/>
  <c r="K615" i="6"/>
  <c r="E106" i="7"/>
  <c r="J609" i="6"/>
  <c r="K609" i="6"/>
  <c r="L604" i="6"/>
  <c r="L599" i="6"/>
  <c r="L594" i="6"/>
  <c r="H99" i="7"/>
  <c r="L580" i="6"/>
  <c r="F570" i="6"/>
  <c r="K570" i="6"/>
  <c r="H95" i="7"/>
  <c r="L559" i="6"/>
  <c r="L498" i="6"/>
  <c r="H82" i="7"/>
  <c r="L483" i="6"/>
  <c r="H81" i="7"/>
  <c r="L478" i="6"/>
  <c r="J466" i="6"/>
  <c r="K466" i="6"/>
  <c r="H78" i="7"/>
  <c r="L462" i="6"/>
  <c r="L417" i="6"/>
  <c r="L406" i="6"/>
  <c r="J407" i="6"/>
  <c r="K401" i="6"/>
  <c r="J401" i="6"/>
  <c r="F353" i="6"/>
  <c r="K353" i="6"/>
  <c r="K347" i="6"/>
  <c r="F347" i="6"/>
  <c r="L316" i="6"/>
  <c r="F310" i="6"/>
  <c r="K310" i="6"/>
  <c r="E50" i="7"/>
  <c r="H50" i="7" s="1"/>
  <c r="L296" i="6"/>
  <c r="E48" i="7"/>
  <c r="G44" i="7"/>
  <c r="H44" i="7" s="1"/>
  <c r="L264" i="6"/>
  <c r="K239" i="6"/>
  <c r="L239" i="6"/>
  <c r="J240" i="6"/>
  <c r="L234" i="6"/>
  <c r="G39" i="7"/>
  <c r="H39" i="7" s="1"/>
  <c r="L157" i="6"/>
  <c r="E25" i="7"/>
  <c r="H25" i="7" s="1"/>
  <c r="K146" i="6"/>
  <c r="L146" i="6"/>
  <c r="E24" i="7"/>
  <c r="H24" i="7" s="1"/>
  <c r="L147" i="6"/>
  <c r="G23" i="7"/>
  <c r="H23" i="7" s="1"/>
  <c r="L106" i="6"/>
  <c r="J109" i="6"/>
  <c r="G17" i="7" s="1"/>
  <c r="K96" i="6"/>
  <c r="L96" i="6"/>
  <c r="J99" i="6"/>
  <c r="G16" i="7" s="1"/>
  <c r="L98" i="6"/>
  <c r="J89" i="6"/>
  <c r="G15" i="7" s="1"/>
  <c r="K86" i="6"/>
  <c r="K88" i="6"/>
  <c r="L88" i="6"/>
  <c r="K78" i="6"/>
  <c r="K76" i="6"/>
  <c r="G14" i="7"/>
  <c r="L78" i="6"/>
  <c r="L35" i="6"/>
  <c r="E7" i="7"/>
  <c r="H7" i="7" s="1"/>
  <c r="L31" i="6"/>
  <c r="F765" i="6"/>
  <c r="K765" i="6"/>
  <c r="L44" i="9"/>
  <c r="L31" i="9"/>
  <c r="T52" i="9" l="1"/>
  <c r="E34" i="10" s="1"/>
  <c r="L15" i="9"/>
  <c r="T15" i="9" s="1"/>
  <c r="E15" i="10"/>
  <c r="E14" i="10"/>
  <c r="E18" i="10" s="1"/>
  <c r="E9" i="10"/>
  <c r="E10" i="10" s="1"/>
  <c r="L1182" i="6"/>
  <c r="F1184" i="6"/>
  <c r="H200" i="7"/>
  <c r="E574" i="6"/>
  <c r="E583" i="6"/>
  <c r="F566" i="6"/>
  <c r="L564" i="6"/>
  <c r="H198" i="7"/>
  <c r="E549" i="6"/>
  <c r="F542" i="6"/>
  <c r="L537" i="6"/>
  <c r="L1147" i="6"/>
  <c r="F1148" i="6"/>
  <c r="F525" i="6"/>
  <c r="L525" i="6" s="1"/>
  <c r="K525" i="6"/>
  <c r="K523" i="6"/>
  <c r="F523" i="6"/>
  <c r="L523" i="6" s="1"/>
  <c r="F533" i="6"/>
  <c r="L533" i="6" s="1"/>
  <c r="K533" i="6"/>
  <c r="K526" i="6"/>
  <c r="F526" i="6"/>
  <c r="F519" i="6"/>
  <c r="L519" i="6" s="1"/>
  <c r="K519" i="6"/>
  <c r="H190" i="7"/>
  <c r="E518" i="6"/>
  <c r="E532" i="6"/>
  <c r="L1110" i="6"/>
  <c r="E189" i="7"/>
  <c r="H187" i="7"/>
  <c r="K511" i="6"/>
  <c r="F511" i="6"/>
  <c r="L511" i="6" s="1"/>
  <c r="F510" i="6"/>
  <c r="L510" i="6" s="1"/>
  <c r="K510" i="6"/>
  <c r="K517" i="6"/>
  <c r="F517" i="6"/>
  <c r="L509" i="6"/>
  <c r="K471" i="6"/>
  <c r="F471" i="6"/>
  <c r="K433" i="6"/>
  <c r="F433" i="6"/>
  <c r="F439" i="6"/>
  <c r="K439" i="6"/>
  <c r="F427" i="6"/>
  <c r="K427" i="6"/>
  <c r="G182" i="7"/>
  <c r="L1071" i="6"/>
  <c r="F391" i="6"/>
  <c r="F386" i="6"/>
  <c r="K376" i="6"/>
  <c r="F376" i="6"/>
  <c r="F1023" i="6"/>
  <c r="L1022" i="6"/>
  <c r="L1047" i="6"/>
  <c r="F1048" i="6"/>
  <c r="J371" i="6"/>
  <c r="G60" i="7" s="1"/>
  <c r="F361" i="6"/>
  <c r="K361" i="6"/>
  <c r="K1001" i="6"/>
  <c r="F1001" i="6"/>
  <c r="L1001" i="6" s="1"/>
  <c r="F368" i="6"/>
  <c r="L368" i="6" s="1"/>
  <c r="K368" i="6"/>
  <c r="K342" i="6"/>
  <c r="F342" i="6"/>
  <c r="L342" i="6" s="1"/>
  <c r="F1006" i="6"/>
  <c r="L1006" i="6" s="1"/>
  <c r="K1006" i="6"/>
  <c r="F1005" i="6"/>
  <c r="L1005" i="6" s="1"/>
  <c r="K1005" i="6"/>
  <c r="F341" i="6"/>
  <c r="L341" i="6" s="1"/>
  <c r="K341" i="6"/>
  <c r="E986" i="6"/>
  <c r="E367" i="6"/>
  <c r="H170" i="7"/>
  <c r="L981" i="6"/>
  <c r="F982" i="6"/>
  <c r="F317" i="6"/>
  <c r="K317" i="6"/>
  <c r="F311" i="6"/>
  <c r="L311" i="6" s="1"/>
  <c r="K311" i="6"/>
  <c r="G166" i="7"/>
  <c r="L969" i="6"/>
  <c r="I287" i="6"/>
  <c r="H165" i="7"/>
  <c r="K280" i="6"/>
  <c r="L957" i="6"/>
  <c r="H164" i="7"/>
  <c r="L280" i="6"/>
  <c r="F281" i="6"/>
  <c r="J272" i="6"/>
  <c r="K272" i="6"/>
  <c r="F257" i="6"/>
  <c r="K257" i="6"/>
  <c r="K251" i="6"/>
  <c r="F251" i="6"/>
  <c r="L245" i="6"/>
  <c r="F246" i="6"/>
  <c r="L928" i="6"/>
  <c r="J929" i="6"/>
  <c r="F217" i="6"/>
  <c r="F222" i="6"/>
  <c r="F227" i="6"/>
  <c r="K212" i="6"/>
  <c r="F212" i="6"/>
  <c r="L206" i="6"/>
  <c r="F208" i="6"/>
  <c r="F202" i="6"/>
  <c r="K202" i="6"/>
  <c r="G153" i="7"/>
  <c r="L895" i="6"/>
  <c r="F268" i="6"/>
  <c r="F197" i="6"/>
  <c r="F879" i="6"/>
  <c r="L877" i="6"/>
  <c r="G149" i="7"/>
  <c r="L872" i="6"/>
  <c r="F855" i="6"/>
  <c r="L855" i="6" s="1"/>
  <c r="K855" i="6"/>
  <c r="J862" i="6"/>
  <c r="L861" i="6"/>
  <c r="F854" i="6"/>
  <c r="L848" i="6"/>
  <c r="J849" i="6"/>
  <c r="K184" i="6"/>
  <c r="F387" i="6"/>
  <c r="L385" i="6"/>
  <c r="F397" i="6"/>
  <c r="L395" i="6"/>
  <c r="L190" i="6"/>
  <c r="L184" i="6"/>
  <c r="L390" i="6"/>
  <c r="F392" i="6"/>
  <c r="I174" i="6"/>
  <c r="I168" i="6"/>
  <c r="H142" i="7"/>
  <c r="F175" i="6"/>
  <c r="K812" i="6"/>
  <c r="F812" i="6"/>
  <c r="L819" i="6"/>
  <c r="J820" i="6"/>
  <c r="F180" i="6"/>
  <c r="F162" i="6"/>
  <c r="L806" i="6"/>
  <c r="J807" i="6"/>
  <c r="L800" i="6"/>
  <c r="F801" i="6"/>
  <c r="G136" i="7"/>
  <c r="L796" i="6"/>
  <c r="L790" i="6"/>
  <c r="E135" i="7"/>
  <c r="L784" i="6"/>
  <c r="J785" i="6"/>
  <c r="L777" i="6"/>
  <c r="E778" i="6"/>
  <c r="J772" i="6"/>
  <c r="L771" i="6"/>
  <c r="F118" i="6"/>
  <c r="L765" i="6"/>
  <c r="F766" i="6"/>
  <c r="G130" i="7"/>
  <c r="L759" i="6"/>
  <c r="F113" i="6"/>
  <c r="I112" i="6"/>
  <c r="H129" i="7"/>
  <c r="L752" i="6"/>
  <c r="E128" i="7"/>
  <c r="L746" i="6"/>
  <c r="F77" i="6"/>
  <c r="K77" i="6"/>
  <c r="F97" i="6"/>
  <c r="K97" i="6"/>
  <c r="K87" i="6"/>
  <c r="F87" i="6"/>
  <c r="E68" i="6"/>
  <c r="H126" i="7"/>
  <c r="L62" i="6"/>
  <c r="H63" i="6"/>
  <c r="F12" i="7" s="1"/>
  <c r="K53" i="6"/>
  <c r="F53" i="6"/>
  <c r="L53" i="6" s="1"/>
  <c r="K61" i="6"/>
  <c r="F61" i="6"/>
  <c r="E52" i="6"/>
  <c r="H123" i="7"/>
  <c r="H121" i="7"/>
  <c r="L50" i="6"/>
  <c r="F45" i="6"/>
  <c r="L44" i="6"/>
  <c r="E40" i="6"/>
  <c r="H116" i="7"/>
  <c r="K36" i="6"/>
  <c r="F36" i="6"/>
  <c r="L18" i="6"/>
  <c r="F19" i="6"/>
  <c r="E113" i="7"/>
  <c r="L652" i="6"/>
  <c r="L633" i="6"/>
  <c r="F634" i="6"/>
  <c r="L615" i="6"/>
  <c r="J616" i="6"/>
  <c r="J610" i="6"/>
  <c r="L609" i="6"/>
  <c r="L570" i="6"/>
  <c r="F571" i="6"/>
  <c r="J467" i="6"/>
  <c r="L466" i="6"/>
  <c r="G67" i="7"/>
  <c r="H67" i="7" s="1"/>
  <c r="L407" i="6"/>
  <c r="J402" i="6"/>
  <c r="L401" i="6"/>
  <c r="L353" i="6"/>
  <c r="F357" i="6"/>
  <c r="L347" i="6"/>
  <c r="F349" i="6"/>
  <c r="L310" i="6"/>
  <c r="F312" i="6"/>
  <c r="G40" i="7"/>
  <c r="H40" i="7" s="1"/>
  <c r="L240" i="6"/>
  <c r="E23" i="10" l="1"/>
  <c r="E24" i="10"/>
  <c r="E13" i="10"/>
  <c r="E12" i="10"/>
  <c r="E202" i="7"/>
  <c r="H202" i="7" s="1"/>
  <c r="L1184" i="6"/>
  <c r="K583" i="6"/>
  <c r="F583" i="6"/>
  <c r="K574" i="6"/>
  <c r="F574" i="6"/>
  <c r="E96" i="7"/>
  <c r="H96" i="7" s="1"/>
  <c r="L566" i="6"/>
  <c r="F549" i="6"/>
  <c r="L549" i="6" s="1"/>
  <c r="K549" i="6"/>
  <c r="L542" i="6"/>
  <c r="E92" i="7"/>
  <c r="H92" i="7" s="1"/>
  <c r="L1148" i="6"/>
  <c r="E195" i="7"/>
  <c r="F527" i="6"/>
  <c r="L526" i="6"/>
  <c r="K518" i="6"/>
  <c r="F518" i="6"/>
  <c r="L518" i="6" s="1"/>
  <c r="K532" i="6"/>
  <c r="F532" i="6"/>
  <c r="E516" i="6"/>
  <c r="H189" i="7"/>
  <c r="F513" i="6"/>
  <c r="E88" i="7" s="1"/>
  <c r="H88" i="7" s="1"/>
  <c r="L517" i="6"/>
  <c r="L471" i="6"/>
  <c r="F472" i="6"/>
  <c r="L427" i="6"/>
  <c r="F428" i="6"/>
  <c r="L439" i="6"/>
  <c r="F440" i="6"/>
  <c r="F434" i="6"/>
  <c r="L433" i="6"/>
  <c r="I391" i="6"/>
  <c r="I386" i="6"/>
  <c r="H182" i="7"/>
  <c r="L376" i="6"/>
  <c r="F377" i="6"/>
  <c r="L1023" i="6"/>
  <c r="E174" i="7"/>
  <c r="E178" i="7"/>
  <c r="L1048" i="6"/>
  <c r="L361" i="6"/>
  <c r="F362" i="6"/>
  <c r="F367" i="6"/>
  <c r="K367" i="6"/>
  <c r="K986" i="6"/>
  <c r="F986" i="6"/>
  <c r="E168" i="7"/>
  <c r="L982" i="6"/>
  <c r="L317" i="6"/>
  <c r="F318" i="6"/>
  <c r="I305" i="6"/>
  <c r="H166" i="7"/>
  <c r="J287" i="6"/>
  <c r="K287" i="6"/>
  <c r="E47" i="7"/>
  <c r="H47" i="7" s="1"/>
  <c r="L281" i="6"/>
  <c r="J274" i="6"/>
  <c r="L272" i="6"/>
  <c r="L257" i="6"/>
  <c r="F258" i="6"/>
  <c r="F252" i="6"/>
  <c r="L251" i="6"/>
  <c r="E41" i="7"/>
  <c r="L246" i="6"/>
  <c r="G159" i="7"/>
  <c r="L929" i="6"/>
  <c r="F228" i="6"/>
  <c r="F223" i="6"/>
  <c r="F218" i="6"/>
  <c r="L212" i="6"/>
  <c r="F213" i="6"/>
  <c r="L208" i="6"/>
  <c r="E34" i="7"/>
  <c r="H34" i="7" s="1"/>
  <c r="L202" i="6"/>
  <c r="F203" i="6"/>
  <c r="I268" i="6"/>
  <c r="I197" i="6"/>
  <c r="H153" i="7"/>
  <c r="F269" i="6"/>
  <c r="F198" i="6"/>
  <c r="E150" i="7"/>
  <c r="L879" i="6"/>
  <c r="I396" i="6"/>
  <c r="I191" i="6"/>
  <c r="H149" i="7"/>
  <c r="G147" i="7"/>
  <c r="L862" i="6"/>
  <c r="F856" i="6"/>
  <c r="G145" i="7"/>
  <c r="L849" i="6"/>
  <c r="E64" i="7"/>
  <c r="E65" i="7"/>
  <c r="E63" i="7"/>
  <c r="J174" i="6"/>
  <c r="K174" i="6"/>
  <c r="J168" i="6"/>
  <c r="K168" i="6"/>
  <c r="E28" i="7"/>
  <c r="L812" i="6"/>
  <c r="F813" i="6"/>
  <c r="G140" i="7"/>
  <c r="L820" i="6"/>
  <c r="G138" i="7"/>
  <c r="L807" i="6"/>
  <c r="E137" i="7"/>
  <c r="L801" i="6"/>
  <c r="I128" i="6"/>
  <c r="H136" i="7"/>
  <c r="E127" i="6"/>
  <c r="H135" i="7"/>
  <c r="G134" i="7"/>
  <c r="L785" i="6"/>
  <c r="F778" i="6"/>
  <c r="K778" i="6"/>
  <c r="G132" i="7"/>
  <c r="L772" i="6"/>
  <c r="L766" i="6"/>
  <c r="E131" i="7"/>
  <c r="I113" i="6"/>
  <c r="H130" i="7"/>
  <c r="F114" i="6"/>
  <c r="E18" i="7" s="1"/>
  <c r="J112" i="6"/>
  <c r="K112" i="6"/>
  <c r="H128" i="7"/>
  <c r="E107" i="6"/>
  <c r="L87" i="6"/>
  <c r="F89" i="6"/>
  <c r="L97" i="6"/>
  <c r="F99" i="6"/>
  <c r="L77" i="6"/>
  <c r="F79" i="6"/>
  <c r="F68" i="6"/>
  <c r="K68" i="6"/>
  <c r="L61" i="6"/>
  <c r="F63" i="6"/>
  <c r="F52" i="6"/>
  <c r="K52" i="6"/>
  <c r="E10" i="7"/>
  <c r="H10" i="7" s="1"/>
  <c r="L45" i="6"/>
  <c r="K40" i="6"/>
  <c r="F40" i="6"/>
  <c r="L36" i="6"/>
  <c r="F37" i="6"/>
  <c r="E5" i="7"/>
  <c r="H5" i="7" s="1"/>
  <c r="L19" i="6"/>
  <c r="E5" i="6"/>
  <c r="H113" i="7"/>
  <c r="L634" i="6"/>
  <c r="E110" i="7"/>
  <c r="H110" i="7" s="1"/>
  <c r="G106" i="7"/>
  <c r="H106" i="7" s="1"/>
  <c r="L616" i="6"/>
  <c r="G105" i="7"/>
  <c r="H105" i="7" s="1"/>
  <c r="L610" i="6"/>
  <c r="L571" i="6"/>
  <c r="E97" i="7"/>
  <c r="H97" i="7" s="1"/>
  <c r="G79" i="7"/>
  <c r="H79" i="7" s="1"/>
  <c r="L467" i="6"/>
  <c r="G66" i="7"/>
  <c r="H66" i="7" s="1"/>
  <c r="L402" i="6"/>
  <c r="L357" i="6"/>
  <c r="E58" i="7"/>
  <c r="H58" i="7" s="1"/>
  <c r="E57" i="7"/>
  <c r="H57" i="7" s="1"/>
  <c r="L349" i="6"/>
  <c r="E53" i="7"/>
  <c r="H53" i="7" s="1"/>
  <c r="L312" i="6"/>
  <c r="L574" i="6" l="1"/>
  <c r="F575" i="6"/>
  <c r="L583" i="6"/>
  <c r="F584" i="6"/>
  <c r="E530" i="6"/>
  <c r="H195" i="7"/>
  <c r="E90" i="7"/>
  <c r="H90" i="7" s="1"/>
  <c r="L527" i="6"/>
  <c r="L532" i="6"/>
  <c r="K516" i="6"/>
  <c r="F516" i="6"/>
  <c r="L513" i="6"/>
  <c r="E80" i="7"/>
  <c r="H80" i="7" s="1"/>
  <c r="L472" i="6"/>
  <c r="L434" i="6"/>
  <c r="E72" i="7"/>
  <c r="H72" i="7" s="1"/>
  <c r="E73" i="7"/>
  <c r="H73" i="7" s="1"/>
  <c r="L440" i="6"/>
  <c r="L428" i="6"/>
  <c r="E71" i="7"/>
  <c r="H71" i="7" s="1"/>
  <c r="J386" i="6"/>
  <c r="K386" i="6"/>
  <c r="J391" i="6"/>
  <c r="K391" i="6"/>
  <c r="E61" i="7"/>
  <c r="H61" i="7" s="1"/>
  <c r="L377" i="6"/>
  <c r="E1003" i="6"/>
  <c r="E339" i="6"/>
  <c r="H174" i="7"/>
  <c r="E1018" i="6"/>
  <c r="H178" i="7"/>
  <c r="E59" i="7"/>
  <c r="H59" i="7" s="1"/>
  <c r="L362" i="6"/>
  <c r="L986" i="6"/>
  <c r="F988" i="6"/>
  <c r="L367" i="6"/>
  <c r="F371" i="6"/>
  <c r="E326" i="6"/>
  <c r="H168" i="7"/>
  <c r="E323" i="6"/>
  <c r="E54" i="7"/>
  <c r="H54" i="7" s="1"/>
  <c r="L318" i="6"/>
  <c r="J305" i="6"/>
  <c r="K305" i="6"/>
  <c r="L287" i="6"/>
  <c r="J288" i="6"/>
  <c r="G46" i="7"/>
  <c r="H46" i="7" s="1"/>
  <c r="L274" i="6"/>
  <c r="E43" i="7"/>
  <c r="H43" i="7" s="1"/>
  <c r="L258" i="6"/>
  <c r="E42" i="7"/>
  <c r="H42" i="7" s="1"/>
  <c r="L252" i="6"/>
  <c r="H41" i="7"/>
  <c r="E381" i="6"/>
  <c r="I222" i="6"/>
  <c r="I217" i="6"/>
  <c r="I227" i="6"/>
  <c r="H159" i="7"/>
  <c r="E36" i="7"/>
  <c r="E37" i="7"/>
  <c r="E38" i="7"/>
  <c r="E35" i="7"/>
  <c r="H35" i="7" s="1"/>
  <c r="L213" i="6"/>
  <c r="E33" i="7"/>
  <c r="H33" i="7" s="1"/>
  <c r="L203" i="6"/>
  <c r="J197" i="6"/>
  <c r="K197" i="6"/>
  <c r="J268" i="6"/>
  <c r="K268" i="6"/>
  <c r="E32" i="7"/>
  <c r="E45" i="7"/>
  <c r="E192" i="6"/>
  <c r="H150" i="7"/>
  <c r="J191" i="6"/>
  <c r="K191" i="6"/>
  <c r="J396" i="6"/>
  <c r="K396" i="6"/>
  <c r="I854" i="6"/>
  <c r="H147" i="7"/>
  <c r="E146" i="7"/>
  <c r="I185" i="6"/>
  <c r="H145" i="7"/>
  <c r="J169" i="6"/>
  <c r="G27" i="7" s="1"/>
  <c r="L168" i="6"/>
  <c r="J175" i="6"/>
  <c r="L174" i="6"/>
  <c r="E139" i="7"/>
  <c r="L813" i="6"/>
  <c r="I162" i="6"/>
  <c r="I180" i="6"/>
  <c r="H140" i="7"/>
  <c r="I133" i="6"/>
  <c r="H138" i="7"/>
  <c r="H137" i="7"/>
  <c r="E132" i="6"/>
  <c r="J128" i="6"/>
  <c r="K128" i="6"/>
  <c r="K127" i="6"/>
  <c r="F127" i="6"/>
  <c r="I123" i="6"/>
  <c r="H134" i="7"/>
  <c r="L778" i="6"/>
  <c r="F779" i="6"/>
  <c r="I118" i="6"/>
  <c r="H132" i="7"/>
  <c r="E117" i="6"/>
  <c r="H131" i="7"/>
  <c r="J113" i="6"/>
  <c r="L113" i="6" s="1"/>
  <c r="K113" i="6"/>
  <c r="J114" i="6"/>
  <c r="L112" i="6"/>
  <c r="K107" i="6"/>
  <c r="F107" i="6"/>
  <c r="E14" i="7"/>
  <c r="H14" i="7" s="1"/>
  <c r="L79" i="6"/>
  <c r="E16" i="7"/>
  <c r="H16" i="7" s="1"/>
  <c r="L99" i="6"/>
  <c r="L89" i="6"/>
  <c r="E15" i="7"/>
  <c r="H15" i="7" s="1"/>
  <c r="L68" i="6"/>
  <c r="F69" i="6"/>
  <c r="E12" i="7"/>
  <c r="H12" i="7" s="1"/>
  <c r="L63" i="6"/>
  <c r="L52" i="6"/>
  <c r="F55" i="6"/>
  <c r="L40" i="6"/>
  <c r="F41" i="6"/>
  <c r="E8" i="7"/>
  <c r="H8" i="7" s="1"/>
  <c r="L37" i="6"/>
  <c r="F5" i="6"/>
  <c r="K5" i="6"/>
  <c r="E98" i="7" l="1"/>
  <c r="H98" i="7" s="1"/>
  <c r="L575" i="6"/>
  <c r="E100" i="7"/>
  <c r="H100" i="7" s="1"/>
  <c r="L584" i="6"/>
  <c r="F530" i="6"/>
  <c r="K530" i="6"/>
  <c r="L516" i="6"/>
  <c r="F520" i="6"/>
  <c r="J392" i="6"/>
  <c r="L391" i="6"/>
  <c r="J387" i="6"/>
  <c r="L386" i="6"/>
  <c r="F339" i="6"/>
  <c r="L339" i="6" s="1"/>
  <c r="K339" i="6"/>
  <c r="F1003" i="6"/>
  <c r="L1003" i="6" s="1"/>
  <c r="K1003" i="6"/>
  <c r="K1018" i="6"/>
  <c r="F1018" i="6"/>
  <c r="L371" i="6"/>
  <c r="E60" i="7"/>
  <c r="H60" i="7" s="1"/>
  <c r="L988" i="6"/>
  <c r="E169" i="7"/>
  <c r="F323" i="6"/>
  <c r="K323" i="6"/>
  <c r="K326" i="6"/>
  <c r="F326" i="6"/>
  <c r="L326" i="6" s="1"/>
  <c r="J306" i="6"/>
  <c r="L305" i="6"/>
  <c r="G48" i="7"/>
  <c r="H48" i="7" s="1"/>
  <c r="L288" i="6"/>
  <c r="F381" i="6"/>
  <c r="K381" i="6"/>
  <c r="J227" i="6"/>
  <c r="K227" i="6"/>
  <c r="J217" i="6"/>
  <c r="K217" i="6"/>
  <c r="J222" i="6"/>
  <c r="K222" i="6"/>
  <c r="J269" i="6"/>
  <c r="L268" i="6"/>
  <c r="J198" i="6"/>
  <c r="L197" i="6"/>
  <c r="F192" i="6"/>
  <c r="K192" i="6"/>
  <c r="J397" i="6"/>
  <c r="L396" i="6"/>
  <c r="J193" i="6"/>
  <c r="L191" i="6"/>
  <c r="J854" i="6"/>
  <c r="K854" i="6"/>
  <c r="E186" i="6"/>
  <c r="J185" i="6"/>
  <c r="K185" i="6"/>
  <c r="G28" i="7"/>
  <c r="H28" i="7" s="1"/>
  <c r="L175" i="6"/>
  <c r="H139" i="7"/>
  <c r="E167" i="6"/>
  <c r="E161" i="6"/>
  <c r="E179" i="6"/>
  <c r="J180" i="6"/>
  <c r="K180" i="6"/>
  <c r="J162" i="6"/>
  <c r="K162" i="6"/>
  <c r="J133" i="6"/>
  <c r="K133" i="6"/>
  <c r="F132" i="6"/>
  <c r="K132" i="6"/>
  <c r="J129" i="6"/>
  <c r="G21" i="7" s="1"/>
  <c r="L128" i="6"/>
  <c r="F129" i="6"/>
  <c r="L127" i="6"/>
  <c r="J123" i="6"/>
  <c r="K123" i="6"/>
  <c r="L779" i="6"/>
  <c r="E133" i="7"/>
  <c r="J118" i="6"/>
  <c r="K118" i="6"/>
  <c r="K117" i="6"/>
  <c r="F117" i="6"/>
  <c r="G18" i="7"/>
  <c r="H18" i="7" s="1"/>
  <c r="L114" i="6"/>
  <c r="L107" i="6"/>
  <c r="F109" i="6"/>
  <c r="E13" i="7"/>
  <c r="H13" i="7" s="1"/>
  <c r="L69" i="6"/>
  <c r="E11" i="7"/>
  <c r="L55" i="6"/>
  <c r="E9" i="7"/>
  <c r="H9" i="7" s="1"/>
  <c r="L41" i="6"/>
  <c r="F6" i="6"/>
  <c r="L5" i="6"/>
  <c r="L530" i="6" l="1"/>
  <c r="F534" i="6"/>
  <c r="E89" i="7"/>
  <c r="H89" i="7" s="1"/>
  <c r="L520" i="6"/>
  <c r="G63" i="7"/>
  <c r="H63" i="7" s="1"/>
  <c r="L387" i="6"/>
  <c r="G64" i="7"/>
  <c r="H64" i="7" s="1"/>
  <c r="L392" i="6"/>
  <c r="L1018" i="6"/>
  <c r="F1019" i="6"/>
  <c r="H169" i="7"/>
  <c r="E329" i="6"/>
  <c r="L323" i="6"/>
  <c r="G52" i="7"/>
  <c r="H52" i="7" s="1"/>
  <c r="L306" i="6"/>
  <c r="F382" i="6"/>
  <c r="L381" i="6"/>
  <c r="J223" i="6"/>
  <c r="L222" i="6"/>
  <c r="J218" i="6"/>
  <c r="L217" i="6"/>
  <c r="J228" i="6"/>
  <c r="L227" i="6"/>
  <c r="G32" i="7"/>
  <c r="H32" i="7" s="1"/>
  <c r="L198" i="6"/>
  <c r="G45" i="7"/>
  <c r="H45" i="7" s="1"/>
  <c r="L269" i="6"/>
  <c r="L192" i="6"/>
  <c r="F193" i="6"/>
  <c r="E31" i="7" s="1"/>
  <c r="G31" i="7"/>
  <c r="G65" i="7"/>
  <c r="H65" i="7" s="1"/>
  <c r="L397" i="6"/>
  <c r="J856" i="6"/>
  <c r="L854" i="6"/>
  <c r="F186" i="6"/>
  <c r="L185" i="6"/>
  <c r="K179" i="6"/>
  <c r="F179" i="6"/>
  <c r="F161" i="6"/>
  <c r="K161" i="6"/>
  <c r="K167" i="6"/>
  <c r="F167" i="6"/>
  <c r="J163" i="6"/>
  <c r="L162" i="6"/>
  <c r="J181" i="6"/>
  <c r="L180" i="6"/>
  <c r="J134" i="6"/>
  <c r="G22" i="7" s="1"/>
  <c r="L133" i="6"/>
  <c r="F134" i="6"/>
  <c r="L132" i="6"/>
  <c r="E21" i="7"/>
  <c r="H21" i="7" s="1"/>
  <c r="L129" i="6"/>
  <c r="L123" i="6"/>
  <c r="J124" i="6"/>
  <c r="G20" i="7" s="1"/>
  <c r="H133" i="7"/>
  <c r="E122" i="6"/>
  <c r="J119" i="6"/>
  <c r="G19" i="7" s="1"/>
  <c r="L118" i="6"/>
  <c r="F119" i="6"/>
  <c r="L117" i="6"/>
  <c r="E17" i="7"/>
  <c r="H17" i="7" s="1"/>
  <c r="L109" i="6"/>
  <c r="E546" i="6"/>
  <c r="H11" i="7"/>
  <c r="E4" i="7"/>
  <c r="H4" i="7" s="1"/>
  <c r="L6" i="6"/>
  <c r="L534" i="6" l="1"/>
  <c r="E91" i="7"/>
  <c r="H91" i="7" s="1"/>
  <c r="E173" i="7"/>
  <c r="L1019" i="6"/>
  <c r="K329" i="6"/>
  <c r="F329" i="6"/>
  <c r="L382" i="6"/>
  <c r="E62" i="7"/>
  <c r="H62" i="7" s="1"/>
  <c r="G38" i="7"/>
  <c r="H38" i="7" s="1"/>
  <c r="L228" i="6"/>
  <c r="G36" i="7"/>
  <c r="H36" i="7" s="1"/>
  <c r="L218" i="6"/>
  <c r="G37" i="7"/>
  <c r="H37" i="7" s="1"/>
  <c r="L223" i="6"/>
  <c r="H31" i="7"/>
  <c r="L193" i="6"/>
  <c r="G146" i="7"/>
  <c r="L856" i="6"/>
  <c r="F187" i="6"/>
  <c r="E30" i="7" s="1"/>
  <c r="L179" i="6"/>
  <c r="F181" i="6"/>
  <c r="E29" i="7" s="1"/>
  <c r="L167" i="6"/>
  <c r="F169" i="6"/>
  <c r="L161" i="6"/>
  <c r="F163" i="6"/>
  <c r="E26" i="7" s="1"/>
  <c r="G29" i="7"/>
  <c r="H29" i="7" s="1"/>
  <c r="L181" i="6"/>
  <c r="G26" i="7"/>
  <c r="H26" i="7" s="1"/>
  <c r="L163" i="6"/>
  <c r="E22" i="7"/>
  <c r="H22" i="7" s="1"/>
  <c r="L134" i="6"/>
  <c r="K122" i="6"/>
  <c r="F122" i="6"/>
  <c r="L119" i="6"/>
  <c r="E19" i="7"/>
  <c r="H19" i="7" s="1"/>
  <c r="F546" i="6"/>
  <c r="K546" i="6"/>
  <c r="E1002" i="6" l="1"/>
  <c r="H173" i="7"/>
  <c r="E338" i="6"/>
  <c r="L329" i="6"/>
  <c r="F330" i="6"/>
  <c r="I186" i="6"/>
  <c r="H146" i="7"/>
  <c r="L169" i="6"/>
  <c r="E27" i="7"/>
  <c r="H27" i="7" s="1"/>
  <c r="F124" i="6"/>
  <c r="L122" i="6"/>
  <c r="L546" i="6"/>
  <c r="F550" i="6"/>
  <c r="K338" i="6" l="1"/>
  <c r="F338" i="6"/>
  <c r="L338" i="6" s="1"/>
  <c r="F1002" i="6"/>
  <c r="K1002" i="6"/>
  <c r="E55" i="7"/>
  <c r="H55" i="7" s="1"/>
  <c r="L330" i="6"/>
  <c r="J186" i="6"/>
  <c r="K186" i="6"/>
  <c r="E20" i="7"/>
  <c r="H20" i="7" s="1"/>
  <c r="L124" i="6"/>
  <c r="E93" i="7"/>
  <c r="L550" i="6"/>
  <c r="H93" i="7" l="1"/>
  <c r="E369" i="8"/>
  <c r="L1002" i="6"/>
  <c r="F1007" i="6"/>
  <c r="J187" i="6"/>
  <c r="L186" i="6"/>
  <c r="F369" i="8" l="1"/>
  <c r="K369" i="8"/>
  <c r="E171" i="7"/>
  <c r="L1007" i="6"/>
  <c r="G30" i="7"/>
  <c r="H30" i="7" s="1"/>
  <c r="L187" i="6"/>
  <c r="F393" i="8" l="1"/>
  <c r="E45" i="9" s="1"/>
  <c r="L369" i="8"/>
  <c r="L393" i="8" s="1"/>
  <c r="H171" i="7"/>
  <c r="E336" i="6"/>
  <c r="F45" i="9" l="1"/>
  <c r="K45" i="9"/>
  <c r="F336" i="6"/>
  <c r="K336" i="6"/>
  <c r="L45" i="9" l="1"/>
  <c r="L336" i="6"/>
  <c r="F343" i="6"/>
  <c r="L343" i="6" l="1"/>
  <c r="E56" i="7"/>
  <c r="H56" i="7" s="1"/>
  <c r="E7" i="10" l="1"/>
  <c r="E21" i="10" l="1"/>
  <c r="E20" i="10"/>
  <c r="E19" i="10"/>
  <c r="E17" i="10"/>
  <c r="E22" i="10"/>
  <c r="E25" i="10" l="1"/>
  <c r="E26" i="10" l="1"/>
  <c r="E27" i="10" s="1"/>
  <c r="E28" i="10" s="1"/>
  <c r="E31" i="10" l="1"/>
  <c r="E32" i="10" l="1"/>
  <c r="G21" i="13"/>
  <c r="E33" i="10" l="1"/>
  <c r="E35" i="10" s="1"/>
  <c r="G23" i="13"/>
  <c r="G19" i="13" s="1"/>
  <c r="K15" i="13" l="1"/>
  <c r="G15" i="13" s="1"/>
  <c r="G19" i="12"/>
  <c r="K15" i="12" s="1"/>
  <c r="G15" i="12" s="1"/>
</calcChain>
</file>

<file path=xl/comments1.xml><?xml version="1.0" encoding="utf-8"?>
<comments xmlns="http://schemas.openxmlformats.org/spreadsheetml/2006/main">
  <authors>
    <author>HopeBridge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>HopeBridge: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협회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당연가입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아님</t>
        </r>
      </text>
    </comment>
  </commentList>
</comments>
</file>

<file path=xl/sharedStrings.xml><?xml version="1.0" encoding="utf-8"?>
<sst xmlns="http://schemas.openxmlformats.org/spreadsheetml/2006/main" count="23055" uniqueCount="3317">
  <si>
    <t>공 종 별 집 계 표</t>
  </si>
  <si>
    <t>[ 여수시 월호리 마을회관 증축 및 리모델링공사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</si>
  <si>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</si>
  <si>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</si>
  <si>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</si>
  <si>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</si>
  <si>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</si>
  <si>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</si>
  <si>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</si>
  <si>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</si>
  <si>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</si>
  <si>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</si>
  <si>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</si>
  <si>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</si>
  <si>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</si>
  <si>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</si>
  <si>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</si>
  <si>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</si>
  <si>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</si>
  <si>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</si>
  <si>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</si>
  <si>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</si>
  <si>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</si>
  <si>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</si>
  <si>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</si>
  <si>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</si>
  <si>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</si>
  <si>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</si>
  <si>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</si>
  <si>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</si>
  <si>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</si>
  <si>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</si>
  <si>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</si>
  <si>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</si>
  <si>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</si>
  <si>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</si>
  <si>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</si>
  <si>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</si>
  <si>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</si>
  <si>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</si>
  <si>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</si>
  <si>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</si>
  <si>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</si>
  <si>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</si>
  <si>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</si>
  <si>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</si>
  <si>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</si>
  <si>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</si>
  <si>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</si>
  <si>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</si>
  <si>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</si>
  <si>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여수시 월호리 마을회관 증축 및 리모델링공사</t>
  </si>
  <si>
    <t/>
  </si>
  <si>
    <t>01</t>
  </si>
  <si>
    <t>0101  리모델링</t>
  </si>
  <si>
    <t>0101</t>
  </si>
  <si>
    <t>010101  가  설  공  사</t>
  </si>
  <si>
    <t>010101</t>
  </si>
  <si>
    <t>리모델링</t>
    <phoneticPr fontId="1" type="noConversion"/>
  </si>
  <si>
    <t>외부 작업용 크레인</t>
  </si>
  <si>
    <t>일</t>
  </si>
  <si>
    <t>호표 1</t>
  </si>
  <si>
    <t>5778C13868709D6E2610A49682F7BA</t>
  </si>
  <si>
    <t>T</t>
  </si>
  <si>
    <t>F</t>
  </si>
  <si>
    <t>0101015778C13868709D6E2610A49682F7BA</t>
  </si>
  <si>
    <t>강관 조립말비계(이동식)설치 및 해체</t>
  </si>
  <si>
    <t>높이 2m, 3개월</t>
  </si>
  <si>
    <t>대</t>
  </si>
  <si>
    <t>호표 2</t>
  </si>
  <si>
    <t>5778C13868709D6E2610A486FCCBA0</t>
  </si>
  <si>
    <t>0101015778C13868709D6E2610A486FCCBA0</t>
  </si>
  <si>
    <t>목재 평 규준틀 설치 및 철거</t>
  </si>
  <si>
    <t>개소</t>
  </si>
  <si>
    <t>호표 3</t>
  </si>
  <si>
    <t>5778C13868709D6FC6A65DA62BC79B</t>
  </si>
  <si>
    <t>0101015778C13868709D6FC6A65DA62BC79B</t>
  </si>
  <si>
    <t>목재 귀 규준틀 설치 및 철거</t>
  </si>
  <si>
    <t>호표 4</t>
  </si>
  <si>
    <t>5778C13868709D6FC6A65D96043EB9</t>
  </si>
  <si>
    <t>0101015778C13868709D6FC6A65D96043EB9</t>
  </si>
  <si>
    <t>강관동바리</t>
  </si>
  <si>
    <t>3.5m초과~4.2m이하,3개월</t>
  </si>
  <si>
    <t>M2</t>
  </si>
  <si>
    <t>호표 5</t>
  </si>
  <si>
    <t>5778C13868709E77C65DA4E6F4C3E0</t>
  </si>
  <si>
    <t>0101015778C13868709E77C65DA4E6F4C3E0</t>
  </si>
  <si>
    <t>화물운반선</t>
  </si>
  <si>
    <t>왕복적용</t>
  </si>
  <si>
    <t>EA</t>
  </si>
  <si>
    <t>호표 6</t>
  </si>
  <si>
    <t>5778C13838BE85C2B6D98AD6A462A3</t>
  </si>
  <si>
    <t>0101015778C13838BE85C2B6D98AD6A462A3</t>
  </si>
  <si>
    <t>건축물 현장정리</t>
  </si>
  <si>
    <t>개보수,(조적조의50%),공사중 옥내·외 청소</t>
  </si>
  <si>
    <t>호표 7</t>
  </si>
  <si>
    <t>5778C13838BE85C2B6CF1226D64F8C</t>
  </si>
  <si>
    <t>0101015778C13838BE85C2B6CF1226D64F8C</t>
  </si>
  <si>
    <t>[ 합           계 ]</t>
  </si>
  <si>
    <t>TOTAL</t>
  </si>
  <si>
    <t>010102  토 및 지정공사</t>
  </si>
  <si>
    <t>010102</t>
  </si>
  <si>
    <t>터파기/토사</t>
  </si>
  <si>
    <t>보통, 굴착기 0.7m3 90%, 인력10%</t>
  </si>
  <si>
    <t>M3</t>
  </si>
  <si>
    <t>산근 1</t>
  </si>
  <si>
    <t>575441319876B878765541B6E6C8D7</t>
  </si>
  <si>
    <t>010102575441319876B878765541B6E6C8D7</t>
  </si>
  <si>
    <t>토사 운반/단지외 10km</t>
  </si>
  <si>
    <t>보통, 덤프 15ton+굴착기 0.7m3(고르기 별도)</t>
  </si>
  <si>
    <t>산근 2</t>
  </si>
  <si>
    <t>57544131A81D224A165E19C6E8A943</t>
  </si>
  <si>
    <t>01010257544131A81D224A165E19C6E8A943</t>
  </si>
  <si>
    <t>되메우기 및 다짐</t>
  </si>
  <si>
    <t>대형장비</t>
  </si>
  <si>
    <t>호표 8</t>
  </si>
  <si>
    <t>5754413148F73365565F7886F51BC5</t>
  </si>
  <si>
    <t>0101025754413148F73365565F7886F51BC5</t>
  </si>
  <si>
    <t>기초 지정</t>
  </si>
  <si>
    <t>잡석지정</t>
  </si>
  <si>
    <t>호표 9</t>
  </si>
  <si>
    <t>57544131589AC19ED63637B6BFEB54</t>
  </si>
  <si>
    <t>01010257544131589AC19ED63637B6BFEB54</t>
  </si>
  <si>
    <t>단열재 슬래브 위 깔기</t>
  </si>
  <si>
    <t>비드법 2종2호, T=100</t>
  </si>
  <si>
    <t>호표 10</t>
  </si>
  <si>
    <t>5778213878A0BB02766E7C06128A83</t>
  </si>
  <si>
    <t>0101025778213878A0BB02766E7C06128A83</t>
  </si>
  <si>
    <t>010103  철근콘크리트공사</t>
  </si>
  <si>
    <t>010103</t>
  </si>
  <si>
    <t>레미콘(관급)(구조)</t>
  </si>
  <si>
    <t>25-30-15</t>
  </si>
  <si>
    <t>5053C133F8A93CCCB67B5416963AE5A6138631</t>
  </si>
  <si>
    <t>0101035053C133F8A93CCCB67B5416963AE5A6138631</t>
  </si>
  <si>
    <t>레미콘(관급)(버림용)</t>
  </si>
  <si>
    <t>25-18-120</t>
  </si>
  <si>
    <t>5053C133F8A93CCCB67B5416951DDAA9089BAE</t>
  </si>
  <si>
    <t>0101035053C133F8A93CCCB67B5416951DDAA9089BAE</t>
  </si>
  <si>
    <t>레미콘(관급)(무근용)</t>
  </si>
  <si>
    <t>5053C133F8A93CCCB67B5416963AE5A1A65F48</t>
  </si>
  <si>
    <t>0101035053C133F8A93CCCB67B5416963AE5A1A65F48</t>
  </si>
  <si>
    <t>콘크리트 펌프차 타설</t>
  </si>
  <si>
    <t>slump 15cm, 매트기초 등, f2 : Type-Ⅰ, 32m</t>
  </si>
  <si>
    <t>호표 11</t>
  </si>
  <si>
    <t>5778913558E338A7767A9E568D4DF5</t>
  </si>
  <si>
    <t>0101035778913558E338A7767A9E568D4DF5</t>
  </si>
  <si>
    <t>slump 15cm, 벽,기둥,슬래브 등, f2 : Type-Ⅰ, 32m</t>
  </si>
  <si>
    <t>호표 12</t>
  </si>
  <si>
    <t>5778913558E33B780609D126C03711</t>
  </si>
  <si>
    <t>0101035778913558E33B780609D126C03711</t>
  </si>
  <si>
    <t>콘크리트 펌프차 타설(무근)</t>
  </si>
  <si>
    <t>slump 8~12cm, 매트기초 등, f2 : Type-Ⅰ, 32m</t>
  </si>
  <si>
    <t>호표 13</t>
  </si>
  <si>
    <t>5778913558E0694986B8525641C5DB</t>
  </si>
  <si>
    <t>0101035778913558E0694986B8525641C5DB</t>
  </si>
  <si>
    <t>slump 8~12cm, 벽,기둥,슬래브 등, f2 : Type-Ⅰ, 36m</t>
  </si>
  <si>
    <t>호표 14</t>
  </si>
  <si>
    <t>5778913558E06A6EE67F3B46FBBE99</t>
  </si>
  <si>
    <t>0101035778913558E06A6EE67F3B46FBBE99</t>
  </si>
  <si>
    <t>철근콘크리트용봉강(관급)</t>
  </si>
  <si>
    <t>이형봉강(SD400), HD-10</t>
  </si>
  <si>
    <t>TON</t>
  </si>
  <si>
    <t>별도</t>
  </si>
  <si>
    <t>5053C133F8A817EB669673861E4A2194556D2C</t>
  </si>
  <si>
    <t>0101035053C133F8A817EB669673861E4A2194556D2C</t>
  </si>
  <si>
    <t>이형봉강(SD400), HD-13</t>
  </si>
  <si>
    <t>5053C133F8A817EB669673861E4A2194556D2F</t>
  </si>
  <si>
    <t>0101035053C133F8A817EB669673861E4A2194556D2F</t>
  </si>
  <si>
    <t>이형봉강(SD400), HD-16</t>
  </si>
  <si>
    <t>5053C133F8A817EB669673861E4A2194556D2E</t>
  </si>
  <si>
    <t>0101035053C133F8A817EB669673861E4A2194556D2E</t>
  </si>
  <si>
    <t>철근 현장가공 및 현장조립</t>
  </si>
  <si>
    <t>Type-Ⅰ</t>
  </si>
  <si>
    <t>호표 15</t>
  </si>
  <si>
    <t>577891351806E038160ABE262AF9D9</t>
  </si>
  <si>
    <t>010103577891351806E038160ABE262AF9D9</t>
  </si>
  <si>
    <t>합판거푸집 설치 및 해체</t>
  </si>
  <si>
    <t>간단 6회, 수직고 7m까지</t>
  </si>
  <si>
    <t>호표 16</t>
  </si>
  <si>
    <t>57789135282CE288166C4626F49BF0</t>
  </si>
  <si>
    <t>01010357789135282CE288166C4626F49BF0</t>
  </si>
  <si>
    <t>보통 4회, 수직고 7m까지</t>
  </si>
  <si>
    <t>호표 17</t>
  </si>
  <si>
    <t>57789135282FB70EA600FBE68E4DBC</t>
  </si>
  <si>
    <t>01010357789135282FB70EA600FBE68E4DBC</t>
  </si>
  <si>
    <t>유로폼 설치 및 해체</t>
  </si>
  <si>
    <t>3회, 보통, 수직고 7m까지</t>
  </si>
  <si>
    <t>호표 18</t>
  </si>
  <si>
    <t>5778913528292E02B6E771C6355571</t>
  </si>
  <si>
    <t>0101035778913528292E02B6E771C6355571</t>
  </si>
  <si>
    <t>3회, 간단, 수직고 7m까지</t>
  </si>
  <si>
    <t>호표 19</t>
  </si>
  <si>
    <t>5778913528292E02B6E771C635546A</t>
  </si>
  <si>
    <t>0101035778913528292E02B6E771C635546A</t>
  </si>
  <si>
    <t>에폭시 콘크리트(신구접착)</t>
  </si>
  <si>
    <t>접착제바르기</t>
  </si>
  <si>
    <t>호표 20</t>
  </si>
  <si>
    <t>5754513118ECE40C36D517F6443C60</t>
  </si>
  <si>
    <t>0101035754513118ECE40C36D517F6443C60</t>
  </si>
  <si>
    <t>콘크리트 치핑</t>
  </si>
  <si>
    <t>소형치핑장비활용</t>
  </si>
  <si>
    <t>호표 21</t>
  </si>
  <si>
    <t>5778913418FF2704B6198D6687C103</t>
  </si>
  <si>
    <t>0101035778913418FF2704B6198D6687C103</t>
  </si>
  <si>
    <t>HY200(하이브리드)</t>
  </si>
  <si>
    <t>HY200+D13 @200 L=620mm</t>
  </si>
  <si>
    <t>SET</t>
  </si>
  <si>
    <t>호표 22</t>
  </si>
  <si>
    <t>57788136E8A8E9C1A62971063D8D52</t>
  </si>
  <si>
    <t>01010357788136E8A8E9C1A62971063D8D52</t>
  </si>
  <si>
    <t>철강설</t>
  </si>
  <si>
    <t>철강설, 고철, 작업설부산물</t>
  </si>
  <si>
    <t>수집상차도</t>
  </si>
  <si>
    <t>507EB137E8597147463D14D60CC2DEE3CB4B3A</t>
  </si>
  <si>
    <t>010103507EB137E8597147463D14D60CC2DEE3CB4B3A</t>
  </si>
  <si>
    <t>010104  돌    공    사</t>
  </si>
  <si>
    <t>010104</t>
  </si>
  <si>
    <t>화강석붙임(습식, 버너)</t>
  </si>
  <si>
    <t>바닥, 포천석 30mm, 모르타르 30mm</t>
  </si>
  <si>
    <t>호표 23</t>
  </si>
  <si>
    <t>5778013B48AF04EB66DD2F16EC7577</t>
  </si>
  <si>
    <t>0101045778013B48AF04EB66DD2F16EC7577</t>
  </si>
  <si>
    <t>디딤판, 포천석 300*30mm, 모르타르 35mm</t>
  </si>
  <si>
    <t>M</t>
  </si>
  <si>
    <t>호표 24</t>
  </si>
  <si>
    <t>5778013B48A9FCE576B5E7F6298CD5</t>
  </si>
  <si>
    <t>0101045778013B48A9FCE576B5E7F6298CD5</t>
  </si>
  <si>
    <t>챌판, 포천석 30mm, 모르타르 25mm</t>
  </si>
  <si>
    <t>호표 25</t>
  </si>
  <si>
    <t>5778013B48A9FCE576B5F036278FFB</t>
  </si>
  <si>
    <t>0101045778013B48A9FCE576B5F036278FFB</t>
  </si>
  <si>
    <t>화강석 재료분리대(습식, 물갈기)</t>
  </si>
  <si>
    <t>마천석, 150*30mm, 모르타르 30mm</t>
  </si>
  <si>
    <t>호표 26</t>
  </si>
  <si>
    <t>5778213848EBEB5546E85A36F9F3E1</t>
  </si>
  <si>
    <t>0101045778213848EBEB5546E85A36F9F3E1</t>
  </si>
  <si>
    <t>010105  타  일  공  사</t>
  </si>
  <si>
    <t>010105</t>
  </si>
  <si>
    <t>도기질타일</t>
  </si>
  <si>
    <t>도기질타일, 일반색, 250*400*7.5mm, 300*300mm</t>
  </si>
  <si>
    <t>5053C133F8ABEB0C46729586F779AD1C510875</t>
  </si>
  <si>
    <t>0101055053C133F8ABEB0C46729586F779AD1C510875</t>
  </si>
  <si>
    <t>자기질타일</t>
  </si>
  <si>
    <t>자기질타일, 시유, 300*300*8mm</t>
  </si>
  <si>
    <t>5053C133F8ABEB0C46729586F5473C7BFD62B5</t>
  </si>
  <si>
    <t>0101055053C133F8ABEB0C46729586F5473C7BFD62B5</t>
  </si>
  <si>
    <t>타일 압착 붙이기(바탕 18mm+압 6mm)</t>
  </si>
  <si>
    <t>벽, 장변 300(타일C, 백색줄눈)</t>
  </si>
  <si>
    <t>호표 27</t>
  </si>
  <si>
    <t>5778013B78611E26A600B0168FDEFC</t>
  </si>
  <si>
    <t>0101055778013B78611E26A600B0168FDEFC</t>
  </si>
  <si>
    <t>타일 압착 붙이기(바탕 24mm+압 5mm)</t>
  </si>
  <si>
    <t>바닥, 300*300(타일C, 백색줄눈)</t>
  </si>
  <si>
    <t>호표 28</t>
  </si>
  <si>
    <t>5778013B7863CD66761DF3B6DAB289</t>
  </si>
  <si>
    <t>0101055778013B7863CD66761DF3B6DAB289</t>
  </si>
  <si>
    <t>010106  목공사및수장공사</t>
  </si>
  <si>
    <t>010106</t>
  </si>
  <si>
    <t>인테리어필름</t>
  </si>
  <si>
    <t>방염우드</t>
  </si>
  <si>
    <t>50F20135B88D60D746AB0AC6631E6483963C2C</t>
  </si>
  <si>
    <t>01010650F20135B88D60D746AB0AC6631E6483963C2C</t>
  </si>
  <si>
    <t>석고보드</t>
  </si>
  <si>
    <t>석고보드, 평보드, 9.5*900*1800mm(㎡)</t>
  </si>
  <si>
    <t>5053C133F8AEBEC6C6A2AC26FC609018105581</t>
  </si>
  <si>
    <t>0101065053C133F8AEBEC6C6A2AC26FC609018105581</t>
  </si>
  <si>
    <t>불연천장재</t>
  </si>
  <si>
    <t>불연천장재, 집텍스, 9.5*300*600mm</t>
  </si>
  <si>
    <t>5053C133F8AEBEC5263FB5C62C50316DD08A1B</t>
  </si>
  <si>
    <t>0101065053C133F8AEBEC5263FB5C62C50316DD08A1B</t>
  </si>
  <si>
    <t>목천장틀 설치</t>
  </si>
  <si>
    <t>30*30, @450*600</t>
  </si>
  <si>
    <t>호표 29</t>
  </si>
  <si>
    <t>5778413D38A4DBD146E8B5E68A7805</t>
  </si>
  <si>
    <t>0101065778413D38A4DBD146E8B5E68A7805</t>
  </si>
  <si>
    <t>비닐타일 깔기</t>
  </si>
  <si>
    <t>비닐타일, 3*450*450mm, 데코타일</t>
  </si>
  <si>
    <t>호표 30</t>
  </si>
  <si>
    <t>57782138283E57B7C6C51BE6BBB125</t>
  </si>
  <si>
    <t>01010657782138283E57B7C6C51BE6BBB125</t>
  </si>
  <si>
    <t>도배바름(콘크리트·모르타르면)</t>
  </si>
  <si>
    <t>벽, 비닐벽지, 실크형, A급</t>
  </si>
  <si>
    <t>호표 31</t>
  </si>
  <si>
    <t>57782138181855E03619A01671FC9E</t>
  </si>
  <si>
    <t>01010657782138181855E03619A01671FC9E</t>
  </si>
  <si>
    <t>도배바름(합판·석고보드면)</t>
  </si>
  <si>
    <t>천장, 비닐벽지, 실크형, A급</t>
  </si>
  <si>
    <t>호표 32</t>
  </si>
  <si>
    <t>57782138181855E1D68C33C6107408</t>
  </si>
  <si>
    <t>01010657782138181855E1D68C33C6107408</t>
  </si>
  <si>
    <t>MDF 설치</t>
  </si>
  <si>
    <t>T=9</t>
  </si>
  <si>
    <t>호표 33</t>
  </si>
  <si>
    <t>57782138087396BF563463166B12D0</t>
  </si>
  <si>
    <t>01010657782138087396BF563463166B12D0</t>
  </si>
  <si>
    <t>T=12</t>
  </si>
  <si>
    <t>호표 34</t>
  </si>
  <si>
    <t>57782138087396BF563463166B12D1</t>
  </si>
  <si>
    <t>01010657782138087396BF563463166B12D1</t>
  </si>
  <si>
    <t>MDF 천장 설치</t>
  </si>
  <si>
    <t>천장, T=9</t>
  </si>
  <si>
    <t>호표 35</t>
  </si>
  <si>
    <t>57782138087396BF563463166B1022</t>
  </si>
  <si>
    <t>01010657782138087396BF563463166B1022</t>
  </si>
  <si>
    <t>흡음텍스 설치</t>
  </si>
  <si>
    <t>호표 36</t>
  </si>
  <si>
    <t>5778213808739595F65BDD06A227DF</t>
  </si>
  <si>
    <t>0101065778213808739595F65BDD06A227DF</t>
  </si>
  <si>
    <t>석고판 설치(나사고정) - 바탕용</t>
  </si>
  <si>
    <t>천장, 1겹 붙임</t>
  </si>
  <si>
    <t>호표 37</t>
  </si>
  <si>
    <t>577821380870C2DE865B11A662DE10</t>
  </si>
  <si>
    <t>010106577821380870C2DE865B11A662DE10</t>
  </si>
  <si>
    <t>단열재 접착제 붙이기 - 벽</t>
  </si>
  <si>
    <t>호표 38</t>
  </si>
  <si>
    <t>5778213878A0B9549688AF3668EEE6</t>
  </si>
  <si>
    <t>0101065778213878A0B9549688AF3668EEE6</t>
  </si>
  <si>
    <t>단열재 접착제 붙이기 - 천장</t>
  </si>
  <si>
    <t>비드법 2종2호, 100mm</t>
  </si>
  <si>
    <t>호표 39</t>
  </si>
  <si>
    <t>5778213878A0BA7D563834B6D54156</t>
  </si>
  <si>
    <t>0101065778213878A0BA7D563834B6D54156</t>
  </si>
  <si>
    <t>비드법 2종2호, 200mm</t>
  </si>
  <si>
    <t>호표 40</t>
  </si>
  <si>
    <t>5778213878A0BA7D563834B6D54155</t>
  </si>
  <si>
    <t>0101065778213878A0BA7D563834B6D54155</t>
  </si>
  <si>
    <t>010107  가  구  공  사</t>
  </si>
  <si>
    <t>010107</t>
  </si>
  <si>
    <t>01010750F20135B88D60D746AB0AC6631E6483963C2C</t>
  </si>
  <si>
    <t>칸막이벽틀 설치</t>
  </si>
  <si>
    <t>주재료 별도</t>
  </si>
  <si>
    <t>호표 41</t>
  </si>
  <si>
    <t>5778413D38A5E13CF620725640A3CE</t>
  </si>
  <si>
    <t>0101075778413D38A5E13CF620725640A3CE</t>
  </si>
  <si>
    <t>벽체틀 설치</t>
  </si>
  <si>
    <t>호표 42</t>
  </si>
  <si>
    <t>5778413D38A4DBD146E8B5E68A7806</t>
  </si>
  <si>
    <t>0101075778413D38A4DBD146E8B5E68A7806</t>
  </si>
  <si>
    <t>대리석 붙임</t>
  </si>
  <si>
    <t>싱크대 상판</t>
  </si>
  <si>
    <t>호표 43</t>
  </si>
  <si>
    <t>5778013B48AA8564A6D7A83691878A</t>
  </si>
  <si>
    <t>0101075778013B48AA8564A6D7A83691878A</t>
  </si>
  <si>
    <t>01010757782138087396BF563463166B12D0</t>
  </si>
  <si>
    <t>010108  방  수  공  사</t>
  </si>
  <si>
    <t>010108</t>
  </si>
  <si>
    <t>시멘트 액체방수</t>
  </si>
  <si>
    <t>바닥</t>
  </si>
  <si>
    <t>호표 44</t>
  </si>
  <si>
    <t>5778513318653F4C7605E936106EC0</t>
  </si>
  <si>
    <t>0101085778513318653F4C7605E936106EC0</t>
  </si>
  <si>
    <t>벽</t>
  </si>
  <si>
    <t>호표 45</t>
  </si>
  <si>
    <t>5778513318653F4C7605D8D6C78D3F</t>
  </si>
  <si>
    <t>0101085778513318653F4C7605D8D6C78D3F</t>
  </si>
  <si>
    <t>우레탄방수</t>
  </si>
  <si>
    <t>바닥 2mm, 노출,(바탕처리포함)</t>
  </si>
  <si>
    <t>호표 46</t>
  </si>
  <si>
    <t>57785133B86B211B265B8466E9B620</t>
  </si>
  <si>
    <t>01010857785133B86B211B265B8466E9B620</t>
  </si>
  <si>
    <t>바닥 2mm, 비노출,(바탕처리포함)</t>
  </si>
  <si>
    <t>호표 47</t>
  </si>
  <si>
    <t>57785133B86B211B265B96D6F31C77</t>
  </si>
  <si>
    <t>01010857785133B86B211B265B96D6F31C77</t>
  </si>
  <si>
    <t>벽 2mm, 노출,(바탕처리포함)</t>
  </si>
  <si>
    <t>호표 48</t>
  </si>
  <si>
    <t>57785133B86B211B265BEEF68A56F6</t>
  </si>
  <si>
    <t>01010857785133B86B211B265BEEF68A56F6</t>
  </si>
  <si>
    <t>010109  지붕 및 홈통공사</t>
  </si>
  <si>
    <t>010109</t>
  </si>
  <si>
    <t>선홈통(스텐) 설치</t>
  </si>
  <si>
    <t>Ø100×1.2㎜</t>
  </si>
  <si>
    <t>호표 49</t>
  </si>
  <si>
    <t>57786131C8188CFFB68E8DF61A030E</t>
  </si>
  <si>
    <t>01010957786131C8188CFFB68E8DF61A030E</t>
  </si>
  <si>
    <t>루프드레인 설치</t>
  </si>
  <si>
    <t>L형, D100mm</t>
  </si>
  <si>
    <t>호표 50</t>
  </si>
  <si>
    <t>57786131D8224C8C0613CBD69849E8</t>
  </si>
  <si>
    <t>01010957786131D8224C8C0613CBD69849E8</t>
  </si>
  <si>
    <t>플로어드레인 설치</t>
  </si>
  <si>
    <t>100mm</t>
  </si>
  <si>
    <t>호표 51</t>
  </si>
  <si>
    <t>57786131D8247BAEA66DF656A71AFA</t>
  </si>
  <si>
    <t>01010957786131D8247BAEA66DF656A71AFA</t>
  </si>
  <si>
    <t>010110  금  속  공  사</t>
  </si>
  <si>
    <t>010110</t>
  </si>
  <si>
    <t>루버강판</t>
  </si>
  <si>
    <t>ㅁ-50*50 하지및시공포함</t>
  </si>
  <si>
    <t>견적가</t>
  </si>
  <si>
    <t>5053C133F8AD99EFF6DFD0767D2D8744C11E7D</t>
  </si>
  <si>
    <t>0101105053C133F8AD99EFF6DFD0767D2D8744C11E7D</t>
  </si>
  <si>
    <t>스테인리스핸드레일</t>
  </si>
  <si>
    <t>D38.1+15*1.2t+W50*10t, H:850</t>
  </si>
  <si>
    <t>호표 52</t>
  </si>
  <si>
    <t>5778713068258DCD56454E066A3DAF</t>
  </si>
  <si>
    <t>0101105778713068258DCD56454E066A3DAF</t>
  </si>
  <si>
    <t>평철 난간</t>
  </si>
  <si>
    <t>H=1000</t>
  </si>
  <si>
    <t>호표 53</t>
  </si>
  <si>
    <t>5778713068258DCF06231CE687A9B6</t>
  </si>
  <si>
    <t>0101105778713068258DCF06231CE687A9B6</t>
  </si>
  <si>
    <t>와이어메시 바닥깔기</t>
  </si>
  <si>
    <t>#8-150*150</t>
  </si>
  <si>
    <t>호표 54</t>
  </si>
  <si>
    <t>5778713018A6060D36F051F6B4FB25</t>
  </si>
  <si>
    <t>0101105778713018A6060D36F051F6B4FB25</t>
  </si>
  <si>
    <t>천장점검구 설치</t>
  </si>
  <si>
    <t>AL 백색, 450*450mm</t>
  </si>
  <si>
    <t>호표 55</t>
  </si>
  <si>
    <t>57787130C8B6CEE936A1FE16975359</t>
  </si>
  <si>
    <t>01011057787130C8B6CEE936A1FE16975359</t>
  </si>
  <si>
    <t>아연도금 체크무늬철판</t>
  </si>
  <si>
    <t>T=3.2</t>
  </si>
  <si>
    <t>호표 56</t>
  </si>
  <si>
    <t>57787130E879B7FD26E31E2668A202</t>
  </si>
  <si>
    <t>01011057787130E879B7FD26E31E2668A202</t>
  </si>
  <si>
    <t>스테인리스재료분리대</t>
  </si>
  <si>
    <t>바닥, W40*H25</t>
  </si>
  <si>
    <t>호표 57</t>
  </si>
  <si>
    <t>5778213848ECF24706470466046561</t>
  </si>
  <si>
    <t>0101105778213848ECF24706470466046561</t>
  </si>
  <si>
    <t>AL몰딩 설치</t>
  </si>
  <si>
    <t>W형, 15*15*15*15*1.0mm</t>
  </si>
  <si>
    <t>호표 58</t>
  </si>
  <si>
    <t>57782138A877EB6CD6D289A69A9758</t>
  </si>
  <si>
    <t>01011057782138A877EB6CD6D289A69A9758</t>
  </si>
  <si>
    <t>010111  미  장  공  사</t>
  </si>
  <si>
    <t>010111</t>
  </si>
  <si>
    <t>스타코 토탈마감</t>
  </si>
  <si>
    <t>비드법 2종2호 T=100</t>
  </si>
  <si>
    <t>호표 59</t>
  </si>
  <si>
    <t>5778A13B88E14E06A64C9F36AD3B02</t>
  </si>
  <si>
    <t>0101115778A13B88E14E06A64C9F36AD3B02</t>
  </si>
  <si>
    <t>모르타르 바름</t>
  </si>
  <si>
    <t>내벽, 18mm, 3.6m 이하</t>
  </si>
  <si>
    <t>호표 60</t>
  </si>
  <si>
    <t>5778A13B88E14A8186BE6EF6F80291</t>
  </si>
  <si>
    <t>0101115778A13B88E14A8186BE6EF6F80291</t>
  </si>
  <si>
    <t>외벽, 30mm</t>
  </si>
  <si>
    <t>호표 61</t>
  </si>
  <si>
    <t>5778A13B88E14A8186F411F6CA3EED</t>
  </si>
  <si>
    <t>0101115778A13B88E14A8186F411F6CA3EED</t>
  </si>
  <si>
    <t>바닥, 50mm</t>
  </si>
  <si>
    <t>호표 62</t>
  </si>
  <si>
    <t>5778A13B88E148D5D69DEF6613322F</t>
  </si>
  <si>
    <t>0101115778A13B88E148D5D69DEF6613322F</t>
  </si>
  <si>
    <t>콘크리트면 정리</t>
  </si>
  <si>
    <t>3.6m 이하</t>
  </si>
  <si>
    <t>호표 63</t>
  </si>
  <si>
    <t>5778A13B88E253A2665A4EC6935713</t>
  </si>
  <si>
    <t>0101115778A13B88E253A2665A4EC6935713</t>
  </si>
  <si>
    <t>표면 마무리</t>
  </si>
  <si>
    <t>기계마감</t>
  </si>
  <si>
    <t>호표 64</t>
  </si>
  <si>
    <t>5778A13B88E41D5B6661DCA60B60B1</t>
  </si>
  <si>
    <t>0101115778A13B88E41D5B6661DCA60B60B1</t>
  </si>
  <si>
    <t>010112  창  호  공  사</t>
  </si>
  <si>
    <t>010112</t>
  </si>
  <si>
    <t>AD01[리모델링]</t>
  </si>
  <si>
    <t>2.320 x 2.600 = 6.032</t>
  </si>
  <si>
    <t>호표 65</t>
  </si>
  <si>
    <t>57781139C88C41AEA60409D64F7926</t>
  </si>
  <si>
    <t>01011257781139C88C41AEA60409D64F7926</t>
  </si>
  <si>
    <t>AW01[리모델링]</t>
  </si>
  <si>
    <t>4.800 x 1.600 = 7.680</t>
  </si>
  <si>
    <t>호표 66</t>
  </si>
  <si>
    <t>57781139C88C41AEA60409D64F7924</t>
  </si>
  <si>
    <t>01011257781139C88C41AEA60409D64F7924</t>
  </si>
  <si>
    <t>AW02[리모델링]</t>
  </si>
  <si>
    <t>4.500 x 1.600 = 7.200</t>
  </si>
  <si>
    <t>호표 67</t>
  </si>
  <si>
    <t>57781139C88C41AEA60409D64F7922</t>
  </si>
  <si>
    <t>01011257781139C88C41AEA60409D64F7922</t>
  </si>
  <si>
    <t>PD01[리모델링]</t>
  </si>
  <si>
    <t>0.800 x 2.100 = 1.680</t>
  </si>
  <si>
    <t>호표 68</t>
  </si>
  <si>
    <t>57781139C88C41AEA60409D64F7920</t>
  </si>
  <si>
    <t>01011257781139C88C41AEA60409D64F7920</t>
  </si>
  <si>
    <t>PD02[리모델링]</t>
  </si>
  <si>
    <t>0.800 x 1.800 = 1.440</t>
  </si>
  <si>
    <t>호표 69</t>
  </si>
  <si>
    <t>57781139C88C41AEA60409D64F792E</t>
  </si>
  <si>
    <t>01011257781139C88C41AEA60409D64F792E</t>
  </si>
  <si>
    <t>PD03[리모델링]</t>
  </si>
  <si>
    <t>0.900 x 2.100 = 1.890</t>
  </si>
  <si>
    <t>호표 70</t>
  </si>
  <si>
    <t>57781139C88C41AEA60409D64F7801</t>
  </si>
  <si>
    <t>01011257781139C88C41AEA60409D64F7801</t>
  </si>
  <si>
    <t>PW01[리모델링]</t>
  </si>
  <si>
    <t>1.500 x 1.500 = 2.250</t>
  </si>
  <si>
    <t>호표 71</t>
  </si>
  <si>
    <t>57781139C88C41AEA60409D64F7803</t>
  </si>
  <si>
    <t>01011257781139C88C41AEA60409D64F7803</t>
  </si>
  <si>
    <t>PW02[리모델링]</t>
  </si>
  <si>
    <t>0.600 x 0.600 = 0.360</t>
  </si>
  <si>
    <t>호표 72</t>
  </si>
  <si>
    <t>57781139C88C41AEA60409D64F7805</t>
  </si>
  <si>
    <t>01011257781139C88C41AEA60409D64F7805</t>
  </si>
  <si>
    <t>PW03[리모델링]</t>
  </si>
  <si>
    <t>1.000 x 2.100 = 2.100</t>
  </si>
  <si>
    <t>호표 73</t>
  </si>
  <si>
    <t>57781139C88C41AEA60409D64F7807</t>
  </si>
  <si>
    <t>01011257781139C88C41AEA60409D64F7807</t>
  </si>
  <si>
    <t>SLD01[리모델링]</t>
  </si>
  <si>
    <t>1.800 x 2.100 = 3.780</t>
  </si>
  <si>
    <t>호표 74</t>
  </si>
  <si>
    <t>57781139C88C41AEA60409D64F7809</t>
  </si>
  <si>
    <t>01011257781139C88C41AEA60409D64F7809</t>
  </si>
  <si>
    <t>유리문</t>
  </si>
  <si>
    <t>유리문, 12*1100*2100mm, 투명, 세이프강화도어(락2000형)</t>
  </si>
  <si>
    <t>개</t>
  </si>
  <si>
    <t>5053C133F8AF448B26E5083665E2D4C2611C68</t>
  </si>
  <si>
    <t>0101125053C133F8AF448B26E5083665E2D4C2611C68</t>
  </si>
  <si>
    <t>플로어힌지</t>
  </si>
  <si>
    <t>플로어힌지, KS3호, 105kg, 강화유리문(K-8300)</t>
  </si>
  <si>
    <t>조</t>
  </si>
  <si>
    <t>5053D13C581548629668BDB6E1C8EC8D5459A1</t>
  </si>
  <si>
    <t>0101125053D13C581548629668BDB6E1C8EC8D5459A1</t>
  </si>
  <si>
    <t>강화도어 손잡이</t>
  </si>
  <si>
    <t>5053D13C5815486E46790AA66FE52EC9339ADE</t>
  </si>
  <si>
    <t>0101125053D13C5815486E46790AA66FE52EC9339ADE</t>
  </si>
  <si>
    <t>플로어힌지 설치</t>
  </si>
  <si>
    <t>재료비 별도</t>
  </si>
  <si>
    <t>호표 75</t>
  </si>
  <si>
    <t>57781139B8E43013960FF816DCCA09</t>
  </si>
  <si>
    <t>01011257781139B8E43013960FF816DCCA09</t>
  </si>
  <si>
    <t>도어힌지</t>
  </si>
  <si>
    <t>도어힌지, 스테인리스강, 베어링2개, 101.6*3.0mm</t>
  </si>
  <si>
    <t>5053D13C581548629668BDB6E1C8EADED9F30A</t>
  </si>
  <si>
    <t>0101125053D13C581548629668BDB6E1C8EADED9F30A</t>
  </si>
  <si>
    <t>도어핸들</t>
  </si>
  <si>
    <t>레버형</t>
  </si>
  <si>
    <t>5053D13C5815486E46790AA66ECD837DCA2C43</t>
  </si>
  <si>
    <t>0101125053D13C5815486E46790AA66ECD837DCA2C43</t>
  </si>
  <si>
    <t>도어록 설치 / 일반도어록 강재창호</t>
  </si>
  <si>
    <t>호표 76</t>
  </si>
  <si>
    <t>57781139B8E786DEC6E981767A12D1</t>
  </si>
  <si>
    <t>01011257781139B8E786DEC6E981767A12D1</t>
  </si>
  <si>
    <t>수밀코킹(실리콘)</t>
  </si>
  <si>
    <t>삼각, 10mm, 창호주위</t>
  </si>
  <si>
    <t>호표 77</t>
  </si>
  <si>
    <t>57785133E83F820BC6154B4637B6EF</t>
  </si>
  <si>
    <t>01011257785133E83F820BC6154B4637B6EF</t>
  </si>
  <si>
    <t>창호주위 발포우레탄 충전</t>
  </si>
  <si>
    <t>호표 78</t>
  </si>
  <si>
    <t>57781139B8E2033F260306A61C7E0F</t>
  </si>
  <si>
    <t>01011257781139B8E2033F260306A61C7E0F</t>
  </si>
  <si>
    <t>알루미늄 방충망</t>
  </si>
  <si>
    <t>P.J. 전용, 1000*1000</t>
  </si>
  <si>
    <t>5053C133F8AF448B26E51AA670503957A49A05</t>
  </si>
  <si>
    <t>0101125053C133F8AF448B26E51AA670503957A49A05</t>
  </si>
  <si>
    <t>PVC방충망(백색)</t>
  </si>
  <si>
    <t>5053C133F8AF4488563410D6D3D4D133E98699</t>
  </si>
  <si>
    <t>0101125053C133F8AF4488563410D6D3D4D133E98699</t>
  </si>
  <si>
    <t>010113  유  리  공  사</t>
  </si>
  <si>
    <t>010113</t>
  </si>
  <si>
    <t>강화유리</t>
  </si>
  <si>
    <t>강화유리, 투명, 8mm</t>
  </si>
  <si>
    <t>5053C133F8AF4489661E233647D72AA4E2DCFB</t>
  </si>
  <si>
    <t>0101135053C133F8AF4489661E233647D72AA4E2DCFB</t>
  </si>
  <si>
    <t>투명복층유리</t>
  </si>
  <si>
    <t>투명+투명, 22mm</t>
  </si>
  <si>
    <t>5053C133F8AF4489668138C6B75F57C780FF72</t>
  </si>
  <si>
    <t>0101135053C133F8AF4489668138C6B75F57C780FF72</t>
  </si>
  <si>
    <t>투명로이복층유리 24mm</t>
  </si>
  <si>
    <t>5LE+14Ar+5CL</t>
  </si>
  <si>
    <t>5053C133F8AF4489668138C6B75F57C782AF98</t>
  </si>
  <si>
    <t>0101135053C133F8AF4489668138C6B75F57C782AF98</t>
  </si>
  <si>
    <t>투명로이복층유리 28mm</t>
  </si>
  <si>
    <t>6LE+16Ar+6CL (소프트코팅)</t>
  </si>
  <si>
    <t>5053C133F8AF4489668138C6B75F57C782AF9F</t>
  </si>
  <si>
    <t>0101135053C133F8AF4489668138C6B75F57C782AF9F</t>
  </si>
  <si>
    <t>창호유리설치 / 판유리</t>
  </si>
  <si>
    <t>유리두께 9mm 이하</t>
  </si>
  <si>
    <t>호표 79</t>
  </si>
  <si>
    <t>57781139A8DEE6ACC6294B362547B9</t>
  </si>
  <si>
    <t>01011357781139A8DEE6ACC6294B362547B9</t>
  </si>
  <si>
    <t>창호유리설치 / 복층유리</t>
  </si>
  <si>
    <t>유리두께 22mm 이하</t>
  </si>
  <si>
    <t>호표 80</t>
  </si>
  <si>
    <t>57781139585DF30B8679C6366F8566</t>
  </si>
  <si>
    <t>01011357781139585DF30B8679C6366F8566</t>
  </si>
  <si>
    <t>유리두께 24mm 이하</t>
  </si>
  <si>
    <t>호표 81</t>
  </si>
  <si>
    <t>57781139585DF30B8679C6366F845F</t>
  </si>
  <si>
    <t>01011357781139585DF30B8679C6366F845F</t>
  </si>
  <si>
    <t>유리두께 28mm 이하</t>
  </si>
  <si>
    <t>호표 82</t>
  </si>
  <si>
    <t>57781139585DF30B8679C6366F8713</t>
  </si>
  <si>
    <t>01011357781139585DF30B8679C6366F8713</t>
  </si>
  <si>
    <t>유리주위 코킹</t>
  </si>
  <si>
    <t>5*5, 실리콘</t>
  </si>
  <si>
    <t>호표 83</t>
  </si>
  <si>
    <t>57785133E83EF8E376626A063EA816</t>
  </si>
  <si>
    <t>01011357785133E83EF8E376626A063EA816</t>
  </si>
  <si>
    <t>복층유리주위 코킹</t>
  </si>
  <si>
    <t>호표 84</t>
  </si>
  <si>
    <t>5778113958549F9E06ECA86696F784</t>
  </si>
  <si>
    <t>0101135778113958549F9E06ECA86696F784</t>
  </si>
  <si>
    <t>010114  칠    공    사</t>
  </si>
  <si>
    <t>010114</t>
  </si>
  <si>
    <t>바탕만들기+걸레받이용 페인트칠</t>
  </si>
  <si>
    <t>붓칠 2회, con'c·mortar면</t>
  </si>
  <si>
    <t>호표 85</t>
  </si>
  <si>
    <t>5778313E88F1730F1689E796F2D939</t>
  </si>
  <si>
    <t>0101145778313E88F1730F1689E796F2D939</t>
  </si>
  <si>
    <t>바탕만들기+수성페인트 롤러칠</t>
  </si>
  <si>
    <t>내부 2회, con'c·mortar면, 친환경</t>
  </si>
  <si>
    <t>호표 86</t>
  </si>
  <si>
    <t>5778313E9898FFFD66E8F686C6BA17</t>
  </si>
  <si>
    <t>0101145778313E9898FFFD66E8F686C6BA17</t>
  </si>
  <si>
    <t>내천장 2회, con'c·mortar면, 친환경</t>
  </si>
  <si>
    <t>호표 87</t>
  </si>
  <si>
    <t>5778313E9898FFFD66E85646F2CF8E</t>
  </si>
  <si>
    <t>0101145778313E9898FFFD66E85646F2CF8E</t>
  </si>
  <si>
    <t>외부 2회, con'c·mortar면, 친환경</t>
  </si>
  <si>
    <t>호표 88</t>
  </si>
  <si>
    <t>5778313E9898FFFD6602A9D6F3DCFD</t>
  </si>
  <si>
    <t>0101145778313E9898FFFD6602A9D6F3DCFD</t>
  </si>
  <si>
    <t>무늬코트</t>
  </si>
  <si>
    <t>내석고벽3회,(바탕만들기포함)</t>
  </si>
  <si>
    <t>호표 89</t>
  </si>
  <si>
    <t>5778313E08BE0628D6161036F6577B</t>
  </si>
  <si>
    <t>0101145778313E08BE0628D6161036F6577B</t>
  </si>
  <si>
    <t>010115  부  대  공  사</t>
  </si>
  <si>
    <t>010115</t>
  </si>
  <si>
    <t>오수관설치</t>
  </si>
  <si>
    <t>∮100 PVC, VG1</t>
  </si>
  <si>
    <t>호표 90</t>
  </si>
  <si>
    <t>5779D13598AFBBAC16838D6653946A</t>
  </si>
  <si>
    <t>0101155779D13598AFBBAC16838D6653946A</t>
  </si>
  <si>
    <t>010116  철  거  공  사</t>
  </si>
  <si>
    <t>010116</t>
  </si>
  <si>
    <t>기존 LPG 제어반 이동</t>
  </si>
  <si>
    <t>정면방향으로 2.5m</t>
  </si>
  <si>
    <t>실</t>
  </si>
  <si>
    <t>호표 91</t>
  </si>
  <si>
    <t>5778C13838BE85C2B6D98AD6A50BDA</t>
  </si>
  <si>
    <t>0101165778C13838BE85C2B6D98AD6A50BDA</t>
  </si>
  <si>
    <t>집기이설</t>
  </si>
  <si>
    <t>실내·외 이동 및 재배치</t>
  </si>
  <si>
    <t>호표 92</t>
  </si>
  <si>
    <t>5778C13838BE85C2B6D98AD6A50BD8</t>
  </si>
  <si>
    <t>0101165778C13838BE85C2B6D98AD6A50BD8</t>
  </si>
  <si>
    <t>콘크리트구조물 헐기(인력)</t>
  </si>
  <si>
    <t>소형브레이커(전기식), 철근, 2.3m3/일당</t>
  </si>
  <si>
    <t>호표 93</t>
  </si>
  <si>
    <t>5779C13728567BC04634362614138F</t>
  </si>
  <si>
    <t>0101165779C13728567BC04634362614138F</t>
  </si>
  <si>
    <t>선홈통 철거</t>
  </si>
  <si>
    <t>호표 94</t>
  </si>
  <si>
    <t>5779C137285DAE0C26050D76BB25FE</t>
  </si>
  <si>
    <t>0101165779C137285DAE0C26050D76BB25FE</t>
  </si>
  <si>
    <t>칠판및게시판 철거</t>
  </si>
  <si>
    <t>호표 95</t>
  </si>
  <si>
    <t>5779C137285DAF13162282263FBD66</t>
  </si>
  <si>
    <t>0101165779C137285DAF13162282263FBD66</t>
  </si>
  <si>
    <t>흡음텍스 해체</t>
  </si>
  <si>
    <t>호표 96</t>
  </si>
  <si>
    <t>5779C137285DAE0C26175CD69DE2B8</t>
  </si>
  <si>
    <t>0101165779C137285DAE0C26175CD69DE2B8</t>
  </si>
  <si>
    <t>가구 철거</t>
  </si>
  <si>
    <t>호표 97</t>
  </si>
  <si>
    <t>5779C137285DAE0C261727969EEE59</t>
  </si>
  <si>
    <t>0101165779C137285DAE0C261727969EEE59</t>
  </si>
  <si>
    <t>도배 해체</t>
  </si>
  <si>
    <t>호표 98</t>
  </si>
  <si>
    <t>5779C137285DAE0C261704B683B8DB</t>
  </si>
  <si>
    <t>0101165779C137285DAE0C261704B683B8DB</t>
  </si>
  <si>
    <t>필름 해체</t>
  </si>
  <si>
    <t>호표 99</t>
  </si>
  <si>
    <t>5779C137285DAE0C261704B683B8DA</t>
  </si>
  <si>
    <t>0101165779C137285DAE0C261704B683B8DA</t>
  </si>
  <si>
    <t>천장</t>
  </si>
  <si>
    <t>호표 100</t>
  </si>
  <si>
    <t>5779C137285DAE0C261704B683BBAF</t>
  </si>
  <si>
    <t>0101165779C137285DAE0C261704B683BBAF</t>
  </si>
  <si>
    <t>PVC계바닥재 해체</t>
  </si>
  <si>
    <t>호표 101</t>
  </si>
  <si>
    <t>5779C137285DAE0C2617F306F30848</t>
  </si>
  <si>
    <t>0101165779C137285DAE0C2617F306F30848</t>
  </si>
  <si>
    <t>타일 해체</t>
  </si>
  <si>
    <t>떠붙이기</t>
  </si>
  <si>
    <t>호표 102</t>
  </si>
  <si>
    <t>5779C137285DAE0C2617E2A6A83A9F</t>
  </si>
  <si>
    <t>0101165779C137285DAE0C2617E2A6A83A9F</t>
  </si>
  <si>
    <t>압착붙이기, 접착붙이기</t>
  </si>
  <si>
    <t>호표 103</t>
  </si>
  <si>
    <t>5779C137285DAE0C2617E2A6A839F8</t>
  </si>
  <si>
    <t>0101165779C137285DAE0C2617E2A6A839F8</t>
  </si>
  <si>
    <t>페인트 긁어내기</t>
  </si>
  <si>
    <t>벽,</t>
  </si>
  <si>
    <t>호표 104</t>
  </si>
  <si>
    <t>5778313F98245585568F0596221B47</t>
  </si>
  <si>
    <t>0101165778313F98245585568F0596221B47</t>
  </si>
  <si>
    <t>인조석및화강석 철거</t>
  </si>
  <si>
    <t>호표 105</t>
  </si>
  <si>
    <t>5779C137285DAE0C26050D46E3EBA3</t>
  </si>
  <si>
    <t>0101165779C137285DAE0C26050D46E3EBA3</t>
  </si>
  <si>
    <t>위생기구및 샤워기 철거</t>
  </si>
  <si>
    <t>호표 106</t>
  </si>
  <si>
    <t>5779C137285DAE0C26050D76BF9FFB</t>
  </si>
  <si>
    <t>0101165779C137285DAE0C26050D76BF9FFB</t>
  </si>
  <si>
    <t>창호 철거</t>
  </si>
  <si>
    <t>호표 107</t>
  </si>
  <si>
    <t>5779C137285DAE0C26050D76BB24A0</t>
  </si>
  <si>
    <t>0101165779C137285DAE0C26050D76BB24A0</t>
  </si>
  <si>
    <t>핸드레일 철거</t>
  </si>
  <si>
    <t>스텐드형(철거부마감처리포함)</t>
  </si>
  <si>
    <t>호표 108</t>
  </si>
  <si>
    <t>5779C137285DAE0C26050D76BB25FC</t>
  </si>
  <si>
    <t>0101165779C137285DAE0C26050D76BB25FC</t>
  </si>
  <si>
    <t>기존방수층 제거 및 바탕처리</t>
  </si>
  <si>
    <t>호표 109</t>
  </si>
  <si>
    <t>5779C137184E626386B0F7A62E261C</t>
  </si>
  <si>
    <t>0101165779C137184E626386B0F7A62E261C</t>
  </si>
  <si>
    <t>010117  골  재  대</t>
  </si>
  <si>
    <t>010117</t>
  </si>
  <si>
    <t>시멘트</t>
  </si>
  <si>
    <t>40kg</t>
  </si>
  <si>
    <t>포</t>
  </si>
  <si>
    <t>5053C133F8A93CCF06C97BB67BC5E7437266C2</t>
  </si>
  <si>
    <t>0101175053C133F8A93CCF06C97BB67BC5E7437266C2</t>
  </si>
  <si>
    <t>모래</t>
  </si>
  <si>
    <t>도착도</t>
  </si>
  <si>
    <t>507EB137E8513B86263EDE960880C8D04479C8</t>
  </si>
  <si>
    <t>010117507EB137E8513B86263EDE960880C8D04479C8</t>
  </si>
  <si>
    <t>혼합골재</t>
  </si>
  <si>
    <t>5053C133F8A81F2A46662D769648802672264B</t>
  </si>
  <si>
    <t>0101175053C133F8A81F2A46662D769648802672264B</t>
  </si>
  <si>
    <t>010118  운  반  비</t>
  </si>
  <si>
    <t>010118</t>
  </si>
  <si>
    <t>시멘트운반</t>
  </si>
  <si>
    <t>L:30km, 덤프 8ton</t>
  </si>
  <si>
    <t>산근 3</t>
  </si>
  <si>
    <t>57799133E80DC306961B3416B342A6</t>
  </si>
  <si>
    <t>01011857799133E80DC306961B3416B342A6</t>
  </si>
  <si>
    <t>운반비(트레일러 20ton+크레인 10ton)</t>
  </si>
  <si>
    <t>철근, L:30km</t>
  </si>
  <si>
    <t>산근 4</t>
  </si>
  <si>
    <t>57799133E80A0F80F69972965D23BE</t>
  </si>
  <si>
    <t>01011857799133E80A0F80F69972965D23BE</t>
  </si>
  <si>
    <t>0102  건설폐기물처리비</t>
  </si>
  <si>
    <t>0102</t>
  </si>
  <si>
    <t>5</t>
  </si>
  <si>
    <t>폐콘크리트</t>
  </si>
  <si>
    <t>이물질이 없는 순수한 폐콘크리트</t>
  </si>
  <si>
    <t>57302136A82D94187624BA86027DC37ADBC226</t>
  </si>
  <si>
    <t>010257302136A82D94187624BA86027DC37ADBC226</t>
  </si>
  <si>
    <t>건설폐재류</t>
  </si>
  <si>
    <t>가연성이 제거된 재활용이 가능한 혼합물</t>
  </si>
  <si>
    <t>57302136A82D94187624BA86027DC37ADBC224</t>
  </si>
  <si>
    <t>010257302136A82D94187624BA86027DC37ADBC224</t>
  </si>
  <si>
    <t>혼합건설폐기물</t>
  </si>
  <si>
    <t>건설폐재류에 가연성 5% 이하 혼합</t>
  </si>
  <si>
    <t>57302136A82D94187624BA86027DC37ADBC5FB</t>
  </si>
  <si>
    <t>010257302136A82D94187624BA86027DC37ADBC5FB</t>
  </si>
  <si>
    <t>불연성 건설폐기물에 가연성 5% 이하 혼합</t>
  </si>
  <si>
    <t>57302136A82D94187624BA86027DC37ADCE931</t>
  </si>
  <si>
    <t>010257302136A82D94187624BA86027DC37ADCE931</t>
  </si>
  <si>
    <t>그 밖의 건설폐기물에 가연성 5% 이하 혼합</t>
  </si>
  <si>
    <t>57302136A82D94187624BA86027DC37ADD8DE7</t>
  </si>
  <si>
    <t>010257302136A82D94187624BA86027DC37ADD8DE7</t>
  </si>
  <si>
    <t>건설폐재류 운반비</t>
  </si>
  <si>
    <t>24톤 덤프트럭, 30km</t>
  </si>
  <si>
    <t>57302136A82D94187624BA86027C3A3B328442</t>
  </si>
  <si>
    <t>010257302136A82D94187624BA86027C3A3B328442</t>
  </si>
  <si>
    <t>0103  철 거 부 산 물</t>
  </si>
  <si>
    <t>0103</t>
  </si>
  <si>
    <t>6</t>
  </si>
  <si>
    <t>kg</t>
  </si>
  <si>
    <t>507EB137E8597147463D14D60CC2DEE3CB4B39</t>
  </si>
  <si>
    <t>0103507EB137E8597147463D14D60CC2DEE3CB4B39</t>
  </si>
  <si>
    <t>0104  도 급 자 관 급</t>
  </si>
  <si>
    <t>0104</t>
  </si>
  <si>
    <t>3</t>
  </si>
  <si>
    <t>레미콘(구조용)</t>
  </si>
  <si>
    <t>22598532</t>
  </si>
  <si>
    <t>5053C133F8A93CCCB67B5416951DDAA9089A9C</t>
  </si>
  <si>
    <t>01045053C133F8A93CCCB67B5416951DDAA9089A9C</t>
  </si>
  <si>
    <t>레미콘(무근용)</t>
  </si>
  <si>
    <t>22599101</t>
  </si>
  <si>
    <t>5053C133F8A93CCCB67B5416951DDAA9089A9E</t>
  </si>
  <si>
    <t>01045053C133F8A93CCCB67B5416951DDAA9089A9E</t>
  </si>
  <si>
    <t>레미콘(버림용)</t>
  </si>
  <si>
    <t>5053C133F8A93CCCB67B5416951DDAA9089BAF</t>
  </si>
  <si>
    <t>01045053C133F8A93CCCB67B5416951DDAA9089BAF</t>
  </si>
  <si>
    <t>철근콘크리트용봉강</t>
  </si>
  <si>
    <t>25786553</t>
  </si>
  <si>
    <t>5053C133F8A817EB669673861E4A2199DFBE3E</t>
  </si>
  <si>
    <t>01045053C133F8A817EB669673861E4A2199DFBE3E</t>
  </si>
  <si>
    <t>25786558</t>
  </si>
  <si>
    <t>5053C133F8A817EB669673861E4A2199DCEA5F</t>
  </si>
  <si>
    <t>01045053C133F8A817EB669673861E4A2199DCEA5F</t>
  </si>
  <si>
    <t>25786556</t>
  </si>
  <si>
    <t>5053C133F8A817EB669673861E4A2199DDF0AA</t>
  </si>
  <si>
    <t>01045053C133F8A817EB669673861E4A2199DDF0AA</t>
  </si>
  <si>
    <t>조달수수료</t>
  </si>
  <si>
    <t>주재료비의 0.54%</t>
  </si>
  <si>
    <t>식</t>
  </si>
  <si>
    <t>5662B133D84C227D66763066D123001</t>
  </si>
  <si>
    <t>01045662B133D84C227D66763066D123001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</si>
  <si>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</si>
  <si>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</si>
  <si>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</si>
  <si>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</si>
  <si>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</si>
  <si>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</si>
  <si>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</si>
  <si>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</si>
  <si>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</si>
  <si>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</si>
  <si>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</si>
  <si>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</si>
  <si>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</si>
  <si>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</si>
  <si>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</si>
  <si>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</si>
  <si>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</si>
  <si>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</si>
  <si>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</si>
  <si>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</si>
  <si>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</si>
  <si>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외부 작업용 크레인    일     ( 호표 1 )</t>
  </si>
  <si>
    <t>트럭탑재형 크레인</t>
  </si>
  <si>
    <t>2ton</t>
  </si>
  <si>
    <t>HR</t>
  </si>
  <si>
    <t>호표 110</t>
  </si>
  <si>
    <t>506C3134F8AA2C689643EAE6452FB37EBB409CDC</t>
  </si>
  <si>
    <t>5778C13868709D6E2610A49682F7BA506C3134F8AA2C689643EAE6452FB37EBB409CDC</t>
  </si>
  <si>
    <t xml:space="preserve"> [ 합          계 ]</t>
  </si>
  <si>
    <t>강관 조립말비계(이동식)설치 및 해체  높이 2m, 3개월  대     ( 호표 2 )</t>
  </si>
  <si>
    <t>비계안정장치</t>
  </si>
  <si>
    <t>비계안정장치, 비계기본틀, 기둥, 1.2*1.7m</t>
  </si>
  <si>
    <t>5053C133F8A1E616B637AC96C50315D0B5EE3F</t>
  </si>
  <si>
    <t>5778C13868709D6E2610A486FCCBA05053C133F8A1E616B637AC96C50315D0B5EE3F</t>
  </si>
  <si>
    <t>비계안정장치, 가새, 1.2*1.9m</t>
  </si>
  <si>
    <t>5053C133F8A1E616B637AC96C50315D0B5EE31</t>
  </si>
  <si>
    <t>5778C13868709D6E2610A486FCCBA05053C133F8A1E616B637AC96C50315D0B5EE31</t>
  </si>
  <si>
    <t>비계안정장치, 수평띠장, 1829mm</t>
  </si>
  <si>
    <t>5053C133F8A1E616B637AC96C50315D0B5E162</t>
  </si>
  <si>
    <t>5778C13868709D6E2610A486FCCBA05053C133F8A1E616B637AC96C50315D0B5E162</t>
  </si>
  <si>
    <t>비계안정장치, 손잡이기둥</t>
  </si>
  <si>
    <t>50F20135B880A8D1A6094A26C5CF3E66243BFA</t>
  </si>
  <si>
    <t>5778C13868709D6E2610A486FCCBA050F20135B880A8D1A6094A26C5CF3E66243BFA</t>
  </si>
  <si>
    <t>비계안정장치, 손잡이, 1229mm</t>
  </si>
  <si>
    <t>50F20135B880A8D1A6094A26C5CF3E66243BFC</t>
  </si>
  <si>
    <t>5778C13868709D6E2610A486FCCBA050F20135B880A8D1A6094A26C5CF3E66243BFC</t>
  </si>
  <si>
    <t>비계안정장치, 손잡이, 1829mm</t>
  </si>
  <si>
    <t>50F20135B880A8D1A6094A26C5CF3E66243BFB</t>
  </si>
  <si>
    <t>5778C13868709D6E2610A486FCCBA050F20135B880A8D1A6094A26C5CF3E66243BFB</t>
  </si>
  <si>
    <t>비계안정장치, 바퀴</t>
  </si>
  <si>
    <t>5053C133F8A1E616B637AC96C50315D0B5E166</t>
  </si>
  <si>
    <t>5778C13868709D6E2610A486FCCBA05053C133F8A1E616B637AC96C50315D0B5E166</t>
  </si>
  <si>
    <t>비계안정장치, 쟈키</t>
  </si>
  <si>
    <t>5053C133F8A1E616B637AC96C50315D0B5E167</t>
  </si>
  <si>
    <t>5778C13868709D6E2610A486FCCBA05053C133F8A1E616B637AC96C50315D0B5E167</t>
  </si>
  <si>
    <t>비계안정장치, 발판, 40*200*2000</t>
  </si>
  <si>
    <t>장</t>
  </si>
  <si>
    <t>50F20135B880A8D1A6094A26C7F8B7A6D1D0C7</t>
  </si>
  <si>
    <t>5778C13868709D6E2610A486FCCBA050F20135B880A8D1A6094A26C7F8B7A6D1D0C7</t>
  </si>
  <si>
    <t>높이 2m, 노무비</t>
  </si>
  <si>
    <t>호표 111</t>
  </si>
  <si>
    <t>5778C13868709D6E2610A49682F4E7</t>
  </si>
  <si>
    <t>5778C13868709D6E2610A486FCCBA05778C13868709D6E2610A49682F4E7</t>
  </si>
  <si>
    <t>목재 평 규준틀 설치 및 철거    개소     ( 호표 3 )</t>
  </si>
  <si>
    <t>각재</t>
  </si>
  <si>
    <t>각재, 외송</t>
  </si>
  <si>
    <t>5053C133F8A8152676BD998672288459BF6AB8</t>
  </si>
  <si>
    <t>5778C13868709D6FC6A65DA62BC79B5053C133F8A8152676BD998672288459BF6AB8</t>
  </si>
  <si>
    <t>건축목공</t>
  </si>
  <si>
    <t>일반공사 직종</t>
  </si>
  <si>
    <t>인</t>
  </si>
  <si>
    <t>57AB113588C61927B697E72644057AE6E18F73</t>
  </si>
  <si>
    <t>5778C13868709D6FC6A65DA62BC79B57AB113588C61927B697E72644057AE6E18F73</t>
  </si>
  <si>
    <t>보통인부</t>
  </si>
  <si>
    <t>57AB113588C61927B697E72644057AE6E18D41</t>
  </si>
  <si>
    <t>5778C13868709D6FC6A65DA62BC79B57AB113588C61927B697E72644057AE6E18D41</t>
  </si>
  <si>
    <t>목재 귀 규준틀 설치 및 철거    개소     ( 호표 4 )</t>
  </si>
  <si>
    <t>5778C13868709D6FC6A65D96043EB95053C133F8A8152676BD998672288459BF6AB8</t>
  </si>
  <si>
    <t>5778C13868709D6FC6A65D96043EB957AB113588C61927B697E72644057AE6E18F73</t>
  </si>
  <si>
    <t>5778C13868709D6FC6A65D96043EB957AB113588C61927B697E72644057AE6E18D41</t>
  </si>
  <si>
    <t>강관동바리  3.5m초과~4.2m이하,3개월  M2     ( 호표 5 )</t>
  </si>
  <si>
    <t>건설용거푸집액세서리</t>
  </si>
  <si>
    <t>건설용거푸집액세서리, 파이프지주, 60.5, 4220mm</t>
  </si>
  <si>
    <t>본</t>
  </si>
  <si>
    <t>50F20135B880A08B56DC4A9683286471DC649A</t>
  </si>
  <si>
    <t>5778C13868709E77C65DA4E6F4C3E050F20135B880A08B56DC4A9683286471DC649A</t>
  </si>
  <si>
    <t>잡재료</t>
  </si>
  <si>
    <t>주재료비의 5%</t>
  </si>
  <si>
    <t>5778C13868709E77C65DA4E6F4C3E05662B133D84C227D66763066D123001</t>
  </si>
  <si>
    <t>강관동바리 설치 및 해체</t>
  </si>
  <si>
    <t>3.5m~4.2m이하, 간격 0.6~0.8m이하, 55m2</t>
  </si>
  <si>
    <t>호표 112</t>
  </si>
  <si>
    <t>5778C13868709E77C65DA49672C96F</t>
  </si>
  <si>
    <t>5778C13868709E77C65DA4E6F4C3E05778C13868709E77C65DA49672C96F</t>
  </si>
  <si>
    <t>화물운반선  왕복적용  EA     ( 호표 6 )</t>
  </si>
  <si>
    <t>기중기선(비자항)</t>
  </si>
  <si>
    <t>SD 30ton달기(111.9kw)</t>
  </si>
  <si>
    <t>호표 113</t>
  </si>
  <si>
    <t>506C3134F8AA27E766400B6626168FEB83196A55</t>
  </si>
  <si>
    <t>5778C13838BE85C2B6D98AD6A462A3506C3134F8AA27E766400B6626168FEB83196A55</t>
  </si>
  <si>
    <t>건축물 현장정리  개보수,(조적조의50%),공사중 옥내·외 청소  M2     ( 호표 7 )</t>
  </si>
  <si>
    <t>(목조,철골조,조적조)의50%</t>
  </si>
  <si>
    <t>호표 114</t>
  </si>
  <si>
    <t>5778C13838BE85C2B6D98AC69E1879</t>
  </si>
  <si>
    <t>5778C13838BE85C2B6CF1226D64F8C5778C13838BE85C2B6D98AC69E1879</t>
  </si>
  <si>
    <t>되메우기 및 다짐  대형장비  M3     ( 호표 8 )</t>
  </si>
  <si>
    <t>특별인부</t>
  </si>
  <si>
    <t>57AB113588C61927B697E72644057AE6E18D40</t>
  </si>
  <si>
    <t>5754413148F73365565F7886F51BC557AB113588C61927B697E72644057AE6E18D40</t>
  </si>
  <si>
    <t>5754413148F73365565F7886F51BC557AB113588C61927B697E72644057AE6E18D41</t>
  </si>
  <si>
    <t>굴착기(무한궤도)</t>
  </si>
  <si>
    <t>0.6㎥</t>
  </si>
  <si>
    <t>호표 118</t>
  </si>
  <si>
    <t>506C3134F8AA2E1566973D16444E82D92B19724A</t>
  </si>
  <si>
    <t>5754413148F73365565F7886F51BC5506C3134F8AA2E1566973D16444E82D92B19724A</t>
  </si>
  <si>
    <t>물탱크(살수차)</t>
  </si>
  <si>
    <t>5500L</t>
  </si>
  <si>
    <t>호표 119</t>
  </si>
  <si>
    <t>506C3134F8AA299786A854C65E3C79C71C653B0A</t>
  </si>
  <si>
    <t>5754413148F73365565F7886F51BC5506C3134F8AA299786A854C65E3C79C71C653B0A</t>
  </si>
  <si>
    <t>진동롤러(자주식)</t>
  </si>
  <si>
    <t>10ton</t>
  </si>
  <si>
    <t>호표 120</t>
  </si>
  <si>
    <t>506C3134F8AA2F3E261B1B26EA6898EF4C2F595E</t>
  </si>
  <si>
    <t>5754413148F73365565F7886F51BC5506C3134F8AA2F3E261B1B26EA6898EF4C2F595E</t>
  </si>
  <si>
    <t>진동롤러(핸드가이드식)</t>
  </si>
  <si>
    <t>0.7ton</t>
  </si>
  <si>
    <t>호표 121</t>
  </si>
  <si>
    <t>506C3134F8AA2F3E261B25965540861D8F505351</t>
  </si>
  <si>
    <t>5754413148F73365565F7886F51BC5506C3134F8AA2F3E261B25965540861D8F505351</t>
  </si>
  <si>
    <t>진동롤러(핸드가이드식) 조정원 계산안함</t>
  </si>
  <si>
    <t>조정원의 100%</t>
  </si>
  <si>
    <t>5754413148F73365565F7886F51BC55662B133D84C227D66763066D123001</t>
  </si>
  <si>
    <t>기초 지정  잡석지정  M3     ( 호표 9 )</t>
  </si>
  <si>
    <t>57544131589AC19ED63637B6BFEB5457AB113588C61927B697E72644057AE6E18D40</t>
  </si>
  <si>
    <t>57544131589AC19ED63637B6BFEB5457AB113588C61927B697E72644057AE6E18D41</t>
  </si>
  <si>
    <t>0.2㎥</t>
  </si>
  <si>
    <t>호표 122</t>
  </si>
  <si>
    <t>506C3134F8AA2E1566973D16444A27E9627EFBA0</t>
  </si>
  <si>
    <t>57544131589AC19ED63637B6BFEB54506C3134F8AA2E1566973D16444A27E9627EFBA0</t>
  </si>
  <si>
    <t>57544131589AC19ED63637B6BFEB54506C3134F8AA2F3E261B25965540861D8F505351</t>
  </si>
  <si>
    <t>57544131589AC19ED63637B6BFEB545662B133D84C227D66763066D123001</t>
  </si>
  <si>
    <t>단열재 슬래브 위 깔기  비드법 2종2호, T=100  M2     ( 호표 10 )</t>
  </si>
  <si>
    <t>발포폴리스티렌단열재</t>
  </si>
  <si>
    <t>발포폴리스티렌단열재, 0.025, 900*1800*100mm, 2종</t>
  </si>
  <si>
    <t>5053C133F8ACF04A16B5EB1682F1034E44320D</t>
  </si>
  <si>
    <t>5778213878A0BB02766E7C06128A835053C133F8ACF04A16B5EB1682F1034E44320D</t>
  </si>
  <si>
    <t>초산비닐계접착제</t>
  </si>
  <si>
    <t>초산비닐계접착제, 스치로폴, 암면</t>
  </si>
  <si>
    <t>5053D13C68399E0E96533576855B41CFB0093C</t>
  </si>
  <si>
    <t>5778213878A0BB02766E7C06128A835053D13C68399E0E96533576855B41CFB0093C</t>
  </si>
  <si>
    <t>100mm 이하</t>
  </si>
  <si>
    <t>호표 123</t>
  </si>
  <si>
    <t>5778213878A0B95496ABB4669C958B</t>
  </si>
  <si>
    <t>5778213878A0BB02766E7C06128A835778213878A0B95496ABB4669C958B</t>
  </si>
  <si>
    <t>콘크리트 펌프차 타설  slump 15cm, 매트기초 등, f2 : Type-Ⅰ, 32m  M3     ( 호표 11 )</t>
  </si>
  <si>
    <t>콘크리트공</t>
  </si>
  <si>
    <t>57AB113588C61927B697E72644057AE6E18CBF</t>
  </si>
  <si>
    <t>5778913558E338A7767A9E568D4DF557AB113588C61927B697E72644057AE6E18CBF</t>
  </si>
  <si>
    <t>5778913558E338A7767A9E568D4DF557AB113588C61927B697E72644057AE6E18D40</t>
  </si>
  <si>
    <t>형틀목공</t>
  </si>
  <si>
    <t>57AB113588C61927B697E72644057AE6E18D44</t>
  </si>
  <si>
    <t>5778913558E338A7767A9E568D4DF557AB113588C61927B697E72644057AE6E18D44</t>
  </si>
  <si>
    <t>5778913558E338A7767A9E568D4DF557AB113588C61927B697E72644057AE6E18D41</t>
  </si>
  <si>
    <t>공구손료</t>
  </si>
  <si>
    <t>인력품의 5%</t>
  </si>
  <si>
    <t>5778913558E338A7767A9E568D4DF55662B133D84C227D66763066D123001</t>
  </si>
  <si>
    <t>콘크리트 펌프차</t>
  </si>
  <si>
    <t>32m(80∼95㎥/hr)</t>
  </si>
  <si>
    <t>호표 124</t>
  </si>
  <si>
    <t>506C3134F8AA2AB9162555265C9A65B9FED3D2B9</t>
  </si>
  <si>
    <t>5778913558E338A7767A9E568D4DF5506C3134F8AA2AB9162555265C9A65B9FED3D2B9</t>
  </si>
  <si>
    <t>잔여 콘크리트</t>
  </si>
  <si>
    <t>5662B133D84C227D66763066D120002</t>
  </si>
  <si>
    <t>5778913558E338A7767A9E568D4DF55662B133D84C227D66763066D120002</t>
  </si>
  <si>
    <t>콘크리트 펌프차 타설  slump 15cm, 벽,기둥,슬래브 등, f2 : Type-Ⅰ, 32m  M3     ( 호표 12 )</t>
  </si>
  <si>
    <t>5778913558E33B780609D126C0371157AB113588C61927B697E72644057AE6E18CBF</t>
  </si>
  <si>
    <t>5778913558E33B780609D126C0371157AB113588C61927B697E72644057AE6E18D40</t>
  </si>
  <si>
    <t>5778913558E33B780609D126C0371157AB113588C61927B697E72644057AE6E18D44</t>
  </si>
  <si>
    <t>5778913558E33B780609D126C0371157AB113588C61927B697E72644057AE6E18D41</t>
  </si>
  <si>
    <t>5778913558E33B780609D126C037115662B133D84C227D66763066D123001</t>
  </si>
  <si>
    <t>5778913558E33B780609D126C03711506C3134F8AA2AB9162555265C9A65B9FED3D2B9</t>
  </si>
  <si>
    <t>5778913558E33B780609D126C037115662B133D84C227D66763066D120002</t>
  </si>
  <si>
    <t>콘크리트 펌프차 타설(무근)  slump 8~12cm, 매트기초 등, f2 : Type-Ⅰ, 32m  M3     ( 호표 13 )</t>
  </si>
  <si>
    <t>5778913558E0694986B8525641C5DB57AB113588C61927B697E72644057AE6E18CBF</t>
  </si>
  <si>
    <t>5778913558E0694986B8525641C5DB57AB113588C61927B697E72644057AE6E18D40</t>
  </si>
  <si>
    <t>5778913558E0694986B8525641C5DB57AB113588C61927B697E72644057AE6E18D44</t>
  </si>
  <si>
    <t>5778913558E0694986B8525641C5DB57AB113588C61927B697E72644057AE6E18D41</t>
  </si>
  <si>
    <t>5778913558E0694986B8525641C5DB5662B133D84C227D66763066D123001</t>
  </si>
  <si>
    <t>5778913558E0694986B8525641C5DB506C3134F8AA2AB9162555265C9A65B9FED3D2B9</t>
  </si>
  <si>
    <t>5778913558E0694986B8525641C5DB5662B133D84C227D66763066D120002</t>
  </si>
  <si>
    <t>콘크리트 펌프차 타설(무근)  slump 8~12cm, 벽,기둥,슬래브 등, f2 : Type-Ⅰ, 36m  M3     ( 호표 14 )</t>
  </si>
  <si>
    <t>5778913558E06A6EE67F3B46FBBE9957AB113588C61927B697E72644057AE6E18CBF</t>
  </si>
  <si>
    <t>5778913558E06A6EE67F3B46FBBE9957AB113588C61927B697E72644057AE6E18D40</t>
  </si>
  <si>
    <t>5778913558E06A6EE67F3B46FBBE9957AB113588C61927B697E72644057AE6E18D44</t>
  </si>
  <si>
    <t>5778913558E06A6EE67F3B46FBBE9957AB113588C61927B697E72644057AE6E18D41</t>
  </si>
  <si>
    <t>5778913558E06A6EE67F3B46FBBE995662B133D84C227D66763066D123001</t>
  </si>
  <si>
    <t>36m(80∼95㎥/hr)</t>
  </si>
  <si>
    <t>호표 125</t>
  </si>
  <si>
    <t>506C3134F8AA2AB9162555265C9A61DE2E43A6C6</t>
  </si>
  <si>
    <t>5778913558E06A6EE67F3B46FBBE99506C3134F8AA2AB9162555265C9A61DE2E43A6C6</t>
  </si>
  <si>
    <t>5778913558E06A6EE67F3B46FBBE995662B133D84C227D66763066D120002</t>
  </si>
  <si>
    <t>철근 현장가공 및 현장조립  Type-Ⅰ  TON     ( 호표 15 )</t>
  </si>
  <si>
    <t>철근 현장가공</t>
  </si>
  <si>
    <t>호표 126</t>
  </si>
  <si>
    <t>577891351806E038160ABE262B81B2</t>
  </si>
  <si>
    <t>577891351806E038160ABE262AF9D9577891351806E038160ABE262B81B2</t>
  </si>
  <si>
    <t>철근 현장조립</t>
  </si>
  <si>
    <t>호표 127</t>
  </si>
  <si>
    <t>577891351806E038160ABE262B8259</t>
  </si>
  <si>
    <t>577891351806E038160ABE262AF9D9577891351806E038160ABE262B8259</t>
  </si>
  <si>
    <t>합판거푸집 설치 및 해체  간단 6회, 수직고 7m까지  M2     ( 호표 16 )</t>
  </si>
  <si>
    <t>합판거푸집 - 자재비</t>
  </si>
  <si>
    <t>6회</t>
  </si>
  <si>
    <t>호표 128</t>
  </si>
  <si>
    <t>57789135282CE288167EB0B6CF959F</t>
  </si>
  <si>
    <t>57789135282CE288166C4626F49BF057789135282CE288167EB0B6CF959F</t>
  </si>
  <si>
    <t>합판거푸집 - 인력투입</t>
  </si>
  <si>
    <t>간단, 수직고 7m까지</t>
  </si>
  <si>
    <t>호표 129</t>
  </si>
  <si>
    <t>57789135282CE288167EB0B6CF94F8</t>
  </si>
  <si>
    <t>57789135282CE288166C4626F49BF057789135282CE288167EB0B6CF94F8</t>
  </si>
  <si>
    <t>합판거푸집 설치 및 해체  보통 4회, 수직고 7m까지  M2     ( 호표 17 )</t>
  </si>
  <si>
    <t>4회</t>
  </si>
  <si>
    <t>호표 130</t>
  </si>
  <si>
    <t>57789135282FB70EA6115896BCBEC8</t>
  </si>
  <si>
    <t>57789135282FB70EA600FBE68E4DBC57789135282FB70EA6115896BCBEC8</t>
  </si>
  <si>
    <t>보통, 수직고 7m까지</t>
  </si>
  <si>
    <t>호표 131</t>
  </si>
  <si>
    <t>57789135282FB70EA6114E2632F556</t>
  </si>
  <si>
    <t>57789135282FB70EA600FBE68E4DBC57789135282FB70EA6114E2632F556</t>
  </si>
  <si>
    <t>유로폼 설치 및 해체  3회, 보통, 수직고 7m까지  M2     ( 호표 18 )</t>
  </si>
  <si>
    <t>유로폼 - 재료비</t>
  </si>
  <si>
    <t>3회, 보통</t>
  </si>
  <si>
    <t>10M2</t>
  </si>
  <si>
    <t>호표 132</t>
  </si>
  <si>
    <t>5778913528292E02B6F1E866C53E25</t>
  </si>
  <si>
    <t>5778913528292E02B6E771C63555715778913528292E02B6F1E866C53E25</t>
  </si>
  <si>
    <t>유로폼 - 인력투입</t>
  </si>
  <si>
    <t>호표 133</t>
  </si>
  <si>
    <t>5778913528292E02B6F1CD967043E8</t>
  </si>
  <si>
    <t>5778913528292E02B6E771C63555715778913528292E02B6F1CD967043E8</t>
  </si>
  <si>
    <t>유로폼 설치 및 해체  3회, 간단, 수직고 7m까지  M2     ( 호표 19 )</t>
  </si>
  <si>
    <t>3회, 간단</t>
  </si>
  <si>
    <t>호표 134</t>
  </si>
  <si>
    <t>5778913528292E02B6F1E866C53FCC</t>
  </si>
  <si>
    <t>5778913528292E02B6E771C635546A5778913528292E02B6F1E866C53FCC</t>
  </si>
  <si>
    <t>호표 135</t>
  </si>
  <si>
    <t>5778913528292E02B6F1CD967042C1</t>
  </si>
  <si>
    <t>5778913528292E02B6E771C635546A5778913528292E02B6F1CD967042C1</t>
  </si>
  <si>
    <t>에폭시 콘크리트(신구접착)  접착제바르기  M2     ( 호표 20 )</t>
  </si>
  <si>
    <t>에폭시 신구접착제</t>
  </si>
  <si>
    <t>신구 접착제</t>
  </si>
  <si>
    <t>대리점상차도</t>
  </si>
  <si>
    <t>50F211363883572C5623B5160EFBF4C728DC60</t>
  </si>
  <si>
    <t>5754513118ECE40C36D517F6443C6050F211363883572C5623B5160EFBF4C728DC60</t>
  </si>
  <si>
    <t>에폭시 신너</t>
  </si>
  <si>
    <t>희석용</t>
  </si>
  <si>
    <t>50F211363883572C5623B5160EFBF4C72B9029</t>
  </si>
  <si>
    <t>5754513118ECE40C36D517F6443C6050F211363883572C5623B5160EFBF4C72B9029</t>
  </si>
  <si>
    <t>도장공</t>
  </si>
  <si>
    <t>57AB113588C61927B697E72644057AE6E18F79</t>
  </si>
  <si>
    <t>5754513118ECE40C36D517F6443C6057AB113588C61927B697E72644057AE6E18F79</t>
  </si>
  <si>
    <t>인력품의 2%</t>
  </si>
  <si>
    <t>5754513118ECE40C36D517F6443C605662B133D84C227D66763066D123001</t>
  </si>
  <si>
    <t>콘크리트 치핑  소형치핑장비활용  M2     ( 호표 21 )</t>
  </si>
  <si>
    <t>5778913418FF2704B6198D6687C10357AB113588C61927B697E72644057AE6E18D40</t>
  </si>
  <si>
    <t>5778913418FF2704B6198D6687C10357AB113588C61927B697E72644057AE6E18D41</t>
  </si>
  <si>
    <t>공구손료 및 경장비의 기계경비</t>
  </si>
  <si>
    <t>인력품의 8%</t>
  </si>
  <si>
    <t>5778913418FF2704B6198D6687C1035662B133D84C227D66763066D123001</t>
  </si>
  <si>
    <t>HY200(하이브리드)  HY200+D13 @200 L=620mm  SET     ( 호표 22 )</t>
  </si>
  <si>
    <t>착암공</t>
  </si>
  <si>
    <t>57AB113588C61927B697E72644057AE6E18CB9</t>
  </si>
  <si>
    <t>57788136E8A8E9C1A62971063D8D5257AB113588C61927B697E72644057AE6E18CB9</t>
  </si>
  <si>
    <t>57788136E8A8E9C1A62971063D8D5257AB113588C61927B697E72644057AE6E18D40</t>
  </si>
  <si>
    <t>57788136E8A8E9C1A62971063D8D5257AB113588C61927B697E72644057AE6E18D41</t>
  </si>
  <si>
    <t>TE 60</t>
  </si>
  <si>
    <t>함마드릴</t>
  </si>
  <si>
    <t>5053D13C581548629668BDB6E1C8EADED9F7E4</t>
  </si>
  <si>
    <t>57788136E8A8E9C1A62971063D8D525053D13C581548629668BDB6E1C8EADED9F7E4</t>
  </si>
  <si>
    <t>TE-YX 18/52</t>
  </si>
  <si>
    <t>드릴비트</t>
  </si>
  <si>
    <t>5053D13C581548629668BDB6E1C8EADED9F6C0</t>
  </si>
  <si>
    <t>57788136E8A8E9C1A62971063D8D525053D13C581548629668BDB6E1C8EADED9F6C0</t>
  </si>
  <si>
    <t>HY 200</t>
  </si>
  <si>
    <t>케미컬약액</t>
  </si>
  <si>
    <t>ml</t>
  </si>
  <si>
    <t>5053D13C581548629668BDB6E1C8EADED9F0BE</t>
  </si>
  <si>
    <t>57788136E8A8E9C1A62971063D8D525053D13C581548629668BDB6E1C8EADED9F0BE</t>
  </si>
  <si>
    <t>Dispenser HDM330</t>
  </si>
  <si>
    <t>주입건</t>
  </si>
  <si>
    <t>set</t>
  </si>
  <si>
    <t>5053D13C581548629668BDB6E1C8EADED9F0BF</t>
  </si>
  <si>
    <t>57788136E8A8E9C1A62971063D8D525053D13C581548629668BDB6E1C8EADED9F0BF</t>
  </si>
  <si>
    <t>화강석붙임(습식, 버너)  바닥, 포천석 30mm, 모르타르 30mm  M2     ( 호표 23 )</t>
  </si>
  <si>
    <t>자연석판석</t>
  </si>
  <si>
    <t>자연석판석, 버너마감, 30mm, 포천석판재</t>
  </si>
  <si>
    <t>5053C133F8ABEB0C4672FE06DC69BA0023BA05</t>
  </si>
  <si>
    <t>5778013B48AF04EB66DD2F16EC75775053C133F8ABEB0C4672FE06DC69BA0023BA05</t>
  </si>
  <si>
    <t>모르타르비빔 - 돌붙임(바닥)</t>
  </si>
  <si>
    <t>배합용적비 1:3, 시멘트, 모래 별도</t>
  </si>
  <si>
    <t>호표 136</t>
  </si>
  <si>
    <t>5778013B48ACB1B2561D58B666FEA4</t>
  </si>
  <si>
    <t>5778013B48AF04EB66DD2F16EC75775778013B48ACB1B2561D58B666FEA4</t>
  </si>
  <si>
    <t>석재판 붙임 - 습식공법(화강석)</t>
  </si>
  <si>
    <t>바닥부, 시공량 12m2/일당</t>
  </si>
  <si>
    <t>호표 137</t>
  </si>
  <si>
    <t>5778013B48AF07BFC6C2FA964B13C6</t>
  </si>
  <si>
    <t>5778013B48AF04EB66DD2F16EC75775778013B48AF07BFC6C2FA964B13C6</t>
  </si>
  <si>
    <t>화강석붙임(습식, 버너)  디딤판, 포천석 300*30mm, 모르타르 35mm  M     ( 호표 24 )</t>
  </si>
  <si>
    <t>5778013B48A9FCE576B5E7F6298CD55053C133F8ABEB0C4672FE06DC69BA0023BA05</t>
  </si>
  <si>
    <t>5778013B48A9FCE576B5E7F6298CD55778013B48ACB1B2561D58B666FEA4</t>
  </si>
  <si>
    <t>계단부, 시공량 11m2/일당</t>
  </si>
  <si>
    <t>호표 139</t>
  </si>
  <si>
    <t>5778013B48AD5AEAF664C486307272</t>
  </si>
  <si>
    <t>5778013B48A9FCE576B5E7F6298CD55778013B48AD5AEAF664C486307272</t>
  </si>
  <si>
    <t>화강석붙임(습식, 버너)  챌판, 포천석 30mm, 모르타르 25mm  M2     ( 호표 25 )</t>
  </si>
  <si>
    <t>5778013B48A9FCE576B5F036278FFB5053C133F8ABEB0C4672FE06DC69BA0023BA05</t>
  </si>
  <si>
    <t>모르타르비빔 - 돌붙임(벽)</t>
  </si>
  <si>
    <t>호표 140</t>
  </si>
  <si>
    <t>5778013B48ACB1B2561D58B666FD9D</t>
  </si>
  <si>
    <t>5778013B48A9FCE576B5F036278FFB5778013B48ACB1B2561D58B666FD9D</t>
  </si>
  <si>
    <t>5778013B48A9FCE576B5F036278FFB5778013B48AD5AEAF664C486307272</t>
  </si>
  <si>
    <t>화강석 재료분리대(습식, 물갈기)  마천석, 150*30mm, 모르타르 30mm  M     ( 호표 26 )</t>
  </si>
  <si>
    <t>자연석판석, 물갈기, 30mm, 마천석판재</t>
  </si>
  <si>
    <t>5053C133F8ABEB0C4672FE06DC69BA00229254</t>
  </si>
  <si>
    <t>5778213848EBEB5546E85A36F9F3E15053C133F8ABEB0C4672FE06DC69BA00229254</t>
  </si>
  <si>
    <t>5778213848EBEB5546E85A36F9F3E15778013B48ACB1B2561D58B666FEA4</t>
  </si>
  <si>
    <t>5778213848EBEB5546E85A36F9F3E15778013B48AF07BFC6C2FA964B13C6</t>
  </si>
  <si>
    <t>타일 압착 붙이기(바탕 18mm+압 6mm)  벽, 장변 300(타일C, 백색줄눈)  M2     ( 호표 27 )</t>
  </si>
  <si>
    <t>모르타르 배합(배합품 포함)</t>
  </si>
  <si>
    <t>호표 141</t>
  </si>
  <si>
    <t>5778A13B88E14BAA4632B23638E0F5</t>
  </si>
  <si>
    <t>5778013B78611E26A600B0168FDEFC5778A13B88E14BAA4632B23638E0F5</t>
  </si>
  <si>
    <t>바탕 고르기</t>
  </si>
  <si>
    <t>벽, 24mm 이하 기준, 45m2/일당</t>
  </si>
  <si>
    <t>호표 142</t>
  </si>
  <si>
    <t>5778013B78611FCB36D6DFF665362F</t>
  </si>
  <si>
    <t>5778013B78611E26A600B0168FDEFC5778013B78611FCB36D6DFF665362F</t>
  </si>
  <si>
    <t>압착 붙이기, 벽면, 바름두께 6mm</t>
  </si>
  <si>
    <t>0.04∼0.10 이하, 타일C, 백색줄눈</t>
  </si>
  <si>
    <t>호표 143</t>
  </si>
  <si>
    <t>5778013B7863CD667638AC46EA1279</t>
  </si>
  <si>
    <t>5778013B78611E26A600B0168FDEFC5778013B7863CD667638AC46EA1279</t>
  </si>
  <si>
    <t>타일 압착 붙이기(바탕 24mm+압 5mm)  바닥, 300*300(타일C, 백색줄눈)  M2     ( 호표 28 )</t>
  </si>
  <si>
    <t>5778013B7863CD66761DF3B6DAB2895778A13B88E14BAA4632B23638E0F5</t>
  </si>
  <si>
    <t>바닥, 24mm 이하 기준, 62m2/일당</t>
  </si>
  <si>
    <t>호표 146</t>
  </si>
  <si>
    <t>5778013B78611FCB36D6DFC690B359</t>
  </si>
  <si>
    <t>5778013B7863CD66761DF3B6DAB2895778013B78611FCB36D6DFC690B359</t>
  </si>
  <si>
    <t>압착 붙이기, 바닥면, 바름두께 5mm</t>
  </si>
  <si>
    <t>호표 147</t>
  </si>
  <si>
    <t>5778013B7863CD6676037EC6FB1F21</t>
  </si>
  <si>
    <t>5778013B7863CD66761DF3B6DAB2895778013B7863CD6676037EC6FB1F21</t>
  </si>
  <si>
    <t>목천장틀 설치  30*30, @450*600  M2     ( 호표 29 )</t>
  </si>
  <si>
    <t>재</t>
  </si>
  <si>
    <t>5053C133F8A8152676BD998672288459BF6AB7</t>
  </si>
  <si>
    <t>5778413D38A4DBD146E8B5E68A78055053C133F8A8152676BD998672288459BF6AB7</t>
  </si>
  <si>
    <t>자재 별도</t>
  </si>
  <si>
    <t>호표 150</t>
  </si>
  <si>
    <t>5778413D38A4DACA56A079E63D69BC</t>
  </si>
  <si>
    <t>5778413D38A4DBD146E8B5E68A78055778413D38A4DACA56A079E63D69BC</t>
  </si>
  <si>
    <t>비닐타일 깔기  비닐타일, 3*450*450mm, 데코타일  M2     ( 호표 30 )</t>
  </si>
  <si>
    <t>비닐타일</t>
  </si>
  <si>
    <t>5053C133F8AEBEC416C8FF2650F2A7D695F085</t>
  </si>
  <si>
    <t>57782138283E57B7C6C51BE6BBB1255053C133F8AEBEC416C8FF2650F2A7D695F085</t>
  </si>
  <si>
    <t>PVC계 바닥재 설치 - 타일형</t>
  </si>
  <si>
    <t>주재료 제외</t>
  </si>
  <si>
    <t>호표 151</t>
  </si>
  <si>
    <t>57782138283E57B7C68F60D67CD51D</t>
  </si>
  <si>
    <t>57782138283E57B7C6C51BE6BBB12557782138283E57B7C68F60D67CD51D</t>
  </si>
  <si>
    <t>도배바름(콘크리트·모르타르면)  벽, 비닐벽지, 실크형, A급  M2     ( 호표 31 )</t>
  </si>
  <si>
    <t>재료비, 비닐벽지, 실크형, A급</t>
  </si>
  <si>
    <t>호표 152</t>
  </si>
  <si>
    <t>57782138181855E656A1DF665924C4</t>
  </si>
  <si>
    <t>57782138181855E03619A01671FC9E57782138181855E656A1DF665924C4</t>
  </si>
  <si>
    <t>도배바름</t>
  </si>
  <si>
    <t>콘크리트·모르타르면, 벽</t>
  </si>
  <si>
    <t>호표 153</t>
  </si>
  <si>
    <t>57782138181855E4A6CA1356A0CB3E</t>
  </si>
  <si>
    <t>57782138181855E03619A01671FC9E57782138181855E4A6CA1356A0CB3E</t>
  </si>
  <si>
    <t>도배바름(합판·석고보드면)  천장, 비닐벽지, 실크형, A급  M2     ( 호표 32 )</t>
  </si>
  <si>
    <t>호표 154</t>
  </si>
  <si>
    <t>57782138181855E5B63938D611C8A7</t>
  </si>
  <si>
    <t>57782138181855E1D68C33C610740857782138181855E5B63938D611C8A7</t>
  </si>
  <si>
    <t>합판·석고보드면, 천장</t>
  </si>
  <si>
    <t>호표 155</t>
  </si>
  <si>
    <t>57782138181855E4A6CA134699D692</t>
  </si>
  <si>
    <t>57782138181855E1D68C33C610740857782138181855E4A6CA134699D692</t>
  </si>
  <si>
    <t>MDF 설치  T=9  M2     ( 호표 33 )</t>
  </si>
  <si>
    <t>중밀도섬유판</t>
  </si>
  <si>
    <t>중밀도섬유판, 9.0*1220*2440mm</t>
  </si>
  <si>
    <t>507EB137E852C339364872B6434C1E6AE359FC</t>
  </si>
  <si>
    <t>57782138087396BF563463166B12D0507EB137E852C339364872B6434C1E6AE359FC</t>
  </si>
  <si>
    <t>벽체합판 설치</t>
  </si>
  <si>
    <t>합판 별도</t>
  </si>
  <si>
    <t>호표 156</t>
  </si>
  <si>
    <t>5778213808766A1846BC2856DC955C</t>
  </si>
  <si>
    <t>57782138087396BF563463166B12D05778213808766A1846BC2856DC955C</t>
  </si>
  <si>
    <t>MDF 설치  T=12  M2     ( 호표 34 )</t>
  </si>
  <si>
    <t>중밀도섬유판, 12*1220*2440mm</t>
  </si>
  <si>
    <t>507EB137E852C339364872B6434C1E6AE359FD</t>
  </si>
  <si>
    <t>57782138087396BF563463166B12D1507EB137E852C339364872B6434C1E6AE359FD</t>
  </si>
  <si>
    <t>57782138087396BF563463166B12D15778213808766A1846BC2856DC955C</t>
  </si>
  <si>
    <t>MDF 천장 설치  천장, T=9  M2     ( 호표 35 )</t>
  </si>
  <si>
    <t>57782138087396BF563463166B1022507EB137E852C339364872B6434C1E6AE359FC</t>
  </si>
  <si>
    <t>57782138087396BF563463166B10225778213808766A1846BC2856DC955C</t>
  </si>
  <si>
    <t>흡음텍스 설치    M2     ( 호표 36 )</t>
  </si>
  <si>
    <t>내장공</t>
  </si>
  <si>
    <t>57AB113588C61927B697E72644057AE6E18E6A</t>
  </si>
  <si>
    <t>5778213808739595F65BDD06A227DF57AB113588C61927B697E72644057AE6E18E6A</t>
  </si>
  <si>
    <t>5778213808739595F65BDD06A227DF57AB113588C61927B697E72644057AE6E18D41</t>
  </si>
  <si>
    <t>인력품의 3%</t>
  </si>
  <si>
    <t>5778213808739595F65BDD06A227DF5662B133D84C227D66763066D123001</t>
  </si>
  <si>
    <t>석고판 설치(나사고정) - 바탕용  천장, 1겹 붙임  M2     ( 호표 37 )</t>
  </si>
  <si>
    <t>577821380870C2DE865B11A662DE1057AB113588C61927B697E72644057AE6E18E6A</t>
  </si>
  <si>
    <t>577821380870C2DE865B11A662DE1057AB113588C61927B697E72644057AE6E18D41</t>
  </si>
  <si>
    <t>인력품의 1%</t>
  </si>
  <si>
    <t>577821380870C2DE865B11A662DE105662B133D84C227D66763066D123001</t>
  </si>
  <si>
    <t>단열재 접착제 붙이기 - 벽  비드법 2종2호, T=100  M2     ( 호표 38 )</t>
  </si>
  <si>
    <t>5778213878A0B9549688AF3668EEE65053C133F8ACF04A16B5EB1682F1034E44320D</t>
  </si>
  <si>
    <t>5778213878A0B9549688AF3668EEE65053D13C68399E0E96533576855B41CFB0093C</t>
  </si>
  <si>
    <t>단열재 접착제 붙이기</t>
  </si>
  <si>
    <t>100mm 이하, 벽</t>
  </si>
  <si>
    <t>호표 157</t>
  </si>
  <si>
    <t>5778213878A0B95496ABB42623BBCC</t>
  </si>
  <si>
    <t>5778213878A0B9549688AF3668EEE65778213878A0B95496ABB42623BBCC</t>
  </si>
  <si>
    <t>단열재 접착제 붙이기 - 천장  비드법 2종2호, 100mm  M2     ( 호표 39 )</t>
  </si>
  <si>
    <t>5778213878A0BA7D563834B6D541565053C133F8ACF04A16B5EB1682F1034E44320D</t>
  </si>
  <si>
    <t>5778213878A0BA7D563834B6D541565053D13C68399E0E96533576855B41CFB0093C</t>
  </si>
  <si>
    <t>100mm 이하, 천장</t>
  </si>
  <si>
    <t>호표 158</t>
  </si>
  <si>
    <t>5778213878A0B95496ABB4161D50C7</t>
  </si>
  <si>
    <t>5778213878A0BA7D563834B6D541565778213878A0B95496ABB4161D50C7</t>
  </si>
  <si>
    <t>단열재 접착제 붙이기 - 천장  비드법 2종2호, 200mm  M2     ( 호표 40 )</t>
  </si>
  <si>
    <t>발포폴리스티렌단열재, 0.25, 900*1800*200mm, 2종</t>
  </si>
  <si>
    <t>5053C133F8ACF04A16B5EB1682F1034E45D894</t>
  </si>
  <si>
    <t>5778213878A0BA7D563834B6D541555053C133F8ACF04A16B5EB1682F1034E45D894</t>
  </si>
  <si>
    <t>5778213878A0BA7D563834B6D541555053D13C68399E0E96533576855B41CFB0093C</t>
  </si>
  <si>
    <t>200mm 이하, 천장</t>
  </si>
  <si>
    <t>호표 159</t>
  </si>
  <si>
    <t>5778213878A0B95496ABB4161D5548</t>
  </si>
  <si>
    <t>5778213878A0BA7D563834B6D541555778213878A0B95496ABB4161D5548</t>
  </si>
  <si>
    <t>칸막이벽틀 설치  주재료 별도  M2     ( 호표 41 )</t>
  </si>
  <si>
    <t>5778413D38A5E13CF620725640A3CE57AB113588C61927B697E72644057AE6E18F73</t>
  </si>
  <si>
    <t>5778413D38A5E13CF620725640A3CE57AB113588C61927B697E72644057AE6E18D41</t>
  </si>
  <si>
    <t>5778413D38A5E13CF620725640A3CE5662B133D84C227D66763066D123001</t>
  </si>
  <si>
    <t>벽체틀 설치  30*30, @450*600  M2     ( 호표 42 )</t>
  </si>
  <si>
    <t>5778413D38A4DBD146E8B5E68A78065053C133F8A8152676BD998672288459BF6AB7</t>
  </si>
  <si>
    <t>5778413D38A4DBD146E8B5E68A78065778413D38A4DACA56A079E63D69BC</t>
  </si>
  <si>
    <t>대리석 붙임  싱크대 상판  M2     ( 호표 43 )</t>
  </si>
  <si>
    <t>석재판붙임(강재트러스 지지공법, 줄눈포함)</t>
  </si>
  <si>
    <t>석재판 0.3m2초과~0.8m2이하, 15m2/일당</t>
  </si>
  <si>
    <t>호표 160</t>
  </si>
  <si>
    <t>5778013B48AA845E4627307674A46A</t>
  </si>
  <si>
    <t>5778013B48AA8564A6D7A83691878A5778013B48AA845E4627307674A46A</t>
  </si>
  <si>
    <t>인조 대리석</t>
  </si>
  <si>
    <t>t=12</t>
  </si>
  <si>
    <t>5053C133F8ABEB0C4672FE06DC69BA0023B961</t>
  </si>
  <si>
    <t>5778013B48AA8564A6D7A83691878A5053C133F8ABEB0C4672FE06DC69BA0023B961</t>
  </si>
  <si>
    <t>시멘트 액체방수  바닥  M2     ( 호표 44 )</t>
  </si>
  <si>
    <t>시멘트(별도)</t>
  </si>
  <si>
    <t>50F20135B888FEB6863A5966EE4DAC165AB3BD</t>
  </si>
  <si>
    <t>5778513318653F4C7605E936106EC050F20135B888FEB6863A5966EE4DAC165AB3BD</t>
  </si>
  <si>
    <t>(별도)</t>
  </si>
  <si>
    <t>50F2113608CFAE07266BA806673C4E86E8A4D4</t>
  </si>
  <si>
    <t>5778513318653F4C7605E936106EC050F2113608CFAE07266BA806673C4E86E8A4D4</t>
  </si>
  <si>
    <t>기타도막방수재</t>
  </si>
  <si>
    <t>기타도막방수재, 방수액고점도(1:50희석)</t>
  </si>
  <si>
    <t>L</t>
  </si>
  <si>
    <t>50F221306897FC008658EA862890CECC5E8CC4</t>
  </si>
  <si>
    <t>5778513318653F4C7605E936106EC050F221306897FC008658EA862890CECC5E8CC4</t>
  </si>
  <si>
    <t>시멘트 액체방수 바름</t>
  </si>
  <si>
    <t>호표 161</t>
  </si>
  <si>
    <t>5778513318653F4C7605E936106EC1</t>
  </si>
  <si>
    <t>5778513318653F4C7605E936106EC05778513318653F4C7605E936106EC1</t>
  </si>
  <si>
    <t>시멘트 액체방수  벽  M2     ( 호표 45 )</t>
  </si>
  <si>
    <t>5778513318653F4C7605D8D6C78D3F50F20135B888FEB6863A5966EE4DAC165AB3BD</t>
  </si>
  <si>
    <t>5778513318653F4C7605D8D6C78D3F50F2113608CFAE07266BA806673C4E86E8A4D4</t>
  </si>
  <si>
    <t>5778513318653F4C7605D8D6C78D3F50F221306897FC008658EA862890CECC5E8CC4</t>
  </si>
  <si>
    <t>수직부</t>
  </si>
  <si>
    <t>호표 162</t>
  </si>
  <si>
    <t>5778513318653F4C7605D8D6C78D3E</t>
  </si>
  <si>
    <t>5778513318653F4C7605D8D6C78D3F5778513318653F4C7605D8D6C78D3E</t>
  </si>
  <si>
    <t>우레탄방수  바닥 2mm, 노출,(바탕처리포함)  M2     ( 호표 46 )</t>
  </si>
  <si>
    <t>우레탄도막방수</t>
  </si>
  <si>
    <t>바닥, 노출 2MM</t>
  </si>
  <si>
    <t>㎡</t>
  </si>
  <si>
    <t>조달시장시공</t>
  </si>
  <si>
    <t>57785133B869729916B20B56A3380D</t>
  </si>
  <si>
    <t>57785133B86B211B265B8466E9B62057785133B869729916B20B56A3380D</t>
  </si>
  <si>
    <t>우레탄방수  바닥 2mm, 비노출,(바탕처리포함)  M2     ( 호표 47 )</t>
  </si>
  <si>
    <t>바닥, 비노출 2MM</t>
  </si>
  <si>
    <t>57785133B869729916B215B6061853</t>
  </si>
  <si>
    <t>57785133B86B211B265B96D6F31C7757785133B869729916B215B6061853</t>
  </si>
  <si>
    <t>우레탄방수  벽 2mm, 노출,(바탕처리포함)  M2     ( 호표 48 )</t>
  </si>
  <si>
    <t>벽, 노출 2MM</t>
  </si>
  <si>
    <t>57785133B86A1B30461ED6B6F4E16E</t>
  </si>
  <si>
    <t>57785133B86B211B265BEEF68A56F657785133B86A1B30461ED6B6F4E16E</t>
  </si>
  <si>
    <t>선홈통(스텐) 설치  Ø100×1.2㎜  M     ( 호표 49 )</t>
  </si>
  <si>
    <t>기계구조용스테인리스강관</t>
  </si>
  <si>
    <t>기계구조용스테인리스강관, ∮101.6*1.2mm</t>
  </si>
  <si>
    <t>50F20135B88D63A6A60EF0F63BC2B35CFFC974</t>
  </si>
  <si>
    <t>57786131C8188CFFB68E8DF61A030E50F20135B88D63A6A60EF0F63BC2B35CFFC974</t>
  </si>
  <si>
    <t>일반철물</t>
  </si>
  <si>
    <t>일반철물, 선홈통지지철물, STS</t>
  </si>
  <si>
    <t>50F2113608C86266E62B20C685A06B808880EB</t>
  </si>
  <si>
    <t>57786131C8188CFFB68E8DF61A030E50F2113608C86266E62B20C685A06B808880EB</t>
  </si>
  <si>
    <t>금속 선홈통 설치</t>
  </si>
  <si>
    <t>지름 150mm, 두께 2mm 이하 기준</t>
  </si>
  <si>
    <t>호표 163</t>
  </si>
  <si>
    <t>57786131C818880476230986B752D4</t>
  </si>
  <si>
    <t>57786131C8188CFFB68E8DF61A030E57786131C818880476230986B752D4</t>
  </si>
  <si>
    <t>루프드레인 설치  L형, D100mm  개소     ( 호표 50 )</t>
  </si>
  <si>
    <t>루프드레인</t>
  </si>
  <si>
    <t>루프드레인, L형, ISRD8570, 100mm</t>
  </si>
  <si>
    <t>5053C133F8AD99E116F2758672CB0E5FF3D5E0</t>
  </si>
  <si>
    <t>57786131D8224C8C0613CBD69849E85053C133F8AD99E116F2758672CB0E5FF3D5E0</t>
  </si>
  <si>
    <t>재료비의 2%</t>
  </si>
  <si>
    <t>57786131D8224C8C0613CBD69849E85662B133D84C227D66763066D123001</t>
  </si>
  <si>
    <t>호표 164</t>
  </si>
  <si>
    <t>57786131D821A73056486DF6639DCD</t>
  </si>
  <si>
    <t>57786131D8224C8C0613CBD69849E857786131D821A73056486DF6639DCD</t>
  </si>
  <si>
    <t>플로어드레인 설치  100mm  개소     ( 호표 51 )</t>
  </si>
  <si>
    <t>바닥배수구</t>
  </si>
  <si>
    <t>바닥배수구, 100mm, ISFD306</t>
  </si>
  <si>
    <t>50268135E8DF82E4F6AC3376800BC9455E819A</t>
  </si>
  <si>
    <t>57786131D8247BAEA66DF656A71AFA50268135E8DF82E4F6AC3376800BC9455E819A</t>
  </si>
  <si>
    <t>57786131D8247BAEA66DF656A71AFA5662B133D84C227D66763066D123001</t>
  </si>
  <si>
    <t>57786131D8247BAEA66DF656A71AFA57786131D821A73056486DF6639DCD</t>
  </si>
  <si>
    <t>스테인리스핸드레일  D38.1+15*1.2t+W50*10t, H:850  M     ( 호표 52 )</t>
  </si>
  <si>
    <t>기계구조용스테인리스강관, ∮38.1*1.2mm</t>
  </si>
  <si>
    <t>50268135E8DF81DCE6FC03C68783F84629B0C0</t>
  </si>
  <si>
    <t>5778713068258DCD56454E066A3DAF50268135E8DF81DCE6FC03C68783F84629B0C0</t>
  </si>
  <si>
    <t>기계구조용스테인리스강관, ∮15.8*1.2mm</t>
  </si>
  <si>
    <t>50268135E8DF81DCE6FC03C686E5515A26F268</t>
  </si>
  <si>
    <t>5778713068258DCD56454E066A3DAF50268135E8DF81DCE6FC03C686E5515A26F268</t>
  </si>
  <si>
    <t>용접식난간 설치</t>
  </si>
  <si>
    <t>현장제작 설치, 경량철물(스테인리스)</t>
  </si>
  <si>
    <t>호표 165</t>
  </si>
  <si>
    <t>577871306826931A9610EA8676DF35</t>
  </si>
  <si>
    <t>5778713068258DCD56454E066A3DAF577871306826931A9610EA8676DF35</t>
  </si>
  <si>
    <t>철강설, 스텐레스, 작업설부산물</t>
  </si>
  <si>
    <t>507EB137E8597147463D14D60CC2DEE3CB4A15</t>
  </si>
  <si>
    <t>5778713068258DCD56454E066A3DAF507EB137E8597147463D14D60CC2DEE3CB4A15</t>
  </si>
  <si>
    <t>스테인리스강판</t>
  </si>
  <si>
    <t>스테인리스강판, STS304, 10mm</t>
  </si>
  <si>
    <t>5053C133F8A8141BA6568F765335867A8C993B</t>
  </si>
  <si>
    <t>5778713068258DCD56454E066A3DAF5053C133F8A8141BA6568F765335867A8C993B</t>
  </si>
  <si>
    <t>세트앵커</t>
  </si>
  <si>
    <t>세트앵커, M10*L75mm</t>
  </si>
  <si>
    <t>5053D13C58154867168C1DD65868E9883F07AB</t>
  </si>
  <si>
    <t>5778713068258DCD56454E066A3DAF5053D13C58154867168C1DD65868E9883F07AB</t>
  </si>
  <si>
    <t>스테인리스 CAP</t>
  </si>
  <si>
    <t>D60*1.2t</t>
  </si>
  <si>
    <t>호표 166</t>
  </si>
  <si>
    <t>577871306826931A9633B9D6A50817</t>
  </si>
  <si>
    <t>5778713068258DCD56454E066A3DAF577871306826931A9633B9D6A50817</t>
  </si>
  <si>
    <t>평철 난간  H=1000  M     ( 호표 53 )</t>
  </si>
  <si>
    <t>평강</t>
  </si>
  <si>
    <t>평강, t9*38∼75mm</t>
  </si>
  <si>
    <t>5053C133F8A817EB66843E76BC4FCD3FDECA89</t>
  </si>
  <si>
    <t>5778713068258DCF06231CE687A9B65053C133F8A817EB66843E76BC4FCD3FDECA89</t>
  </si>
  <si>
    <t>일반구조용압연강판</t>
  </si>
  <si>
    <t>일반구조용압연강판, 9.0mm</t>
  </si>
  <si>
    <t>5053C133F8A8141BA65699E6DDEEA39B66D91C</t>
  </si>
  <si>
    <t>5778713068258DCF06231CE687A9B65053C133F8A8141BA65699E6DDEEA39B66D91C</t>
  </si>
  <si>
    <t>5778713068258DCF06231CE687A9B65053D13C58154867168C1DD65868E9883F07AB</t>
  </si>
  <si>
    <t>스틸 CAP</t>
  </si>
  <si>
    <t>D60*1.4t</t>
  </si>
  <si>
    <t>호표 168</t>
  </si>
  <si>
    <t>5778713068269318E60DE21656CF8B</t>
  </si>
  <si>
    <t>5778713068258DCF06231CE687A9B65778713068269318E60DE21656CF8B</t>
  </si>
  <si>
    <t>현장제작 설치, 철제 난간</t>
  </si>
  <si>
    <t>호표 169</t>
  </si>
  <si>
    <t>5778713068269318E64B8EA6F4A2E2</t>
  </si>
  <si>
    <t>5778713068258DCF06231CE687A9B65778713068269318E64B8EA6F4A2E2</t>
  </si>
  <si>
    <t>녹막이페인트 붓칠(재료비 미포함)</t>
  </si>
  <si>
    <t>철재면, 1회 2종</t>
  </si>
  <si>
    <t>호표 170</t>
  </si>
  <si>
    <t>5778313EB8465833A600B0F6189BAE</t>
  </si>
  <si>
    <t>5778713068258DCF06231CE687A9B65778313EB8465833A600B0F6189BAE</t>
  </si>
  <si>
    <t>유성페인트 붓칠(재료비 미포함)</t>
  </si>
  <si>
    <t>철재면, 2회 1급</t>
  </si>
  <si>
    <t>호표 171</t>
  </si>
  <si>
    <t>5778313E88F33ECA46B57146EA6E56</t>
  </si>
  <si>
    <t>5778713068258DCF06231CE687A9B65778313E88F33ECA46B57146EA6E56</t>
  </si>
  <si>
    <t>5778713068258DCF06231CE687A9B6507EB137E8597147463D14D60CC2DEE3CB4B39</t>
  </si>
  <si>
    <t>녹막이 페인트칠 재료비(20년 품셈기준)</t>
  </si>
  <si>
    <t>철재면, 1회, 2종</t>
  </si>
  <si>
    <t>호표 172</t>
  </si>
  <si>
    <t>5778313EB8465833A61115965FF0D7</t>
  </si>
  <si>
    <t>5778713068258DCF06231CE687A9B65778313EB8465833A61115965FF0D7</t>
  </si>
  <si>
    <t>유성페인트 붓칠 재료비(20년 품셈기준)</t>
  </si>
  <si>
    <t>철재면, 2회, 1급</t>
  </si>
  <si>
    <t>호표 173</t>
  </si>
  <si>
    <t>5778313E88F33ECA46B571060D1082</t>
  </si>
  <si>
    <t>5778713068258DCF06231CE687A9B65778313E88F33ECA46B571060D1082</t>
  </si>
  <si>
    <t>와이어메시 바닥깔기  #8-150*150  M2     ( 호표 54 )</t>
  </si>
  <si>
    <t>용접철망</t>
  </si>
  <si>
    <t>용접철망, 와이어메시, #8-150*150</t>
  </si>
  <si>
    <t>5053C133F8A93CC1A6D10C36E5D3FC9039C9AB</t>
  </si>
  <si>
    <t>5778713018A6060D36F051F6B4FB255053C133F8A93CC1A6D10C36E5D3FC9039C9AB</t>
  </si>
  <si>
    <t>주재료비의 3%</t>
  </si>
  <si>
    <t>5778713018A6060D36F051F6B4FB255662B133D84C227D66763066D123001</t>
  </si>
  <si>
    <t>1800*1800 기준</t>
  </si>
  <si>
    <t>호표 177</t>
  </si>
  <si>
    <t>5778713018A6060D36F051F6B4FDD3</t>
  </si>
  <si>
    <t>5778713018A6060D36F051F6B4FB255778713018A6060D36F051F6B4FDD3</t>
  </si>
  <si>
    <t>천장점검구 설치  AL 백색, 450*450mm  개소     ( 호표 55 )</t>
  </si>
  <si>
    <t>점검구</t>
  </si>
  <si>
    <t>AL(백색), 450*450mm</t>
  </si>
  <si>
    <t>5053C133F8AF448B26612896B2A96E86BDD409</t>
  </si>
  <si>
    <t>57787130C8B6CEE936A1FE169753595053C133F8AF448B26612896B2A96E86BDD409</t>
  </si>
  <si>
    <t>57787130C8B6CEE936A1FE169753595662B133D84C227D66763066D123001</t>
  </si>
  <si>
    <t>57787130C8B6CEE936A1FE1697535957AB113588C61927B697E72644057AE6E18E6A</t>
  </si>
  <si>
    <t>57787130C8B6CEE936A1FE1697535957AB113588C61927B697E72644057AE6E18D41</t>
  </si>
  <si>
    <t>57787130C8B6CEE936A1FE169753595662B133D84C227D66763066D120002</t>
  </si>
  <si>
    <t>아연도금 체크무늬철판  T=3.2  M2     ( 호표 56 )</t>
  </si>
  <si>
    <t>무늬강판</t>
  </si>
  <si>
    <t>무늬강판, 3.2mm</t>
  </si>
  <si>
    <t>5053C133F8A8141BA65699E6DCDD47F1DB1881</t>
  </si>
  <si>
    <t>57787130E879B7FD26E31E2668A2025053C133F8A8141BA65699E6DCDD47F1DB1881</t>
  </si>
  <si>
    <t>잡철물 제작 및 설치</t>
  </si>
  <si>
    <t>현장제작 설치, 일반철재</t>
  </si>
  <si>
    <t>호표 174</t>
  </si>
  <si>
    <t>5778713088D7826A76EA6BD611EAFD</t>
  </si>
  <si>
    <t>57787130E879B7FD26E31E2668A2025778713088D7826A76EA6BD611EAFD</t>
  </si>
  <si>
    <t>스테인리스재료분리대  바닥, W40*H25  M     ( 호표 57 )</t>
  </si>
  <si>
    <t>스테인리스강판, STS304, 1.5mm</t>
  </si>
  <si>
    <t>5053C133F8A8141BA6568F7652141728120AB5</t>
  </si>
  <si>
    <t>5778213848ECF247064704660465615053C133F8A8141BA6568F7652141728120AB5</t>
  </si>
  <si>
    <t>일반구조용압연강판, 1.6mm</t>
  </si>
  <si>
    <t>5053C133F8A8141BA65699E6DCDD47F0CFADD1</t>
  </si>
  <si>
    <t>5778213848ECF247064704660465615053C133F8A8141BA65699E6DCDD47F0CFADD1</t>
  </si>
  <si>
    <t>현장제작 설치, 경량철재</t>
  </si>
  <si>
    <t>호표 167</t>
  </si>
  <si>
    <t>5778713088D7826A76EA48F616504D</t>
  </si>
  <si>
    <t>5778213848ECF247064704660465615778713088D7826A76EA48F616504D</t>
  </si>
  <si>
    <t>5778213848ECF247064704660465615778713088D7826A76EA6BD611EAFD</t>
  </si>
  <si>
    <t>5778213848ECF24706470466046561507EB137E8597147463D14D60CC2DEE3CB4A15</t>
  </si>
  <si>
    <t>5778213848ECF24706470466046561507EB137E8597147463D14D60CC2DEE3CB4B39</t>
  </si>
  <si>
    <t>AL몰딩 설치  W형, 15*15*15*15*1.0mm  M     ( 호표 58 )</t>
  </si>
  <si>
    <t>경량철골천장틀</t>
  </si>
  <si>
    <t>경량철골천장틀, 몰딩(알루미늄), W형, 15*15*15*15*1.0mm</t>
  </si>
  <si>
    <t>5053C133F8AEBEC5263FD0E66496DC6BBB29CE</t>
  </si>
  <si>
    <t>57782138A877EB6CD6D289A69A97585053C133F8AEBEC5263FD0E66496DC6BBB29CE</t>
  </si>
  <si>
    <t>재료비의 5%</t>
  </si>
  <si>
    <t>57782138A877EB6CD6D289A69A97585662B133D84C227D66763066D123001</t>
  </si>
  <si>
    <t>몰딩 설치</t>
  </si>
  <si>
    <t>호표 178</t>
  </si>
  <si>
    <t>57782138A8753D3256534B669235B1</t>
  </si>
  <si>
    <t>57782138A877EB6CD6D289A69A975857782138A8753D3256534B669235B1</t>
  </si>
  <si>
    <t>스타코 토탈마감  비드법 2종2호 T=100  M2     ( 호표 59 )</t>
  </si>
  <si>
    <t>5053C133F8AD99EFF648A856683CDD7A7D3A58</t>
  </si>
  <si>
    <t>5778A13B88E14E06A64C9F36AD3B025053C133F8AD99EFF648A856683CDD7A7D3A58</t>
  </si>
  <si>
    <t>5778A13B88E14E06A64C9F36AD3B025778213878A0B9549688AF3668EEE6</t>
  </si>
  <si>
    <t>모르타르 바름  내벽, 18mm, 3.6m 이하  M2     ( 호표 60 )</t>
  </si>
  <si>
    <t>5778A13B88E14A8186BE6EF6F802915778A13B88E14BAA4632B23638E0F5</t>
  </si>
  <si>
    <t>3.6m 이하, 3회, 20m2/일당</t>
  </si>
  <si>
    <t>호표 179</t>
  </si>
  <si>
    <t>5778A13B88E14A83B69E1686A20389</t>
  </si>
  <si>
    <t>5778A13B88E14A8186BE6EF6F802915778A13B88E14A83B69E1686A20389</t>
  </si>
  <si>
    <t>모르타르 바름  외벽, 30mm  M2     ( 호표 61 )</t>
  </si>
  <si>
    <t>5778A13B88E14A8186F411F6CA3EED5778A13B88E14BAA4632B23638E0F5</t>
  </si>
  <si>
    <t>5778A13B88E14A8186F411F6CA3EED5778A13B88E14A83B69E1686A20389</t>
  </si>
  <si>
    <t>모르타르 바름  바닥, 50mm  M2     ( 호표 62 )</t>
  </si>
  <si>
    <t>5778A13B88E148D5D69DEF6613322F5778A13B88E14BAA4632B23638E0F5</t>
  </si>
  <si>
    <t>5778A13B88E148D5D69DEF6613322F5778013B78611FCB36D6DFC690B359</t>
  </si>
  <si>
    <t>콘크리트면 정리  3.6m 이하  M2     ( 호표 63 )</t>
  </si>
  <si>
    <t>견출공</t>
  </si>
  <si>
    <t>57AB113588C61927B697E72644057AE6E18F72</t>
  </si>
  <si>
    <t>5778A13B88E253A2665A4EC693571357AB113588C61927B697E72644057AE6E18F72</t>
  </si>
  <si>
    <t>5778A13B88E253A2665A4EC69357135662B133D84C227D66763066D123001</t>
  </si>
  <si>
    <t>표면 마무리  기계마감  M2     ( 호표 64 )</t>
  </si>
  <si>
    <t>미장공</t>
  </si>
  <si>
    <t>57AB113588C61927B697E72644057AE6E18F77</t>
  </si>
  <si>
    <t>5778A13B88E41D5B6661DCA60B60B157AB113588C61927B697E72644057AE6E18F77</t>
  </si>
  <si>
    <t>인력품의 9%</t>
  </si>
  <si>
    <t>5778A13B88E41D5B6661DCA60B60B15662B133D84C227D66763066D123001</t>
  </si>
  <si>
    <t>AD01[리모델링]  2.320 x 2.600 = 6.032  EA     ( 호표 65 )</t>
  </si>
  <si>
    <t>알룰미늄 단열바</t>
  </si>
  <si>
    <t>150mm 고정창</t>
  </si>
  <si>
    <t>5053C133F8AF448B26E51AA670503957A49B14</t>
  </si>
  <si>
    <t>57781139C88C41AEA60409D64F79265053C133F8AF448B26E51AA670503957A49B14</t>
  </si>
  <si>
    <t>알루미늄 단열바</t>
  </si>
  <si>
    <t>130mm 출입문</t>
  </si>
  <si>
    <t>5053C133F8AF448B26E51AA670503957A49B15</t>
  </si>
  <si>
    <t>57781139C88C41AEA60409D64F79265053C133F8AF448B26E51AA670503957A49B15</t>
  </si>
  <si>
    <t>AW01[리모델링]  4.800 x 1.600 = 7.680  EA     ( 호표 66 )</t>
  </si>
  <si>
    <t>150mm 커튼월</t>
  </si>
  <si>
    <t>5053C133F8AF448B26E51AA670503957A49B16</t>
  </si>
  <si>
    <t>57781139C88C41AEA60409D64F79245053C133F8AF448B26E51AA670503957A49B16</t>
  </si>
  <si>
    <t>프로젝트창</t>
  </si>
  <si>
    <t>5053C133F8AF448B26E51AA670503957A49B17</t>
  </si>
  <si>
    <t>57781139C88C41AEA60409D64F79245053C133F8AF448B26E51AA670503957A49B17</t>
  </si>
  <si>
    <t>AW02[리모델링]  4.500 x 1.600 = 7.200  EA     ( 호표 67 )</t>
  </si>
  <si>
    <t>57781139C88C41AEA60409D64F79225053C133F8AF448B26E51AA670503957A49B16</t>
  </si>
  <si>
    <t>57781139C88C41AEA60409D64F79225053C133F8AF448B26E51AA670503957A49B17</t>
  </si>
  <si>
    <t>PD01[리모델링]  0.800 x 2.100 = 1.680  EA     ( 호표 68 )</t>
  </si>
  <si>
    <t>PD도어</t>
  </si>
  <si>
    <t>(문짝만)</t>
  </si>
  <si>
    <t>5053C133F8AF4488563410D6D3D4D133E987BC</t>
  </si>
  <si>
    <t>57781139C88C41AEA60409D64F79205053C133F8AF4488563410D6D3D4D133E987BC</t>
  </si>
  <si>
    <t>문틀 155MM (1000*2100기준)</t>
  </si>
  <si>
    <t>5053C133F8AF4488563410D6D3D4D133E987BA</t>
  </si>
  <si>
    <t>57781139C88C41AEA60409D64F79205053C133F8AF4488563410D6D3D4D133E987BA</t>
  </si>
  <si>
    <t>목재창호 설치 / 여닫이</t>
  </si>
  <si>
    <t>창호면적 m2, 1.0 ~ 3.0 이하</t>
  </si>
  <si>
    <t>호표 180</t>
  </si>
  <si>
    <t>57781139C88F173A16591A36DC75E0</t>
  </si>
  <si>
    <t>57781139C88C41AEA60409D64F792057781139C88F173A16591A36DC75E0</t>
  </si>
  <si>
    <t>PD02[리모델링]  0.800 x 1.800 = 1.440  EA     ( 호표 69 )</t>
  </si>
  <si>
    <t>57781139C88C41AEA60409D64F792E5053C133F8AF4488563410D6D3D4D133E987BC</t>
  </si>
  <si>
    <t>57781139C88C41AEA60409D64F792E5053C133F8AF4488563410D6D3D4D133E987BA</t>
  </si>
  <si>
    <t>57781139C88C41AEA60409D64F792E57781139C88F173A16591A36DC75E0</t>
  </si>
  <si>
    <t>PD03[리모델링]  0.900 x 2.100 = 1.890  EA     ( 호표 70 )</t>
  </si>
  <si>
    <t>57781139C88C41AEA60409D64F78015053C133F8AF4488563410D6D3D4D133E987BC</t>
  </si>
  <si>
    <t>57781139C88C41AEA60409D64F78015053C133F8AF4488563410D6D3D4D133E987BA</t>
  </si>
  <si>
    <t>57781139C88C41AEA60409D64F780157781139C88F173A16591A36DC75E0</t>
  </si>
  <si>
    <t>PW01[리모델링]  1.500 x 1.500 = 2.250  EA     ( 호표 71 )</t>
  </si>
  <si>
    <t>플라스틱창호</t>
  </si>
  <si>
    <t>230mm, 백색</t>
  </si>
  <si>
    <t>시공도</t>
  </si>
  <si>
    <t>5053C133F8AF4488563410D6D3D4D133E9869C</t>
  </si>
  <si>
    <t>57781139C88C41AEA60409D64F78035053C133F8AF4488563410D6D3D4D133E9869C</t>
  </si>
  <si>
    <t>PW02[리모델링]  0.600 x 0.600 = 0.360  EA     ( 호표 72 )</t>
  </si>
  <si>
    <t>57781139C88C41AEA60409D64F78055053C133F8AF4488563410D6D3D4D133E9869C</t>
  </si>
  <si>
    <t>PW03[리모델링]  1.000 x 2.100 = 2.100  EA     ( 호표 73 )</t>
  </si>
  <si>
    <t>150mm, 고정창</t>
  </si>
  <si>
    <t>5053C133F8AF4488563410D6D3D4D133E9869D</t>
  </si>
  <si>
    <t>57781139C88C41AEA60409D64F78075053C133F8AF4488563410D6D3D4D133E9869D</t>
  </si>
  <si>
    <t>SLD01[리모델링]  1.800 x 2.100 = 3.780  EA     ( 호표 74 )</t>
  </si>
  <si>
    <t>플라스틱 슬라이딩</t>
  </si>
  <si>
    <t>5053C133F8AF4488563410D6D3D4D133E9869F</t>
  </si>
  <si>
    <t>57781139C88C41AEA60409D64F78095053C133F8AF4488563410D6D3D4D133E9869F</t>
  </si>
  <si>
    <t>플로어힌지 설치  재료비 별도  개소     ( 호표 75 )</t>
  </si>
  <si>
    <t>창호공</t>
  </si>
  <si>
    <t>57AB113588C61927B697E72644057AE6E18F74</t>
  </si>
  <si>
    <t>57781139B8E43013960FF816DCCA0957AB113588C61927B697E72644057AE6E18F74</t>
  </si>
  <si>
    <t>57781139B8E43013960FF816DCCA0957AB113588C61927B697E72644057AE6E18D41</t>
  </si>
  <si>
    <t>57781139B8E43013960FF816DCCA095662B133D84C227D66763066D123001</t>
  </si>
  <si>
    <t>도어록 설치 / 일반도어록 강재창호  재료비 별도  개소     ( 호표 76 )</t>
  </si>
  <si>
    <t>57781139B8E786DEC6E981767A12D157AB113588C61927B697E72644057AE6E18F74</t>
  </si>
  <si>
    <t>57781139B8E786DEC6E981767A12D15662B133D84C227D66763066D123001</t>
  </si>
  <si>
    <t>수밀코킹(실리콘)  삼각, 10mm, 창호주위  M     ( 호표 77 )</t>
  </si>
  <si>
    <t>실링재</t>
  </si>
  <si>
    <t>실링재, 실리콘, 비초산, 유리용, 창호주위</t>
  </si>
  <si>
    <t>5053D13C6838F8A256806606E840AE3DED1454</t>
  </si>
  <si>
    <t>57785133E83F820BC6154B4637B6EF5053D13C6838F8A256806606E840AE3DED1454</t>
  </si>
  <si>
    <t>수밀코킹</t>
  </si>
  <si>
    <t>호표 181</t>
  </si>
  <si>
    <t>57785133E83CCB8DB69EA656CBB5C7</t>
  </si>
  <si>
    <t>57785133E83F820BC6154B4637B6EF57785133E83CCB8DB69EA656CBB5C7</t>
  </si>
  <si>
    <t>창호주위 발포우레탄 충전    M     ( 호표 78 )</t>
  </si>
  <si>
    <t>우레탄폼</t>
  </si>
  <si>
    <t>주입용</t>
  </si>
  <si>
    <t>물자690</t>
  </si>
  <si>
    <t>50F211363883572376690066D2967FEC2D5FA9</t>
  </si>
  <si>
    <t>57781139B8E2033F260306A61C7E0F50F211363883572376690066D2967FEC2D5FA9</t>
  </si>
  <si>
    <t>57781139B8E2033F260306A61C7E0F57AB113588C61927B697E72644057AE6E18F77</t>
  </si>
  <si>
    <t>57781139B8E2033F260306A61C7E0F57AB113588C61927B697E72644057AE6E18D41</t>
  </si>
  <si>
    <t>창호유리설치 / 판유리  유리두께 9mm 이하  M2     ( 호표 79 )</t>
  </si>
  <si>
    <t>유리공</t>
  </si>
  <si>
    <t>57AB113588C61927B697E72644057AE6E18F75</t>
  </si>
  <si>
    <t>57781139A8DEE6ACC6294B362547B957AB113588C61927B697E72644057AE6E18F75</t>
  </si>
  <si>
    <t>57781139A8DEE6ACC6294B362547B957AB113588C61927B697E72644057AE6E18D41</t>
  </si>
  <si>
    <t>창호유리설치 / 복층유리  유리두께 22mm 이하  M2     ( 호표 80 )</t>
  </si>
  <si>
    <t>57781139585DF30B8679C6366F856657AB113588C61927B697E72644057AE6E18F75</t>
  </si>
  <si>
    <t>57781139585DF30B8679C6366F856657AB113588C61927B697E72644057AE6E18D41</t>
  </si>
  <si>
    <t>창호유리설치 / 복층유리  유리두께 24mm 이하  M2     ( 호표 81 )</t>
  </si>
  <si>
    <t>57781139585DF30B8679C6366F845F57AB113588C61927B697E72644057AE6E18F75</t>
  </si>
  <si>
    <t>57781139585DF30B8679C6366F845F57AB113588C61927B697E72644057AE6E18D41</t>
  </si>
  <si>
    <t>창호유리설치 / 복층유리  유리두께 28mm 이하  M2     ( 호표 82 )</t>
  </si>
  <si>
    <t>57781139585DF30B8679C6366F871357AB113588C61927B697E72644057AE6E18F75</t>
  </si>
  <si>
    <t>57781139585DF30B8679C6366F871357AB113588C61927B697E72644057AE6E18D41</t>
  </si>
  <si>
    <t>유리주위 코킹  5*5, 실리콘  M     ( 호표 83 )</t>
  </si>
  <si>
    <t>57785133E83EF8E376626A063EA8165053D13C6838F8A256806606E840AE3DED1454</t>
  </si>
  <si>
    <t>복층유리주위 코킹  5*5, 실리콘  M     ( 호표 84 )</t>
  </si>
  <si>
    <t>5778113958549F9E06ECA86696F7845053D13C6838F8A256806606E840AE3DED1454</t>
  </si>
  <si>
    <t>바탕만들기+걸레받이용 페인트칠  붓칠 2회, con'c·mortar면  M2     ( 호표 85 )</t>
  </si>
  <si>
    <t>콘크리트·모르타르면 바탕만들기</t>
  </si>
  <si>
    <t>노무비</t>
  </si>
  <si>
    <t>호표 182</t>
  </si>
  <si>
    <t>5778313F98245585568F20C6003DB9</t>
  </si>
  <si>
    <t>5778313E88F1730F1689E796F2D9395778313F98245585568F20C6003DB9</t>
  </si>
  <si>
    <t>콘크리트·모르타르면 바탕만들기 재료비</t>
  </si>
  <si>
    <t>호표 183</t>
  </si>
  <si>
    <t>5778313F98245585568F203621C53A</t>
  </si>
  <si>
    <t>5778313E88F1730F1689E796F2D9395778313F98245585568F203621C53A</t>
  </si>
  <si>
    <t>걸레받이용 페인트칠</t>
  </si>
  <si>
    <t>붓칠 2회 노무비</t>
  </si>
  <si>
    <t>호표 184</t>
  </si>
  <si>
    <t>5778313E88F1730F1689E7B6BF4438</t>
  </si>
  <si>
    <t>5778313E88F1730F1689E796F2D9395778313E88F1730F1689E7B6BF4438</t>
  </si>
  <si>
    <t>걸레받이용 페인트칠 재료비</t>
  </si>
  <si>
    <t>붓칠, 2회</t>
  </si>
  <si>
    <t>호표 185</t>
  </si>
  <si>
    <t>5778313E88F1730F1689E7A6994266</t>
  </si>
  <si>
    <t>5778313E88F1730F1689E796F2D9395778313E88F1730F1689E7A6994266</t>
  </si>
  <si>
    <t>바탕만들기+수성페인트 롤러칠  내부 2회, con'c·mortar면, 친환경  M2     ( 호표 86 )</t>
  </si>
  <si>
    <t>con'c, mortar면 바탕만들기</t>
  </si>
  <si>
    <t>내부 친환경 노무비</t>
  </si>
  <si>
    <t>호표 186</t>
  </si>
  <si>
    <t>5778313F98245585568F05861A02E5</t>
  </si>
  <si>
    <t>5778313E9898FFFD66E8F686C6BA175778313F98245585568F05861A02E5</t>
  </si>
  <si>
    <t>5778313E9898FFFD66E8F686C6BA175778313F98245585568F203621C53A</t>
  </si>
  <si>
    <t>수성페인트 롤러칠</t>
  </si>
  <si>
    <t>2회 노무비</t>
  </si>
  <si>
    <t>호표 187</t>
  </si>
  <si>
    <t>5778313E9898FFFD66B39BD61FEFAB</t>
  </si>
  <si>
    <t>5778313E9898FFFD66E8F686C6BA175778313E9898FFFD66B39BD61FEFAB</t>
  </si>
  <si>
    <t>수성페인트 롤러칠 재료비</t>
  </si>
  <si>
    <t>내부, 2회, 친환경페인트</t>
  </si>
  <si>
    <t>호표 188</t>
  </si>
  <si>
    <t>5778313E9898FFFD66E8DBB671C604</t>
  </si>
  <si>
    <t>5778313E9898FFFD66E8F686C6BA175778313E9898FFFD66E8DBB671C604</t>
  </si>
  <si>
    <t>바탕만들기+수성페인트 롤러칠  내천장 2회, con'c·mortar면, 친환경  M2     ( 호표 87 )</t>
  </si>
  <si>
    <t>내천장 친환경 노무비</t>
  </si>
  <si>
    <t>호표 189</t>
  </si>
  <si>
    <t>5778313F98245585568F05B6D15C3B</t>
  </si>
  <si>
    <t>5778313E9898FFFD66E85646F2CF8E5778313F98245585568F05B6D15C3B</t>
  </si>
  <si>
    <t>con'c, mortar면 바탕만들기 재료비</t>
  </si>
  <si>
    <t>내부, 친환경</t>
  </si>
  <si>
    <t>호표 190</t>
  </si>
  <si>
    <t>5778313F98245585568F05B6D6DE35</t>
  </si>
  <si>
    <t>5778313E9898FFFD66E85646F2CF8E5778313F98245585568F05B6D6DE35</t>
  </si>
  <si>
    <t>천장 2회 노무비</t>
  </si>
  <si>
    <t>호표 191</t>
  </si>
  <si>
    <t>5778313E9898FFFD66CC3826EFA140</t>
  </si>
  <si>
    <t>5778313E9898FFFD66E85646F2CF8E5778313E9898FFFD66CC3826EFA140</t>
  </si>
  <si>
    <t>5778313E9898FFFD66E85646F2CF8E5778313E9898FFFD66E8DBB671C604</t>
  </si>
  <si>
    <t>바탕만들기+수성페인트 롤러칠  외부 2회, con'c·mortar면, 친환경  M2     ( 호표 88 )</t>
  </si>
  <si>
    <t>외부 친환경 노무비</t>
  </si>
  <si>
    <t>호표 192</t>
  </si>
  <si>
    <t>5778313F98245585568F05861EFD2C</t>
  </si>
  <si>
    <t>5778313E9898FFFD6602A9D6F3DCFD5778313F98245585568F05861EFD2C</t>
  </si>
  <si>
    <t>외부, 친환경</t>
  </si>
  <si>
    <t>호표 193</t>
  </si>
  <si>
    <t>5778313F98245585568F05B6D7E527</t>
  </si>
  <si>
    <t>5778313E9898FFFD6602A9D6F3DCFD5778313F98245585568F05B6D7E527</t>
  </si>
  <si>
    <t>5778313E9898FFFD6602A9D6F3DCFD5778313E9898FFFD66B39BD61FEFAB</t>
  </si>
  <si>
    <t>5778313E9898FFFD6602A9D6F3DCFD5778313E9898FFFD66E8DBB671C604</t>
  </si>
  <si>
    <t>무늬코트  내석고벽3회,(바탕만들기포함)  M2     ( 호표 89 )</t>
  </si>
  <si>
    <t>바탕만들기</t>
  </si>
  <si>
    <t>벽,석고면,(줄퍼티)</t>
  </si>
  <si>
    <t>호표 194</t>
  </si>
  <si>
    <t>5778313F98245585568F3116441AB0</t>
  </si>
  <si>
    <t>5778313E08BE0628D6161036F6577B5778313F98245585568F3116441AB0</t>
  </si>
  <si>
    <t>다채무늬도료</t>
  </si>
  <si>
    <t>하도</t>
  </si>
  <si>
    <t>50F2113608C758AD06DBDDE6AB44C859C0E7D8</t>
  </si>
  <si>
    <t>5778313E08BE0628D6161036F6577B50F2113608C758AD06DBDDE6AB44C859C0E7D8</t>
  </si>
  <si>
    <t>중도</t>
  </si>
  <si>
    <t>50F2113608C758AD06DBDDE6AB44C859C0E7DE</t>
  </si>
  <si>
    <t>5778313E08BE0628D6161036F6577B50F2113608C758AD06DBDDE6AB44C859C0E7DE</t>
  </si>
  <si>
    <t>상도(광택투명)</t>
  </si>
  <si>
    <t>50F2113608C758AD06DBDDE6AB44C859C0E7DC</t>
  </si>
  <si>
    <t>5778313E08BE0628D6161036F6577B50F2113608C758AD06DBDDE6AB44C859C0E7DC</t>
  </si>
  <si>
    <t>내벽(하도+중도+상도)</t>
  </si>
  <si>
    <t>5778313ED876012BA66E02760E5014</t>
  </si>
  <si>
    <t>5778313E08BE0628D6161036F6577B5778313ED876012BA66E02760E5014</t>
  </si>
  <si>
    <t>오수관설치  ∮100 PVC, VG1  M     ( 호표 90 )</t>
  </si>
  <si>
    <t>보통, 굴착기 0.7m3</t>
  </si>
  <si>
    <t>산근 5</t>
  </si>
  <si>
    <t>575441319876B878765541B6E6CA84</t>
  </si>
  <si>
    <t>5779D13598AFBBAC16838D6653946A575441319876B878765541B6E6CA84</t>
  </si>
  <si>
    <t>5779D13598AFBBAC16838D6653946A5754413148F73365565F7886F51BC5</t>
  </si>
  <si>
    <t>5779D13598AFBBAC16838D6653946A57544131A81D224A165E19C6E8A943</t>
  </si>
  <si>
    <t>일반용경질폴리염화비닐관</t>
  </si>
  <si>
    <t>일반용 VN SDR 17(구 VG1), ∮100mm</t>
  </si>
  <si>
    <t>50268135E8DF81DCE6FCDF46408EE7533483CD</t>
  </si>
  <si>
    <t>5779D13598AFBBAC16838D6653946A50268135E8DF81DCE6FCDF46408EE7533483CD</t>
  </si>
  <si>
    <t>P.V.C.관 T.S 접합 및 부설</t>
  </si>
  <si>
    <t>∮100mm</t>
  </si>
  <si>
    <t>호표 195</t>
  </si>
  <si>
    <t>57547135488437DF563F3986A739FF</t>
  </si>
  <si>
    <t>5779D13598AFBBAC16838D6653946A57547135488437DF563F3986A739FF</t>
  </si>
  <si>
    <t>기존 LPG 제어반 이동  정면방향으로 2.5m  실     ( 호표 91 )</t>
  </si>
  <si>
    <t>5778C13838BE85C2B6D98AD6A50BDA57AB113588C61927B697E72644057AE6E18D41</t>
  </si>
  <si>
    <t>내선전공</t>
  </si>
  <si>
    <t>57AB113588C61927B697E72644057AE6E18A8A</t>
  </si>
  <si>
    <t>5778C13838BE85C2B6D98AD6A50BDA57AB113588C61927B697E72644057AE6E18A8A</t>
  </si>
  <si>
    <t>집기이설  실내·외 이동 및 재배치  실     ( 호표 92 )</t>
  </si>
  <si>
    <t>5778C13838BE85C2B6D98AD6A50BD857AB113588C61927B697E72644057AE6E18D41</t>
  </si>
  <si>
    <t>콘크리트구조물 헐기(인력)  소형브레이커(전기식), 철근, 2.3m3/일당  M3     ( 호표 93 )</t>
  </si>
  <si>
    <t>5779C13728567BC04634362614138F57AB113588C61927B697E72644057AE6E18CB9</t>
  </si>
  <si>
    <t>5779C13728567BC04634362614138F57AB113588C61927B697E72644057AE6E18D41</t>
  </si>
  <si>
    <t>소형브레이커(전기식)</t>
  </si>
  <si>
    <t>1.5kw</t>
  </si>
  <si>
    <t>호표 196</t>
  </si>
  <si>
    <t>506C3134F8AA2B40E66BC3E6C0F9F35926F27E3A</t>
  </si>
  <si>
    <t>5779C13728567BC04634362614138F506C3134F8AA2B40E66BC3E6C0F9F35926F27E3A</t>
  </si>
  <si>
    <t>5779C13728567BC04634362614138F5662B133D84C227D66763066D123001</t>
  </si>
  <si>
    <t>선홈통 철거    M     ( 호표 94 )</t>
  </si>
  <si>
    <t>5779C137285DAE0C26050D76BB25FE57AB113588C61927B697E72644057AE6E18D41</t>
  </si>
  <si>
    <t>5779C137285DAE0C26050D76BB25FE5662B133D84C227D66763066D123001</t>
  </si>
  <si>
    <t>칠판및게시판 철거    M2     ( 호표 95 )</t>
  </si>
  <si>
    <t>띠장및보드 철거</t>
  </si>
  <si>
    <t>호표 197</t>
  </si>
  <si>
    <t>5779C137285DAE0C26050D76BB24D6</t>
  </si>
  <si>
    <t>5779C137285DAF13162282263FBD665779C137285DAE0C26050D76BB24D6</t>
  </si>
  <si>
    <t>흡음텍스 해체    M2     ( 호표 96 )</t>
  </si>
  <si>
    <t>5779C137285DAE0C26175CD69DE2B857AB113588C61927B697E72644057AE6E18E6A</t>
  </si>
  <si>
    <t>5779C137285DAE0C26175CD69DE2B857AB113588C61927B697E72644057AE6E18D41</t>
  </si>
  <si>
    <t>가구 철거    M2     ( 호표 97 )</t>
  </si>
  <si>
    <t>5779C137285DAE0C261727969EEE595779C137285DAE0C26050D76BB24D6</t>
  </si>
  <si>
    <t>도배 해체  벽  M2     ( 호표 98 )</t>
  </si>
  <si>
    <t>도배공</t>
  </si>
  <si>
    <t>57AB113588C61927B697E72644057AE6E18E6B</t>
  </si>
  <si>
    <t>5779C137285DAE0C261704B683B8DB57AB113588C61927B697E72644057AE6E18E6B</t>
  </si>
  <si>
    <t>5779C137285DAE0C261704B683B8DB57AB113588C61927B697E72644057AE6E18D41</t>
  </si>
  <si>
    <t>필름 해체  벽  M2     ( 호표 99 )</t>
  </si>
  <si>
    <t>5779C137285DAE0C261704B683B8DA57AB113588C61927B697E72644057AE6E18E6B</t>
  </si>
  <si>
    <t>5779C137285DAE0C261704B683B8DA57AB113588C61927B697E72644057AE6E18D41</t>
  </si>
  <si>
    <t>도배 해체  천장  M2     ( 호표 100 )</t>
  </si>
  <si>
    <t>5779C137285DAE0C261704B683BBAF57AB113588C61927B697E72644057AE6E18E6B</t>
  </si>
  <si>
    <t>5779C137285DAE0C261704B683BBAF57AB113588C61927B697E72644057AE6E18D41</t>
  </si>
  <si>
    <t>PVC계바닥재 해체    M2     ( 호표 101 )</t>
  </si>
  <si>
    <t>5779C137285DAE0C2617F306F3084857AB113588C61927B697E72644057AE6E18E6A</t>
  </si>
  <si>
    <t>5779C137285DAE0C2617F306F3084857AB113588C61927B697E72644057AE6E18D41</t>
  </si>
  <si>
    <t>타일 해체  떠붙이기  M2     ( 호표 102 )</t>
  </si>
  <si>
    <t>타일공</t>
  </si>
  <si>
    <t>57AB113588C61927B697E72644057AE6E18F78</t>
  </si>
  <si>
    <t>5779C137285DAE0C2617E2A6A83A9F57AB113588C61927B697E72644057AE6E18F78</t>
  </si>
  <si>
    <t>5779C137285DAE0C2617E2A6A83A9F57AB113588C61927B697E72644057AE6E18D41</t>
  </si>
  <si>
    <t>인력품의 6%</t>
  </si>
  <si>
    <t>5779C137285DAE0C2617E2A6A83A9F5662B133D84C227D66763066D123001</t>
  </si>
  <si>
    <t>타일 해체  압착붙이기, 접착붙이기  M2     ( 호표 103 )</t>
  </si>
  <si>
    <t>5779C137285DAE0C2617E2A6A839F857AB113588C61927B697E72644057AE6E18F78</t>
  </si>
  <si>
    <t>5779C137285DAE0C2617E2A6A839F857AB113588C61927B697E72644057AE6E18D41</t>
  </si>
  <si>
    <t>5779C137285DAE0C2617E2A6A839F85662B133D84C227D66763066D123001</t>
  </si>
  <si>
    <t>페인트 긁어내기  벽,  M2     ( 호표 104 )</t>
  </si>
  <si>
    <t>5778313F98245585568F0596221B4757AB113588C61927B697E72644057AE6E18D40</t>
  </si>
  <si>
    <t>인조석및화강석 철거    M2     ( 호표 105 )</t>
  </si>
  <si>
    <t>5779C137285DAE0C26050D46E3EBA357AB113588C61927B697E72644057AE6E18D41</t>
  </si>
  <si>
    <t>5779C137285DAE0C26050D46E3EBA35662B133D84C227D66763066D123001</t>
  </si>
  <si>
    <t>위생기구및 샤워기 철거    EA     ( 호표 106 )</t>
  </si>
  <si>
    <t>5779C137285DAE0C26050D76BF9FFB5779C137285DAE0C2617E2A6A839F8</t>
  </si>
  <si>
    <t>창호 철거    M2     ( 호표 107 )</t>
  </si>
  <si>
    <t>5779C137285DAE0C26050D76BB24A057AB113588C61927B697E72644057AE6E18D41</t>
  </si>
  <si>
    <t>5779C137285DAE0C26050D76BB24A05662B133D84C227D66763066D123001</t>
  </si>
  <si>
    <t>핸드레일 철거  스텐드형(철거부마감처리포함)  M     ( 호표 108 )</t>
  </si>
  <si>
    <t>5779C137285DAE0C26050D76BB25FC57AB113588C61927B697E72644057AE6E18D41</t>
  </si>
  <si>
    <t>5779C137285DAE0C26050D76BB25FC5662B133D84C227D66763066D123001</t>
  </si>
  <si>
    <t>기존방수층 제거 및 바탕처리  바닥  M2     ( 호표 109 )</t>
  </si>
  <si>
    <t>방수공</t>
  </si>
  <si>
    <t>57AB113588C61927B697E72644057AE6E18F76</t>
  </si>
  <si>
    <t>5779C137184E626386B0F7A62E261C57AB113588C61927B697E72644057AE6E18F76</t>
  </si>
  <si>
    <t>5779C137184E626386B0F7A62E261C57AB113588C61927B697E72644057AE6E18D41</t>
  </si>
  <si>
    <t>5779C137184E626386B0F7A62E261C5662B133D84C227D66763066D123001</t>
  </si>
  <si>
    <t>트럭탑재형 크레인  2ton  HR     ( 호표 110 )</t>
  </si>
  <si>
    <t>A</t>
  </si>
  <si>
    <t>천원</t>
  </si>
  <si>
    <t>506C3134F8AA2C689643EAE6452FB37EBB409C</t>
  </si>
  <si>
    <t>506C3134F8AA2C689643EAE6452FB37EBB409CDC506C3134F8AA2C689643EAE6452FB37EBB409C</t>
  </si>
  <si>
    <t>경유</t>
  </si>
  <si>
    <t>경유, 저유황</t>
  </si>
  <si>
    <t>507EF13DB80D4868D61DF806A7AE45B0B86A02</t>
  </si>
  <si>
    <t>506C3134F8AA2C689643EAE6452FB37EBB409CDC507EF13DB80D4868D61DF806A7AE45B0B86A02</t>
  </si>
  <si>
    <t>주연료비의 20%</t>
  </si>
  <si>
    <t>506C3134F8AA2C689643EAE6452FB37EBB409CDC5662B133D84C227D66763066D123001</t>
  </si>
  <si>
    <t>화물차운전사</t>
  </si>
  <si>
    <t>57AB113588C61927B697E72644057AE6E189E1</t>
  </si>
  <si>
    <t>506C3134F8AA2C689643EAE6452FB37EBB409CDC57AB113588C61927B697E72644057AE6E189E1</t>
  </si>
  <si>
    <t>강관 조립말비계(이동식)설치 및 해체  높이 2m, 노무비  대     ( 호표 111 )</t>
  </si>
  <si>
    <t>비계공</t>
  </si>
  <si>
    <t>57AB113588C61927B697E72644057AE6E18D45</t>
  </si>
  <si>
    <t>5778C13868709D6E2610A49682F4E757AB113588C61927B697E72644057AE6E18D45</t>
  </si>
  <si>
    <t>5778C13868709D6E2610A49682F4E757AB113588C61927B697E72644057AE6E18D41</t>
  </si>
  <si>
    <t>강관동바리 설치 및 해체  3.5m~4.2m이하, 간격 0.6~0.8m이하, 55m2  M2     ( 호표 112 )</t>
  </si>
  <si>
    <t>5778C13868709E77C65DA49672C96F57AB113588C61927B697E72644057AE6E18D44</t>
  </si>
  <si>
    <t>5778C13868709E77C65DA49672C96F57AB113588C61927B697E72644057AE6E18D41</t>
  </si>
  <si>
    <t>기중기선(비자항)  SD 30ton달기(111.9kw)  HR     ( 호표 113 )</t>
  </si>
  <si>
    <t>척</t>
  </si>
  <si>
    <t>506C3134F8AA27E766400B6626168FEB83196A</t>
  </si>
  <si>
    <t>506C3134F8AA27E766400B6626168FEB83196A55506C3134F8AA27E766400B6626168FEB83196A</t>
  </si>
  <si>
    <t>경유, 고유황</t>
  </si>
  <si>
    <t>507EF13DB80D4868D61DF806A7AE45B0B86A03</t>
  </si>
  <si>
    <t>506C3134F8AA27E766400B6626168FEB83196A55507EF13DB80D4868D61DF806A7AE45B0B86A03</t>
  </si>
  <si>
    <t>주연료비의 73%</t>
  </si>
  <si>
    <t>506C3134F8AA27E766400B6626168FEB83196A555662B133D84C227D66763066D123001</t>
  </si>
  <si>
    <t>건설기계운전사</t>
  </si>
  <si>
    <t>57AB113588C61927B697E72644057AE6E189E0</t>
  </si>
  <si>
    <t>506C3134F8AA27E766400B6626168FEB83196A5557AB113588C61927B697E72644057AE6E189E0</t>
  </si>
  <si>
    <t>선원</t>
  </si>
  <si>
    <t>57AB113588C61927B697E72644057AE6E188C4</t>
  </si>
  <si>
    <t>506C3134F8AA27E766400B6626168FEB83196A5557AB113588C61927B697E72644057AE6E188C4</t>
  </si>
  <si>
    <t>건축물 현장정리  (목조,철골조,조적조)의50%  M2     ( 호표 114 )</t>
  </si>
  <si>
    <t>5778C13838BE85C2B6D98AC69E187957AB113588C61927B697E72644057AE6E18D41</t>
  </si>
  <si>
    <t>굴착기(무한궤도)  0.7㎥  HR     ( 호표 115 )</t>
  </si>
  <si>
    <t>506C3134F8AA2E1566973D16444FA8DC831855D3</t>
  </si>
  <si>
    <t>0.7㎥</t>
  </si>
  <si>
    <t>호표 115</t>
  </si>
  <si>
    <t>506C3134F8AA2E1566973D16444FA8DC831855</t>
  </si>
  <si>
    <t>506C3134F8AA2E1566973D16444FA8DC831855D3506C3134F8AA2E1566973D16444FA8DC831855</t>
  </si>
  <si>
    <t>506C3134F8AA2E1566973D16444FA8DC831855D3507EF13DB80D4868D61DF806A7AE45B0B86A02</t>
  </si>
  <si>
    <t>주연료비의 22%</t>
  </si>
  <si>
    <t>506C3134F8AA2E1566973D16444FA8DC831855D35662B133D84C227D66763066D123001</t>
  </si>
  <si>
    <t>506C3134F8AA2E1566973D16444FA8DC831855D357AB113588C61927B697E72644057AE6E189E0</t>
  </si>
  <si>
    <t>덤프트럭  15ton  HR     ( 호표 116 )</t>
  </si>
  <si>
    <t>506C3134F8AA2E1186EA3016CBE9C975A9B3AE6D</t>
  </si>
  <si>
    <t>덤프트럭</t>
  </si>
  <si>
    <t>15ton</t>
  </si>
  <si>
    <t>호표 116</t>
  </si>
  <si>
    <t>506C3134F8AA2E1186EA3016CBE9C975A9B3AE</t>
  </si>
  <si>
    <t>506C3134F8AA2E1186EA3016CBE9C975A9B3AE6D506C3134F8AA2E1186EA3016CBE9C975A9B3AE</t>
  </si>
  <si>
    <t>506C3134F8AA2E1186EA3016CBE9C975A9B3AE6D507EF13DB80D4868D61DF806A7AE45B0B86A02</t>
  </si>
  <si>
    <t>주연료비의 38%</t>
  </si>
  <si>
    <t>506C3134F8AA2E1186EA3016CBE9C975A9B3AE6D5662B133D84C227D66763066D123001</t>
  </si>
  <si>
    <t>506C3134F8AA2E1186EA3016CBE9C975A9B3AE6D57AB113588C61927B697E72644057AE6E189E0</t>
  </si>
  <si>
    <t>덤프트럭 자동덮개시설  15ton  HR     ( 호표 117 )</t>
  </si>
  <si>
    <t>506C3134F8AA2E1186F48DD61615EE9023EDD9AE</t>
  </si>
  <si>
    <t>덤프트럭 자동덮개시설</t>
  </si>
  <si>
    <t>호표 117</t>
  </si>
  <si>
    <t>506C3134F8AA2E1186F48DD61615EE9023EDD9</t>
  </si>
  <si>
    <t>506C3134F8AA2E1186F48DD61615EE9023EDD9AE506C3134F8AA2E1186F48DD61615EE9023EDD9</t>
  </si>
  <si>
    <t>굴착기(무한궤도)  0.6㎥  HR     ( 호표 118 )</t>
  </si>
  <si>
    <t>506C3134F8AA2E1566973D16444E82D92B1972</t>
  </si>
  <si>
    <t>506C3134F8AA2E1566973D16444E82D92B19724A506C3134F8AA2E1566973D16444E82D92B1972</t>
  </si>
  <si>
    <t>506C3134F8AA2E1566973D16444E82D92B19724A507EF13DB80D4868D61DF806A7AE45B0B86A02</t>
  </si>
  <si>
    <t>506C3134F8AA2E1566973D16444E82D92B19724A5662B133D84C227D66763066D123001</t>
  </si>
  <si>
    <t>506C3134F8AA2E1566973D16444E82D92B19724A57AB113588C61927B697E72644057AE6E189E0</t>
  </si>
  <si>
    <t>물탱크(살수차)  5500L  HR     ( 호표 119 )</t>
  </si>
  <si>
    <t>506C3134F8AA299786A854C65E3C79C71C653B</t>
  </si>
  <si>
    <t>506C3134F8AA299786A854C65E3C79C71C653B0A506C3134F8AA299786A854C65E3C79C71C653B</t>
  </si>
  <si>
    <t>506C3134F8AA299786A854C65E3C79C71C653B0A507EF13DB80D4868D61DF806A7AE45B0B86A02</t>
  </si>
  <si>
    <t>주연료비의 30%</t>
  </si>
  <si>
    <t>506C3134F8AA299786A854C65E3C79C71C653B0A5662B133D84C227D66763066D123001</t>
  </si>
  <si>
    <t>506C3134F8AA299786A854C65E3C79C71C653B0A57AB113588C61927B697E72644057AE6E189E1</t>
  </si>
  <si>
    <t>진동롤러(자주식)  10ton  HR     ( 호표 120 )</t>
  </si>
  <si>
    <t>506C3134F8AA2F3E261B1B26EA6898EF4C2F59</t>
  </si>
  <si>
    <t>506C3134F8AA2F3E261B1B26EA6898EF4C2F595E506C3134F8AA2F3E261B1B26EA6898EF4C2F59</t>
  </si>
  <si>
    <t>506C3134F8AA2F3E261B1B26EA6898EF4C2F595E507EF13DB80D4868D61DF806A7AE45B0B86A02</t>
  </si>
  <si>
    <t>506C3134F8AA2F3E261B1B26EA6898EF4C2F595E5662B133D84C227D66763066D123001</t>
  </si>
  <si>
    <t>506C3134F8AA2F3E261B1B26EA6898EF4C2F595E57AB113588C61927B697E72644057AE6E189E0</t>
  </si>
  <si>
    <t>진동롤러(핸드가이드식)  0.7ton  HR     ( 호표 121 )</t>
  </si>
  <si>
    <t>506C3134F8AA2F3E261B25965540861D8F5053</t>
  </si>
  <si>
    <t>506C3134F8AA2F3E261B25965540861D8F505351506C3134F8AA2F3E261B25965540861D8F5053</t>
  </si>
  <si>
    <t>506C3134F8AA2F3E261B25965540861D8F505351507EF13DB80D4868D61DF806A7AE45B0B86A02</t>
  </si>
  <si>
    <t>주연료비의 13%</t>
  </si>
  <si>
    <t>506C3134F8AA2F3E261B25965540861D8F5053515662B133D84C227D66763066D123001</t>
  </si>
  <si>
    <t>일반기계운전사</t>
  </si>
  <si>
    <t>57AB113588C61927B697E72644057AE6E188C1</t>
  </si>
  <si>
    <t>506C3134F8AA2F3E261B25965540861D8F50535157AB113588C61927B697E72644057AE6E188C1</t>
  </si>
  <si>
    <t>굴착기(무한궤도)  0.2㎥  HR     ( 호표 122 )</t>
  </si>
  <si>
    <t>506C3134F8AA2E1566973D16444A27E9627EFB</t>
  </si>
  <si>
    <t>506C3134F8AA2E1566973D16444A27E9627EFBA0506C3134F8AA2E1566973D16444A27E9627EFB</t>
  </si>
  <si>
    <t>506C3134F8AA2E1566973D16444A27E9627EFBA0507EF13DB80D4868D61DF806A7AE45B0B86A02</t>
  </si>
  <si>
    <t>주연료비의 21%</t>
  </si>
  <si>
    <t>506C3134F8AA2E1566973D16444A27E9627EFBA05662B133D84C227D66763066D123001</t>
  </si>
  <si>
    <t>506C3134F8AA2E1566973D16444A27E9627EFBA057AB113588C61927B697E72644057AE6E189E0</t>
  </si>
  <si>
    <t>단열재 슬래브 위 깔기  100mm 이하  M2     ( 호표 123 )</t>
  </si>
  <si>
    <t>5778213878A0B95496ABB4669C958B57AB113588C61927B697E72644057AE6E18E6A</t>
  </si>
  <si>
    <t>5778213878A0B95496ABB4669C958B57AB113588C61927B697E72644057AE6E18D41</t>
  </si>
  <si>
    <t>콘크리트 펌프차  32m(80∼95㎥/hr)  HR     ( 호표 124 )</t>
  </si>
  <si>
    <t>506C3134F8AA2AB9162555265C9A65B9FED3D2</t>
  </si>
  <si>
    <t>506C3134F8AA2AB9162555265C9A65B9FED3D2B9506C3134F8AA2AB9162555265C9A65B9FED3D2</t>
  </si>
  <si>
    <t>506C3134F8AA2AB9162555265C9A65B9FED3D2B9507EF13DB80D4868D61DF806A7AE45B0B86A02</t>
  </si>
  <si>
    <t>주연료비의 35%</t>
  </si>
  <si>
    <t>506C3134F8AA2AB9162555265C9A65B9FED3D2B95662B133D84C227D66763066D123001</t>
  </si>
  <si>
    <t>506C3134F8AA2AB9162555265C9A65B9FED3D2B957AB113588C61927B697E72644057AE6E189E0</t>
  </si>
  <si>
    <t>콘크리트 펌프차  36m(80∼95㎥/hr)  HR     ( 호표 125 )</t>
  </si>
  <si>
    <t>506C3134F8AA2AB9162555265C9A61DE2E43A6</t>
  </si>
  <si>
    <t>506C3134F8AA2AB9162555265C9A61DE2E43A6C6506C3134F8AA2AB9162555265C9A61DE2E43A6</t>
  </si>
  <si>
    <t>506C3134F8AA2AB9162555265C9A61DE2E43A6C6507EF13DB80D4868D61DF806A7AE45B0B86A02</t>
  </si>
  <si>
    <t>506C3134F8AA2AB9162555265C9A61DE2E43A6C65662B133D84C227D66763066D123001</t>
  </si>
  <si>
    <t>506C3134F8AA2AB9162555265C9A61DE2E43A6C657AB113588C61927B697E72644057AE6E189E0</t>
  </si>
  <si>
    <t>철근 현장가공  Type-Ⅰ  TON     ( 호표 126 )</t>
  </si>
  <si>
    <t>철근공</t>
  </si>
  <si>
    <t>57AB113588C61927B697E72644057AE6E18D4B</t>
  </si>
  <si>
    <t>577891351806E038160ABE262B81B257AB113588C61927B697E72644057AE6E18D4B</t>
  </si>
  <si>
    <t>577891351806E038160ABE262B81B257AB113588C61927B697E72644057AE6E18D41</t>
  </si>
  <si>
    <t>577891351806E038160ABE262B81B25662B133D84C227D66763066D123001</t>
  </si>
  <si>
    <t>철근 현장조립  Type-Ⅰ  TON     ( 호표 127 )</t>
  </si>
  <si>
    <t>577891351806E038160ABE262B825957AB113588C61927B697E72644057AE6E18D4B</t>
  </si>
  <si>
    <t>577891351806E038160ABE262B825957AB113588C61927B697E72644057AE6E18D41</t>
  </si>
  <si>
    <t>577891351806E038160ABE262B82595662B133D84C227D66763066D123001</t>
  </si>
  <si>
    <t>철선</t>
  </si>
  <si>
    <t>철선, 어닐링, ∮0.9mm</t>
  </si>
  <si>
    <t>5053D13C581658BDE61492E61651C56D83CCF6</t>
  </si>
  <si>
    <t>577891351806E038160ABE262B82595053D13C581658BDE61492E61651C56D83CCF6</t>
  </si>
  <si>
    <t>합판거푸집 - 자재비  6회  M2     ( 호표 128 )</t>
  </si>
  <si>
    <t>내수합판</t>
  </si>
  <si>
    <t>내수합판, 1급, 12*1220*2440mm</t>
  </si>
  <si>
    <t>금액제외</t>
  </si>
  <si>
    <t>507EB137E852C339364857960C149D964E6879</t>
  </si>
  <si>
    <t>57789135282CE288167EB0B6CF959F507EB137E852C339364857960C149D964E6879</t>
  </si>
  <si>
    <t>-</t>
  </si>
  <si>
    <t>57789135282CE288167EB0B6CF959F5053C133F8A8152676BD998672288459BF6AB8</t>
  </si>
  <si>
    <t>적용비율</t>
  </si>
  <si>
    <t>주재료비의 32.7%</t>
  </si>
  <si>
    <t>57789135282CE288167EB0B6CF959F5662B133D84C227D66763066D127005</t>
  </si>
  <si>
    <t>소모자재(박리재 등)</t>
  </si>
  <si>
    <t>주재료비의 11%</t>
  </si>
  <si>
    <t>57789135282CE288167EB0B6CF959F5662B133D84C227D66763066D121003</t>
  </si>
  <si>
    <t>합판거푸집 - 인력투입  간단, 수직고 7m까지  M2     ( 호표 129 )</t>
  </si>
  <si>
    <t>57789135282CE288167EB0B6CF94F857AB113588C61927B697E72644057AE6E18D44</t>
  </si>
  <si>
    <t>57789135282CE288167EB0B6CF94F857AB113588C61927B697E72644057AE6E18D41</t>
  </si>
  <si>
    <t>57789135282CE288167EB0B6CF94F85662B133D84C227D66763066D123001</t>
  </si>
  <si>
    <t>합판거푸집 - 자재비  4회  M2     ( 호표 130 )</t>
  </si>
  <si>
    <t>57789135282FB70EA6115896BCBEC8507EB137E852C339364857960C149D964E6879</t>
  </si>
  <si>
    <t>57789135282FB70EA6115896BCBEC85053C133F8A8152676BD998672288459BF6AB8</t>
  </si>
  <si>
    <t>주재료비의 38%</t>
  </si>
  <si>
    <t>57789135282FB70EA6115896BCBEC85662B133D84C227D66763066D127005</t>
  </si>
  <si>
    <t>주재료비의 9%</t>
  </si>
  <si>
    <t>57789135282FB70EA6115896BCBEC85662B133D84C227D66763066D121003</t>
  </si>
  <si>
    <t>합판거푸집 - 인력투입  보통, 수직고 7m까지  M2     ( 호표 131 )</t>
  </si>
  <si>
    <t>57789135282FB70EA6114E2632F55657AB113588C61927B697E72644057AE6E18D44</t>
  </si>
  <si>
    <t>57789135282FB70EA6114E2632F55657AB113588C61927B697E72644057AE6E18D41</t>
  </si>
  <si>
    <t>57789135282FB70EA6114E2632F5565662B133D84C227D66763066D123001</t>
  </si>
  <si>
    <t>유로폼 - 재료비  3회, 보통  10M2     ( 호표 132 )</t>
  </si>
  <si>
    <t>건설용거푸집</t>
  </si>
  <si>
    <t>건설용거푸집, 강, 600*1200*63.5mm</t>
  </si>
  <si>
    <t>매</t>
  </si>
  <si>
    <t>5053C133F8A1EE6FE6981C16B14B7E3AF3F70C</t>
  </si>
  <si>
    <t>5778913528292E02B6F1E866C53E255053C133F8A1EE6FE6981C16B14B7E3AF3F70C</t>
  </si>
  <si>
    <t>내부패널 / 부자재 / 소모자재</t>
  </si>
  <si>
    <t>주자재비의 44%</t>
  </si>
  <si>
    <t>5778913528292E02B6F1E866C53E255662B133D84C227D66763066D123001</t>
  </si>
  <si>
    <t>유로폼 - 인력투입  보통, 수직고 7m까지  M2     ( 호표 133 )</t>
  </si>
  <si>
    <t>5778913528292E02B6F1CD967043E857AB113588C61927B697E72644057AE6E18D44</t>
  </si>
  <si>
    <t>5778913528292E02B6F1CD967043E857AB113588C61927B697E72644057AE6E18D41</t>
  </si>
  <si>
    <t>5778913528292E02B6F1CD967043E85662B133D84C227D66763066D121003</t>
  </si>
  <si>
    <t>유로폼 - 재료비  3회, 간단  10M2     ( 호표 134 )</t>
  </si>
  <si>
    <t>5778913528292E02B6F1E866C53FCC5053C133F8A1EE6FE6981C16B14B7E3AF3F70C</t>
  </si>
  <si>
    <t>주자재비의 24%</t>
  </si>
  <si>
    <t>5778913528292E02B6F1E866C53FCC5662B133D84C227D66763066D123001</t>
  </si>
  <si>
    <t>유로폼 - 인력투입  간단, 수직고 7m까지  M2     ( 호표 135 )</t>
  </si>
  <si>
    <t>5778913528292E02B6F1CD967042C157AB113588C61927B697E72644057AE6E18D44</t>
  </si>
  <si>
    <t>5778913528292E02B6F1CD967042C157AB113588C61927B697E72644057AE6E18D41</t>
  </si>
  <si>
    <t>5778913528292E02B6F1CD967042C15662B133D84C227D66763066D121003</t>
  </si>
  <si>
    <t>모르타르비빔 - 돌붙임(바닥)  배합용적비 1:3, 시멘트, 모래 별도  M3     ( 호표 136 )</t>
  </si>
  <si>
    <t>5053C133F8A93CCF06C97BB67BC5E7437266C7</t>
  </si>
  <si>
    <t>5778013B48ACB1B2561D58B666FEA45053C133F8A93CCF06C97BB67BC5E7437266C7</t>
  </si>
  <si>
    <t>507EB137E8513B86263EDE960880C8D0447F51</t>
  </si>
  <si>
    <t>5778013B48ACB1B2561D58B666FEA4507EB137E8513B86263EDE960880C8D0447F51</t>
  </si>
  <si>
    <t>모르타르 배합</t>
  </si>
  <si>
    <t>모래채가름 포함</t>
  </si>
  <si>
    <t>호표 138</t>
  </si>
  <si>
    <t>5778A13B88E14BAA4632B20664023D</t>
  </si>
  <si>
    <t>5778013B48ACB1B2561D58B666FEA45778A13B88E14BAA4632B20664023D</t>
  </si>
  <si>
    <t>석재판 붙임 - 습식공법(화강석)  바닥부, 시공량 12m2/일당  M2     ( 호표 137 )</t>
  </si>
  <si>
    <t>석공</t>
  </si>
  <si>
    <t>57AB113588C61927B697E72644057AE6E18E69</t>
  </si>
  <si>
    <t>5778013B48AF07BFC6C2FA964B13C657AB113588C61927B697E72644057AE6E18E69</t>
  </si>
  <si>
    <t>줄눈공</t>
  </si>
  <si>
    <t>57AB113588C61927B697E72644057AE6E18E6E</t>
  </si>
  <si>
    <t>5778013B48AF07BFC6C2FA964B13C657AB113588C61927B697E72644057AE6E18E6E</t>
  </si>
  <si>
    <t>5778013B48AF07BFC6C2FA964B13C657AB113588C61927B697E72644057AE6E18D41</t>
  </si>
  <si>
    <t>5778013B48AF07BFC6C2FA964B13C65662B133D84C227D66763066D123001</t>
  </si>
  <si>
    <t>모르타르 배합  모래채가름 포함  M3     ( 호표 138 )</t>
  </si>
  <si>
    <t>5778A13B88E14BAA4632B20664023D57AB113588C61927B697E72644057AE6E18D41</t>
  </si>
  <si>
    <t>석재판 붙임 - 습식공법(화강석)  계단부, 시공량 11m2/일당  M2     ( 호표 139 )</t>
  </si>
  <si>
    <t>5778013B48AD5AEAF664C48630727257AB113588C61927B697E72644057AE6E18E69</t>
  </si>
  <si>
    <t>5778013B48AD5AEAF664C48630727257AB113588C61927B697E72644057AE6E18E6E</t>
  </si>
  <si>
    <t>5778013B48AD5AEAF664C48630727257AB113588C61927B697E72644057AE6E18D41</t>
  </si>
  <si>
    <t>5778013B48AD5AEAF664C4863072725662B133D84C227D66763066D123001</t>
  </si>
  <si>
    <t>모르타르비빔 - 돌붙임(벽)  배합용적비 1:3, 시멘트, 모래 별도  M3     ( 호표 140 )</t>
  </si>
  <si>
    <t>5778013B48ACB1B2561D58B666FD9D5053C133F8A93CCF06C97BB67BC5E7437266C7</t>
  </si>
  <si>
    <t>5778013B48ACB1B2561D58B666FD9D507EB137E8513B86263EDE960880C8D0447F51</t>
  </si>
  <si>
    <t>5778013B48ACB1B2561D58B666FD9D5778A13B88E14BAA4632B20664023D</t>
  </si>
  <si>
    <t>모르타르 배합(배합품 포함)  배합용적비 1:3, 시멘트, 모래 별도  M3     ( 호표 141 )</t>
  </si>
  <si>
    <t>5778A13B88E14BAA4632B23638E0F55053C133F8A93CCF06C97BB67BC5E7437266C7</t>
  </si>
  <si>
    <t>5778A13B88E14BAA4632B23638E0F5507EB137E8513B86263EDE960880C8D0447F51</t>
  </si>
  <si>
    <t>5778A13B88E14BAA4632B23638E0F557AB113588C61927B697E72644057AE6E18D41</t>
  </si>
  <si>
    <t>바탕 고르기  벽, 24mm 이하 기준, 45m2/일당  M2     ( 호표 142 )</t>
  </si>
  <si>
    <t>5778013B78611FCB36D6DFF665362F57AB113588C61927B697E72644057AE6E18F77</t>
  </si>
  <si>
    <t>5778013B78611FCB36D6DFF665362F57AB113588C61927B697E72644057AE6E18D41</t>
  </si>
  <si>
    <t>5778013B78611FCB36D6DFF665362F5662B133D84C227D66763066D123001</t>
  </si>
  <si>
    <t>압착 붙이기, 벽면, 바름두께 6mm  0.04∼0.10 이하, 타일C, 백색줄눈  M2     ( 호표 143 )</t>
  </si>
  <si>
    <t>타일시멘트</t>
  </si>
  <si>
    <t>타일시멘트, 압착용, 회색</t>
  </si>
  <si>
    <t>5053C133F8A93CCF06C97BB67BC5E745254586</t>
  </si>
  <si>
    <t>5778013B7863CD667638AC46EA12795053C133F8A93CCF06C97BB67BC5E745254586</t>
  </si>
  <si>
    <t>타일시멘트, 줄눈용, 백색</t>
  </si>
  <si>
    <t>5053C133F8A93CCF06C97BB67BC5E7452ACE3B</t>
  </si>
  <si>
    <t>5778013B7863CD667638AC46EA12795053C133F8A93CCF06C97BB67BC5E7452ACE3B</t>
  </si>
  <si>
    <t>타일 붙임 / 압착 붙이기</t>
  </si>
  <si>
    <t>벽, 타일 0.04 ~ 0.10m2 이하, 15m2/일당</t>
  </si>
  <si>
    <t>호표 144</t>
  </si>
  <si>
    <t>5778013B78611E26A600B0168E385A</t>
  </si>
  <si>
    <t>5778013B7863CD667638AC46EA12795778013B78611E26A600B0168E385A</t>
  </si>
  <si>
    <t>타일줄눈 설치 / 벽면</t>
  </si>
  <si>
    <t>타일규격 m2, 0.04 ~ 0.10 이하</t>
  </si>
  <si>
    <t>호표 145</t>
  </si>
  <si>
    <t>5778013B786116EEF62CCAC682A255</t>
  </si>
  <si>
    <t>5778013B7863CD667638AC46EA12795778013B786116EEF62CCAC682A255</t>
  </si>
  <si>
    <t>타일 붙임 / 압착 붙이기  벽, 타일 0.04 ~ 0.10m2 이하, 15m2/일당  M2     ( 호표 144 )</t>
  </si>
  <si>
    <t>5778013B78611E26A600B0168E385A57AB113588C61927B697E72644057AE6E18F78</t>
  </si>
  <si>
    <t>5778013B78611E26A600B0168E385A57AB113588C61927B697E72644057AE6E18D41</t>
  </si>
  <si>
    <t>5778013B78611E26A600B0168E385A5662B133D84C227D66763066D120002</t>
  </si>
  <si>
    <t>타일줄눈 설치 / 벽면  타일규격 m2, 0.04 ~ 0.10 이하  M2     ( 호표 145 )</t>
  </si>
  <si>
    <t>5778013B786116EEF62CCAC682A25557AB113588C61927B697E72644057AE6E18E6E</t>
  </si>
  <si>
    <t>바탕 고르기  바닥, 24mm 이하 기준, 62m2/일당  M2     ( 호표 146 )</t>
  </si>
  <si>
    <t>5778013B78611FCB36D6DFC690B35957AB113588C61927B697E72644057AE6E18F77</t>
  </si>
  <si>
    <t>5778013B78611FCB36D6DFC690B35957AB113588C61927B697E72644057AE6E18D41</t>
  </si>
  <si>
    <t>5778013B78611FCB36D6DFC690B3595662B133D84C227D66763066D123001</t>
  </si>
  <si>
    <t>압착 붙이기, 바닥면, 바름두께 5mm  0.04∼0.10 이하, 타일C, 백색줄눈  M2     ( 호표 147 )</t>
  </si>
  <si>
    <t>5778013B7863CD6676037EC6FB1F215053C133F8A93CCF06C97BB67BC5E745254586</t>
  </si>
  <si>
    <t>5778013B7863CD6676037EC6FB1F215053C133F8A93CCF06C97BB67BC5E7452ACE3B</t>
  </si>
  <si>
    <t>바닥, 타일 0.04 ~ 0.10m2 이하, 18m2/일당</t>
  </si>
  <si>
    <t>호표 148</t>
  </si>
  <si>
    <t>5778013B7863CD671623CC866B9933</t>
  </si>
  <si>
    <t>5778013B7863CD6676037EC6FB1F215778013B7863CD671623CC866B9933</t>
  </si>
  <si>
    <t>타일줄눈 설치 / 바닥면</t>
  </si>
  <si>
    <t>타일규격 m2, 0.04 ∼ 0.10 이하</t>
  </si>
  <si>
    <t>호표 149</t>
  </si>
  <si>
    <t>5778013B786116EEF62CCAC68724AF</t>
  </si>
  <si>
    <t>5778013B7863CD6676037EC6FB1F215778013B786116EEF62CCAC68724AF</t>
  </si>
  <si>
    <t>타일 붙임 / 압착 붙이기  바닥, 타일 0.04 ~ 0.10m2 이하, 18m2/일당  M2     ( 호표 148 )</t>
  </si>
  <si>
    <t>5778013B7863CD671623CC866B993357AB113588C61927B697E72644057AE6E18F78</t>
  </si>
  <si>
    <t>5778013B7863CD671623CC866B993357AB113588C61927B697E72644057AE6E18D41</t>
  </si>
  <si>
    <t>5778013B7863CD671623CC866B99335662B133D84C227D66763066D120002</t>
  </si>
  <si>
    <t>타일줄눈 설치 / 바닥면  타일규격 m2, 0.04 ∼ 0.10 이하  M2     ( 호표 149 )</t>
  </si>
  <si>
    <t>5778013B786116EEF62CCAC68724AF57AB113588C61927B697E72644057AE6E18E6E</t>
  </si>
  <si>
    <t>벽체틀 설치  자재 별도  M2     ( 호표 150 )</t>
  </si>
  <si>
    <t>5778413D38A4DACA56A079E63D69BC57AB113588C61927B697E72644057AE6E18F73</t>
  </si>
  <si>
    <t>5778413D38A4DACA56A079E63D69BC57AB113588C61927B697E72644057AE6E18D41</t>
  </si>
  <si>
    <t>5778413D38A4DACA56A079E63D69BC5662B133D84C227D66763066D123001</t>
  </si>
  <si>
    <t>PVC계 바닥재 설치 - 타일형  주재료 제외  M2     ( 호표 151 )</t>
  </si>
  <si>
    <t>57782138283E57B7C68F60D67CD51D57AB113588C61927B697E72644057AE6E18E6A</t>
  </si>
  <si>
    <t>57782138283E57B7C68F60D67CD51D57AB113588C61927B697E72644057AE6E18D41</t>
  </si>
  <si>
    <t>초산비닐계접착제, 비닐타일용</t>
  </si>
  <si>
    <t>5053D13C68399E0E96533576855B41CFB0093E</t>
  </si>
  <si>
    <t>57782138283E57B7C68F60D67CD51D5053D13C68399E0E96533576855B41CFB0093E</t>
  </si>
  <si>
    <t>도배바름(콘크리트·모르타르면)  재료비, 비닐벽지, 실크형, A급  M2     ( 호표 152 )</t>
  </si>
  <si>
    <t>종이벽지</t>
  </si>
  <si>
    <t>종이벽지, 초배지</t>
  </si>
  <si>
    <t>5053C133F8AEBEC6C6A21E46ABCC26A056783C</t>
  </si>
  <si>
    <t>57782138181855E656A1DF665924C45053C133F8AEBEC6C6A21E46ABCC26A056783C</t>
  </si>
  <si>
    <t>비닐벽지</t>
  </si>
  <si>
    <t>비닐벽지, 실크형, A급</t>
  </si>
  <si>
    <t>5053C133F8AEBEC6C6A21E46ABCC26A056783A</t>
  </si>
  <si>
    <t>57782138181855E656A1DF665924C45053C133F8AEBEC6C6A21E46ABCC26A056783A</t>
  </si>
  <si>
    <t>초산비닐계접착제, 벽지용</t>
  </si>
  <si>
    <t>5053D13C68399E0E96533576855B41CFB00810</t>
  </si>
  <si>
    <t>57782138181855E656A1DF665924C45053D13C68399E0E96533576855B41CFB00810</t>
  </si>
  <si>
    <t>도배바름  콘크리트·모르타르면, 벽  M2     ( 호표 153 )</t>
  </si>
  <si>
    <t>57782138181855E4A6CA1356A0CB3E57AB113588C61927B697E72644057AE6E18E6B</t>
  </si>
  <si>
    <t>57782138181855E4A6CA1356A0CB3E57AB113588C61927B697E72644057AE6E18D41</t>
  </si>
  <si>
    <t>도배바름(합판·석고보드면)  재료비, 비닐벽지, 실크형, A급  M2     ( 호표 154 )</t>
  </si>
  <si>
    <t>57782138181855E5B63938D611C8A75053C133F8AEBEC6C6A21E46ABCC26A056783C</t>
  </si>
  <si>
    <t>57782138181855E5B63938D611C8A75053C133F8AEBEC6C6A21E46ABCC26A056783A</t>
  </si>
  <si>
    <t>57782138181855E5B63938D611C8A75053D13C68399E0E96533576855B41CFB00810</t>
  </si>
  <si>
    <t>도배바름  합판·석고보드면, 천장  M2     ( 호표 155 )</t>
  </si>
  <si>
    <t>57782138181855E4A6CA134699D69257AB113588C61927B697E72644057AE6E18E6B</t>
  </si>
  <si>
    <t>57782138181855E4A6CA134699D69257AB113588C61927B697E72644057AE6E18D41</t>
  </si>
  <si>
    <t>벽체합판 설치  합판 별도  M2     ( 호표 156 )</t>
  </si>
  <si>
    <t>5778213808766A1846BC2856DC955C57AB113588C61927B697E72644057AE6E18F73</t>
  </si>
  <si>
    <t>5778213808766A1846BC2856DC955C57AB113588C61927B697E72644057AE6E18D41</t>
  </si>
  <si>
    <t>5778213808766A1846BC2856DC955C5662B133D84C227D66763066D123001</t>
  </si>
  <si>
    <t>단열재 접착제 붙이기  100mm 이하, 벽  M2     ( 호표 157 )</t>
  </si>
  <si>
    <t>5778213878A0B95496ABB42623BBCC57AB113588C61927B697E72644057AE6E18E6A</t>
  </si>
  <si>
    <t>5778213878A0B95496ABB42623BBCC57AB113588C61927B697E72644057AE6E18D41</t>
  </si>
  <si>
    <t>단열재 접착제 붙이기  100mm 이하, 천장  M2     ( 호표 158 )</t>
  </si>
  <si>
    <t>5778213878A0B95496ABB4161D50C757AB113588C61927B697E72644057AE6E18E6A</t>
  </si>
  <si>
    <t>5778213878A0B95496ABB4161D50C757AB113588C61927B697E72644057AE6E18D41</t>
  </si>
  <si>
    <t>단열재 접착제 붙이기  200mm 이하, 천장  M2     ( 호표 159 )</t>
  </si>
  <si>
    <t>5778213878A0B95496ABB4161D554857AB113588C61927B697E72644057AE6E18E6A</t>
  </si>
  <si>
    <t>5778213878A0B95496ABB4161D554857AB113588C61927B697E72644057AE6E18D41</t>
  </si>
  <si>
    <t>석재판붙임(강재트러스 지지공법, 줄눈포함)  석재판 0.3m2초과~0.8m2이하, 15m2/일당  M2     ( 호표 160 )</t>
  </si>
  <si>
    <t>5778013B48AA845E4627307674A46A57AB113588C61927B697E72644057AE6E18E69</t>
  </si>
  <si>
    <t>5778013B48AA845E4627307674A46A57AB113588C61927B697E72644057AE6E18E6E</t>
  </si>
  <si>
    <t>5778013B48AA845E4627307674A46A57AB113588C61927B697E72644057AE6E18D41</t>
  </si>
  <si>
    <t>5778013B48AA845E4627307674A46A5662B133D84C227D66763066D123001</t>
  </si>
  <si>
    <t>시멘트 액체방수 바름  바닥  M2     ( 호표 161 )</t>
  </si>
  <si>
    <t>5778513318653F4C7605E936106EC157AB113588C61927B697E72644057AE6E18F76</t>
  </si>
  <si>
    <t>5778513318653F4C7605E936106EC157AB113588C61927B697E72644057AE6E18D41</t>
  </si>
  <si>
    <t>5778513318653F4C7605E936106EC15662B133D84C227D66763066D123001</t>
  </si>
  <si>
    <t>시멘트 액체방수 바름  수직부  M2     ( 호표 162 )</t>
  </si>
  <si>
    <t>5778513318653F4C7605D8D6C78D3E57AB113588C61927B697E72644057AE6E18F76</t>
  </si>
  <si>
    <t>5778513318653F4C7605D8D6C78D3E57AB113588C61927B697E72644057AE6E18D41</t>
  </si>
  <si>
    <t>5778513318653F4C7605D8D6C78D3E5662B133D84C227D66763066D123001</t>
  </si>
  <si>
    <t>금속 선홈통 설치  지름 150mm, 두께 2mm 이하 기준  M     ( 호표 163 )</t>
  </si>
  <si>
    <t>배관공</t>
  </si>
  <si>
    <t>57AB113588C61927B697E72644057AE6E18E63</t>
  </si>
  <si>
    <t>57786131C818880476230986B752D457AB113588C61927B697E72644057AE6E18E63</t>
  </si>
  <si>
    <t>57786131C818880476230986B752D457AB113588C61927B697E72644057AE6E18D41</t>
  </si>
  <si>
    <t>57786131C818880476230986B752D45662B133D84C227D66763066D123001</t>
  </si>
  <si>
    <t>루프드레인 설치    개소     ( 호표 164 )</t>
  </si>
  <si>
    <t>57786131D821A73056486DF6639DCD57AB113588C61927B697E72644057AE6E18E63</t>
  </si>
  <si>
    <t>57786131D821A73056486DF6639DCD57AB113588C61927B697E72644057AE6E18D41</t>
  </si>
  <si>
    <t>용접식난간 설치  현장제작 설치, 경량철물(스테인리스)  kg     ( 호표 165 )</t>
  </si>
  <si>
    <t>용접공</t>
  </si>
  <si>
    <t>57AB113588C61927B697E72644057AE6E18CBE</t>
  </si>
  <si>
    <t>577871306826931A9610EA8676DF3557AB113588C61927B697E72644057AE6E18CBE</t>
  </si>
  <si>
    <t>철공</t>
  </si>
  <si>
    <t>57AB113588C61927B697E72644057AE6E18D4A</t>
  </si>
  <si>
    <t>577871306826931A9610EA8676DF3557AB113588C61927B697E72644057AE6E18D4A</t>
  </si>
  <si>
    <t>577871306826931A9610EA8676DF3557AB113588C61927B697E72644057AE6E18D41</t>
  </si>
  <si>
    <t>577871306826931A9610EA8676DF355662B133D84C227D66763066D123001</t>
  </si>
  <si>
    <t>577871306826931A9610EA8676DF355662B133D84C227D66763066D120002</t>
  </si>
  <si>
    <t>스테인리스 CAP  D60*1.2t  개     ( 호표 166 )</t>
  </si>
  <si>
    <t>스테인리스강판, STS304, 1.2mm</t>
  </si>
  <si>
    <t>5053C133F8A8141BA6568F7652141728120AB4</t>
  </si>
  <si>
    <t>577871306826931A9633B9D6A508175053C133F8A8141BA6568F7652141728120AB4</t>
  </si>
  <si>
    <t>577871306826931A9633B9D6A508175778713088D7826A76EA48F616504D</t>
  </si>
  <si>
    <t>577871306826931A9633B9D6A50817507EB137E8597147463D14D60CC2DEE3CB4A15</t>
  </si>
  <si>
    <t>잡철물 제작 및 설치  현장제작 설치, 경량철재  kg     ( 호표 167 )</t>
  </si>
  <si>
    <t>5778713088D7826A76EA48F616504D57AB113588C61927B697E72644057AE6E18D4A</t>
  </si>
  <si>
    <t>5778713088D7826A76EA48F616504D57AB113588C61927B697E72644057AE6E18CBE</t>
  </si>
  <si>
    <t>5778713088D7826A76EA48F616504D57AB113588C61927B697E72644057AE6E18D40</t>
  </si>
  <si>
    <t>5778713088D7826A76EA48F616504D57AB113588C61927B697E72644057AE6E18D41</t>
  </si>
  <si>
    <t>인력품의 4%</t>
  </si>
  <si>
    <t>5778713088D7826A76EA48F616504D5662B133D84C227D66763066D123001</t>
  </si>
  <si>
    <t>5778713088D7826A76EA48F616504D5662B133D84C227D66763066D120002</t>
  </si>
  <si>
    <t>스틸 CAP  D60*1.4t  개     ( 호표 168 )</t>
  </si>
  <si>
    <t>일반구조용압연강판, 1.4mm</t>
  </si>
  <si>
    <t>5053C133F8A8141BA65699E6DCDD47F0CFADD0</t>
  </si>
  <si>
    <t>5778713068269318E60DE21656CF8B5053C133F8A8141BA65699E6DCDD47F0CFADD0</t>
  </si>
  <si>
    <t>5778713068269318E60DE21656CF8B5778713088D7826A76EA6BD611EAFD</t>
  </si>
  <si>
    <t>5778713068269318E60DE21656CF8B5778313EB8465833A600B0F6189BAE</t>
  </si>
  <si>
    <t>5778713068269318E60DE21656CF8B5778313E88F33ECA46B57146EA6E56</t>
  </si>
  <si>
    <t>5778713068269318E60DE21656CF8B507EB137E8597147463D14D60CC2DEE3CB4B39</t>
  </si>
  <si>
    <t>5778713068269318E60DE21656CF8B5778313EB8465833A61115965FF0D7</t>
  </si>
  <si>
    <t>5778713068269318E60DE21656CF8B5778313E88F33ECA46B571060D1082</t>
  </si>
  <si>
    <t>용접식난간 설치  현장제작 설치, 철제 난간  kg     ( 호표 169 )</t>
  </si>
  <si>
    <t>5778713068269318E64B8EA6F4A2E257AB113588C61927B697E72644057AE6E18CBE</t>
  </si>
  <si>
    <t>5778713068269318E64B8EA6F4A2E257AB113588C61927B697E72644057AE6E18D4A</t>
  </si>
  <si>
    <t>5778713068269318E64B8EA6F4A2E257AB113588C61927B697E72644057AE6E18D41</t>
  </si>
  <si>
    <t>5778713068269318E64B8EA6F4A2E25662B133D84C227D66763066D123001</t>
  </si>
  <si>
    <t>5778713068269318E64B8EA6F4A2E25662B133D84C227D66763066D120002</t>
  </si>
  <si>
    <t>녹막이페인트 붓칠(재료비 미포함)  철재면, 1회 2종  M2     ( 호표 170 )</t>
  </si>
  <si>
    <t>녹막이 페인트칠</t>
  </si>
  <si>
    <t>철재면 1회 노무비</t>
  </si>
  <si>
    <t>호표 175</t>
  </si>
  <si>
    <t>5778313EB8465833A6110B26D4E3F9</t>
  </si>
  <si>
    <t>5778313EB8465833A600B0F6189BAE5778313EB8465833A6110B26D4E3F9</t>
  </si>
  <si>
    <t>유성페인트 붓칠(재료비 미포함)  철재면, 2회 1급  M2     ( 호표 171 )</t>
  </si>
  <si>
    <t>유성페인트 붓칠</t>
  </si>
  <si>
    <t>철재면 2회 노무비</t>
  </si>
  <si>
    <t>호표 176</t>
  </si>
  <si>
    <t>5778313E88F33ECA46B571060FDDCE</t>
  </si>
  <si>
    <t>5778313E88F33ECA46B57146EA6E565778313E88F33ECA46B571060FDDCE</t>
  </si>
  <si>
    <t>녹막이 페인트칠 재료비(20년 품셈기준)  철재면, 1회, 2종  M2     ( 호표 172 )</t>
  </si>
  <si>
    <t>방청페인트</t>
  </si>
  <si>
    <t>방청페인트, KSM6030-1종2류, 광명단페인트</t>
  </si>
  <si>
    <t>5053D13C6838F8A0A6252316D8F1D3AFE68B2C</t>
  </si>
  <si>
    <t>5778313EB8465833A61115965FF0D75053D13C6838F8A0A6252316D8F1D3AFE68B2C</t>
  </si>
  <si>
    <t>시너</t>
  </si>
  <si>
    <t>시너, KSM6060, 2종</t>
  </si>
  <si>
    <t>5053D13C6838F8AD6634B3C6492E2D6D1BF2C7</t>
  </si>
  <si>
    <t>5778313EB8465833A61115965FF0D75053D13C6838F8AD6634B3C6492E2D6D1BF2C7</t>
  </si>
  <si>
    <t>유성페인트 붓칠 재료비(20년 품셈기준)  철재면, 2회, 1급  M2     ( 호표 173 )</t>
  </si>
  <si>
    <t>조합페인트</t>
  </si>
  <si>
    <t>조합페인트, KSM6020-1종1급, 백색</t>
  </si>
  <si>
    <t>5053D13C6838F8A0A6256AC6E04C6AD8345525</t>
  </si>
  <si>
    <t>5778313E88F33ECA46B571060D10825053D13C6838F8A0A6256AC6E04C6AD8345525</t>
  </si>
  <si>
    <t>시너, KSM6060, 1종</t>
  </si>
  <si>
    <t>5053D13C6838F8AD6634B3C6492E2D6D1BF2C6</t>
  </si>
  <si>
    <t>5778313E88F33ECA46B571060D10825053D13C6838F8AD6634B3C6492E2D6D1BF2C6</t>
  </si>
  <si>
    <t>잡철물 제작 및 설치  현장제작 설치, 일반철재  kg     ( 호표 174 )</t>
  </si>
  <si>
    <t>5778713088D7826A76EA6BD611EAFD57AB113588C61927B697E72644057AE6E18D4A</t>
  </si>
  <si>
    <t>5778713088D7826A76EA6BD611EAFD57AB113588C61927B697E72644057AE6E18CBE</t>
  </si>
  <si>
    <t>5778713088D7826A76EA6BD611EAFD57AB113588C61927B697E72644057AE6E18D40</t>
  </si>
  <si>
    <t>5778713088D7826A76EA6BD611EAFD57AB113588C61927B697E72644057AE6E18D41</t>
  </si>
  <si>
    <t>5778713088D7826A76EA6BD611EAFD5662B133D84C227D66763066D123001</t>
  </si>
  <si>
    <t>5778713088D7826A76EA6BD611EAFD5662B133D84C227D66763066D120002</t>
  </si>
  <si>
    <t>녹막이 페인트칠  철재면 1회 노무비  M2     ( 호표 175 )</t>
  </si>
  <si>
    <t>5778313EB8465833A6110B26D4E3F957AB113588C61927B697E72644057AE6E18F79</t>
  </si>
  <si>
    <t>5778313EB8465833A6110B26D4E3F957AB113588C61927B697E72644057AE6E18D41</t>
  </si>
  <si>
    <t>공구손료 및 잡재료비</t>
  </si>
  <si>
    <t>5778313EB8465833A6110B26D4E3F95662B133D84C227D66763066D123001</t>
  </si>
  <si>
    <t>유성페인트 붓칠  철재면 2회 노무비  M2     ( 호표 176 )</t>
  </si>
  <si>
    <t>5778313E88F33ECA46B571060FDDCE57AB113588C61927B697E72644057AE6E18F79</t>
  </si>
  <si>
    <t>5778313E88F33ECA46B571060FDDCE57AB113588C61927B697E72644057AE6E18D41</t>
  </si>
  <si>
    <t>5778313E88F33ECA46B571060FDDCE5662B133D84C227D66763066D123001</t>
  </si>
  <si>
    <t>와이어메시 바닥깔기  1800*1800 기준  M2     ( 호표 177 )</t>
  </si>
  <si>
    <t>5778713018A6060D36F051F6B4FDD357AB113588C61927B697E72644057AE6E18D40</t>
  </si>
  <si>
    <t>몰딩 설치    M     ( 호표 178 )</t>
  </si>
  <si>
    <t>57782138A8753D3256534B669235B157AB113588C61927B697E72644057AE6E18E6A</t>
  </si>
  <si>
    <t>57782138A8753D3256534B669235B15662B133D84C227D66763066D123001</t>
  </si>
  <si>
    <t>모르타르 바름  3.6m 이하, 3회, 20m2/일당  M2     ( 호표 179 )</t>
  </si>
  <si>
    <t>5778A13B88E14A83B69E1686A2038957AB113588C61927B697E72644057AE6E18F77</t>
  </si>
  <si>
    <t>5778A13B88E14A83B69E1686A2038957AB113588C61927B697E72644057AE6E18D41</t>
  </si>
  <si>
    <t>5778A13B88E14A83B69E1686A203895662B133D84C227D66763066D123001</t>
  </si>
  <si>
    <t>목재창호 설치 / 여닫이  창호면적 m2, 1.0 ~ 3.0 이하  개소     ( 호표 180 )</t>
  </si>
  <si>
    <t>57781139C88F173A16591A36DC75E057AB113588C61927B697E72644057AE6E18F74</t>
  </si>
  <si>
    <t>57781139C88F173A16591A36DC75E057AB113588C61927B697E72644057AE6E18D41</t>
  </si>
  <si>
    <t>57781139C88F173A16591A36DC75E05662B133D84C227D66763066D123001</t>
  </si>
  <si>
    <t>수밀코킹  재료비 별도  M     ( 호표 181 )</t>
  </si>
  <si>
    <t>코킹공</t>
  </si>
  <si>
    <t>기타 직종</t>
  </si>
  <si>
    <t>57AB113588C61927B697A976F4D4105FCA74B8</t>
  </si>
  <si>
    <t>57785133E83CCB8DB69EA656CBB5C757AB113588C61927B697A976F4D4105FCA74B8</t>
  </si>
  <si>
    <t>콘크리트·모르타르면 바탕만들기  노무비  M2     ( 호표 182 )</t>
  </si>
  <si>
    <t>5778313F98245585568F20C6003DB957AB113588C61927B697E72644057AE6E18F79</t>
  </si>
  <si>
    <t>5778313F98245585568F20C6003DB957AB113588C61927B697E72644057AE6E18D41</t>
  </si>
  <si>
    <t>5778313F98245585568F20C6003DB95662B133D84C227D66763066D123001</t>
  </si>
  <si>
    <t>콘크리트·모르타르면 바탕만들기 재료비    M2     ( 호표 183 )</t>
  </si>
  <si>
    <t>퍼티</t>
  </si>
  <si>
    <t>퍼티, 319퍼티, 백색</t>
  </si>
  <si>
    <t>1L=1.55kg</t>
  </si>
  <si>
    <t>5053D13C68399E0E96537326552B06A3FCC243</t>
  </si>
  <si>
    <t>5778313F98245585568F203621C53A5053D13C68399E0E96537326552B06A3FCC243</t>
  </si>
  <si>
    <t>걸레받이용 페인트칠  붓칠 2회 노무비  M2     ( 호표 184 )</t>
  </si>
  <si>
    <t>5778313E88F1730F1689E7B6BF443857AB113588C61927B697E72644057AE6E18F79</t>
  </si>
  <si>
    <t>5778313E88F1730F1689E7B6BF443857AB113588C61927B697E72644057AE6E18D41</t>
  </si>
  <si>
    <t>5778313E88F1730F1689E7B6BF44385662B133D84C227D66763066D123001</t>
  </si>
  <si>
    <t>걸레받이용 페인트칠 재료비  붓칠, 2회  M2     ( 호표 185 )</t>
  </si>
  <si>
    <t>아크릴수지페인트</t>
  </si>
  <si>
    <t>아크릴수지페인트, KSM6020-2종1급, 흑색</t>
  </si>
  <si>
    <t>5053D13C6838F8A0A6B451064327C814F0579D</t>
  </si>
  <si>
    <t>5778313E88F1730F1689E7A69942665053D13C6838F8A0A6B451064327C814F0579D</t>
  </si>
  <si>
    <t>5778313E88F1730F1689E7A69942665053D13C6838F8AD6634B3C6492E2D6D1BF2C6</t>
  </si>
  <si>
    <t>퍼티, 319퍼티, 회색</t>
  </si>
  <si>
    <t>5053D13C68399E0E96537326552B06A3FCC368</t>
  </si>
  <si>
    <t>5778313E88F1730F1689E7A69942665053D13C68399E0E96537326552B06A3FCC368</t>
  </si>
  <si>
    <t>연마지</t>
  </si>
  <si>
    <t>연마지, #120~180, 230*280mm</t>
  </si>
  <si>
    <t>5053D13C581ACD36160A1C461542CB9498107A</t>
  </si>
  <si>
    <t>5778313E88F1730F1689E7A69942665053D13C581ACD36160A1C461542CB9498107A</t>
  </si>
  <si>
    <t>con'c, mortar면 바탕만들기  내부 친환경 노무비  M2     ( 호표 186 )</t>
  </si>
  <si>
    <t>5778313F98245585568F05861A02E557AB113588C61927B697E72644057AE6E18F79</t>
  </si>
  <si>
    <t>5778313F98245585568F05861A02E557AB113588C61927B697E72644057AE6E18D41</t>
  </si>
  <si>
    <t>5778313F98245585568F05861A02E55662B133D84C227D66763066D123001</t>
  </si>
  <si>
    <t>수성페인트 롤러칠  2회 노무비  M2     ( 호표 187 )</t>
  </si>
  <si>
    <t>5778313E9898FFFD66B39BD61FEFAB57AB113588C61927B697E72644057AE6E18F79</t>
  </si>
  <si>
    <t>5778313E9898FFFD66B39BD61FEFAB57AB113588C61927B697E72644057AE6E18D41</t>
  </si>
  <si>
    <t>5778313E9898FFFD66B39BD61FEFAB5662B133D84C227D66763066D123001</t>
  </si>
  <si>
    <t>수성페인트 롤러칠 재료비  내부, 2회, 친환경페인트  M2     ( 호표 188 )</t>
  </si>
  <si>
    <t>수성페인트</t>
  </si>
  <si>
    <t>수성페인트, KSM6010-2종1급, 백색</t>
  </si>
  <si>
    <t>5053D13C6838F8A0A6B4F14697324967876008</t>
  </si>
  <si>
    <t>5778313E9898FFFD66E8DBB671C6045053D13C6838F8A0A6B4F14697324967876008</t>
  </si>
  <si>
    <t>con'c, mortar면 바탕만들기  내천장 친환경 노무비  M2     ( 호표 189 )</t>
  </si>
  <si>
    <t>5778313F98245585568F05B6D15C3B57AB113588C61927B697E72644057AE6E18F79</t>
  </si>
  <si>
    <t>5778313F98245585568F05B6D15C3B57AB113588C61927B697E72644057AE6E18D41</t>
  </si>
  <si>
    <t>5778313F98245585568F05B6D15C3B5662B133D84C227D66763066D120002</t>
  </si>
  <si>
    <t>노임할증</t>
  </si>
  <si>
    <t>인력품의 20%</t>
  </si>
  <si>
    <t>5778313F98245585568F05B6D15C3B5662B133D84C227D66763066D123001</t>
  </si>
  <si>
    <t>con'c, mortar면 바탕만들기 재료비  내부, 친환경  M2     ( 호표 190 )</t>
  </si>
  <si>
    <t>퍼티, 친환경, 내부</t>
  </si>
  <si>
    <t>5053D13C68399E0E96537326552B06A3FF99F4</t>
  </si>
  <si>
    <t>5778313F98245585568F05B6D6DE355053D13C68399E0E96537326552B06A3FF99F4</t>
  </si>
  <si>
    <t>수성페인트 롤러칠  천장 2회 노무비  M2     ( 호표 191 )</t>
  </si>
  <si>
    <t>5778313E9898FFFD66CC3826EFA14057AB113588C61927B697E72644057AE6E18F79</t>
  </si>
  <si>
    <t>5778313E9898FFFD66CC3826EFA14057AB113588C61927B697E72644057AE6E18D41</t>
  </si>
  <si>
    <t>5778313E9898FFFD66CC3826EFA1405662B133D84C227D66763066D120002</t>
  </si>
  <si>
    <t>5778313E9898FFFD66CC3826EFA1405662B133D84C227D66763066D123001</t>
  </si>
  <si>
    <t>con'c, mortar면 바탕만들기  외부 친환경 노무비  M2     ( 호표 192 )</t>
  </si>
  <si>
    <t>5778313F98245585568F05861EFD2C57AB113588C61927B697E72644057AE6E18F79</t>
  </si>
  <si>
    <t>5778313F98245585568F05861EFD2C57AB113588C61927B697E72644057AE6E18D41</t>
  </si>
  <si>
    <t>5778313F98245585568F05861EFD2C5662B133D84C227D66763066D123001</t>
  </si>
  <si>
    <t>con'c, mortar면 바탕만들기 재료비  외부, 친환경  M2     ( 호표 193 )</t>
  </si>
  <si>
    <t>퍼티, 친환경, 외부</t>
  </si>
  <si>
    <t>5053D13C68399E0E96537326552B06A3FF9A9D</t>
  </si>
  <si>
    <t>5778313F98245585568F05B6D7E5275053D13C68399E0E96537326552B06A3FF9A9D</t>
  </si>
  <si>
    <t>바탕만들기  벽,석고면,(줄퍼티)  M2     ( 호표 194 )</t>
  </si>
  <si>
    <t>석고보드면, 줄퍼티</t>
  </si>
  <si>
    <t>5778313F98245585568F3106BD4625</t>
  </si>
  <si>
    <t>5778313F98245585568F3116441AB05778313F98245585568F3106BD4625</t>
  </si>
  <si>
    <t>P.V.C.관 T.S 접합 및 부설  ∮100mm  개소     ( 호표 195 )</t>
  </si>
  <si>
    <t>배관공(수도)</t>
  </si>
  <si>
    <t>57AB113588C61927B697E72644057AE6E189E8</t>
  </si>
  <si>
    <t>57547135488437DF563F3986A739FF57AB113588C61927B697E72644057AE6E189E8</t>
  </si>
  <si>
    <t>57547135488437DF563F3986A739FF57AB113588C61927B697E72644057AE6E18D41</t>
  </si>
  <si>
    <t>소형브레이커(전기식)  1.5kw  HR     ( 호표 196 )</t>
  </si>
  <si>
    <t>506C3134F8AA2B40E66BC3E6C0F9F35926F27E</t>
  </si>
  <si>
    <t>506C3134F8AA2B40E66BC3E6C0F9F35926F27E3A506C3134F8AA2B40E66BC3E6C0F9F35926F27E</t>
  </si>
  <si>
    <t>띠장및보드 철거    M2     ( 호표 197 )</t>
  </si>
  <si>
    <t>5779C137285DAE0C26050D76BB24D657AB113588C61927B697E72644057AE6E18D41</t>
  </si>
  <si>
    <t>5779C137285DAE0C26050D76BB24D65662B133D84C227D66763066D123001</t>
  </si>
  <si>
    <t>덤프트럭  8ton  HR     ( 호표 198 )</t>
  </si>
  <si>
    <t>506C3134F8AA2E1186EA3016CACDC9CACB60636C</t>
  </si>
  <si>
    <t>8ton</t>
  </si>
  <si>
    <t>호표 198</t>
  </si>
  <si>
    <t>506C3134F8AA2E1186EA3016CACDC9CACB6063</t>
  </si>
  <si>
    <t>506C3134F8AA2E1186EA3016CACDC9CACB60636C506C3134F8AA2E1186EA3016CACDC9CACB6063</t>
  </si>
  <si>
    <t>506C3134F8AA2E1186EA3016CACDC9CACB60636C507EF13DB80D4868D61DF806A7AE45B0B86A02</t>
  </si>
  <si>
    <t>506C3134F8AA2E1186EA3016CACDC9CACB60636C5662B133D84C227D66763066D123001</t>
  </si>
  <si>
    <t>506C3134F8AA2E1186EA3016CACDC9CACB60636C57AB113588C61927B697E72644057AE6E189E1</t>
  </si>
  <si>
    <t>트럭 트랙터 및 평판트레일러  20ton  HR     ( 호표 199 )</t>
  </si>
  <si>
    <t>506C3134F8AA2C6E36D1DEF616C25FEA9E5AF4C3</t>
  </si>
  <si>
    <t>트럭 트랙터 및 평판트레일러</t>
  </si>
  <si>
    <t>20ton</t>
  </si>
  <si>
    <t>호표 199</t>
  </si>
  <si>
    <t>506C3134F8AA2C6E36D1DEF616C25FEA9E5AF4</t>
  </si>
  <si>
    <t>506C3134F8AA2C6E36D1DEF616C25FEA9E5AF4C3506C3134F8AA2C6E36D1DEF616C25FEA9E5AF4</t>
  </si>
  <si>
    <t>506C3134F8AA2C6E36D1DEF616C25FEA9E5AF4C3507EF13DB80D4868D61DF806A7AE45B0B86A02</t>
  </si>
  <si>
    <t>주연료비의 39%</t>
  </si>
  <si>
    <t>506C3134F8AA2C6E36D1DEF616C25FEA9E5AF4C35662B133D84C227D66763066D123001</t>
  </si>
  <si>
    <t>506C3134F8AA2C6E36D1DEF616C25FEA9E5AF4C357AB113588C61927B697E72644057AE6E189E0</t>
  </si>
  <si>
    <t>트럭탑재형 크레인  10ton  HR     ( 호표 200 )</t>
  </si>
  <si>
    <t>506C3134F8AA2C689643EAE6452EAA5F8F7EFDD8</t>
  </si>
  <si>
    <t>호표 200</t>
  </si>
  <si>
    <t>506C3134F8AA2C689643EAE6452EAA5F8F7EFD</t>
  </si>
  <si>
    <t>506C3134F8AA2C689643EAE6452EAA5F8F7EFDD8506C3134F8AA2C689643EAE6452EAA5F8F7EFD</t>
  </si>
  <si>
    <t>506C3134F8AA2C689643EAE6452EAA5F8F7EFDD8507EF13DB80D4868D61DF806A7AE45B0B86A02</t>
  </si>
  <si>
    <t>506C3134F8AA2C689643EAE6452EAA5F8F7EFDD85662B133D84C227D66763066D123001</t>
  </si>
  <si>
    <t>506C3134F8AA2C689643EAE6452EAA5F8F7EFDD857AB113588C61927B697E72644057AE6E189E1</t>
  </si>
  <si>
    <t>단 가 산 출 목 록</t>
  </si>
  <si>
    <t>비    고</t>
  </si>
  <si>
    <t>START</t>
  </si>
  <si>
    <t>단 가 산 출 서</t>
  </si>
  <si>
    <t>산    출    내    역</t>
  </si>
  <si>
    <t>코드</t>
  </si>
  <si>
    <t>품명</t>
  </si>
  <si>
    <t>규격</t>
  </si>
  <si>
    <t>값</t>
  </si>
  <si>
    <t>소계</t>
  </si>
  <si>
    <t>총계</t>
  </si>
  <si>
    <t>공통 8-2-3</t>
  </si>
  <si>
    <t xml:space="preserve">터파기/토사  보통, 굴착기 0.7m3 90%, 인력10%  M3  ( 산근 1 ) </t>
  </si>
  <si>
    <t>C</t>
  </si>
  <si>
    <t xml:space="preserve"> 굴삭기(무한궤도),0.7㎥90%+인력10% M3 </t>
  </si>
  <si>
    <t>C!</t>
  </si>
  <si>
    <t>'굴삭기(무한궤도),0.7㎥90%+인력10% M3'</t>
  </si>
  <si>
    <t xml:space="preserve"> </t>
  </si>
  <si>
    <t xml:space="preserve">Q1  바켓용량(M3)  =0.70   </t>
  </si>
  <si>
    <t>q1 '바켓용량(M3)' =0.70</t>
  </si>
  <si>
    <t xml:space="preserve">K   바켓계수(양호1.1,보통0.90,불량0.70,파쇄암0.55) = 0.90   </t>
  </si>
  <si>
    <t>k  '바켓계수(양호1.1,보통0.90,불량0.70,파쇄암0.55)'= 0.90</t>
  </si>
  <si>
    <t xml:space="preserve">F   토량환산계수(1/L) = 1/1.25= 0.8 </t>
  </si>
  <si>
    <t>f  '토량환산계수(1/L)'= 1/1.25=?</t>
  </si>
  <si>
    <t xml:space="preserve">E1  터파기에 대하여 -0.05 =0.05    </t>
  </si>
  <si>
    <t xml:space="preserve">E1 '터파기에 대하여 -0.05'=0.05 </t>
  </si>
  <si>
    <t xml:space="preserve">E   작업효율사질토(양호0.85,보통0.70,불량0.55) = 0.70-E1= 0.65 </t>
  </si>
  <si>
    <t>E  '작업효율사질토(양호0.85,보통0.70,불량0.55)'= 0.70-E1=?</t>
  </si>
  <si>
    <t xml:space="preserve">CM  1회 싸이클시간(135˚SEC) =20   </t>
  </si>
  <si>
    <t>Cm '1회 싸이클시간(135˚SEC)'=20</t>
  </si>
  <si>
    <t xml:space="preserve">Q   시간당 작업량 (M3/HR) = 3600*Q1*K*F*E/CM/0.9= 65.52 </t>
  </si>
  <si>
    <t>Q  '시간당 작업량 (M3/Hr)'= 3600*q1*k*f*E/Cm/0.9=?</t>
  </si>
  <si>
    <t xml:space="preserve"> 재료비:  24714 / 65.52 = 377.1 </t>
  </si>
  <si>
    <t>'재료비:' ~00000201007000000.M~ / {Q} =?MA+</t>
  </si>
  <si>
    <t xml:space="preserve"> 노무비:  59020 / 65.52 = 900.7 </t>
  </si>
  <si>
    <t>'노무비:' ~00000201007000000.L~ / {Q} =?LA+</t>
  </si>
  <si>
    <t xml:space="preserve"> 경  비:  24554 / 65.52 = 374.7 </t>
  </si>
  <si>
    <t>'경  비:' ~00000201007000000.E~ / {Q} =?EQ+</t>
  </si>
  <si>
    <t xml:space="preserve">  소  계    </t>
  </si>
  <si>
    <t>&gt;'소  계'</t>
  </si>
  <si>
    <t xml:space="preserve"> 인력터파기,0-1m,10% </t>
  </si>
  <si>
    <t>'인력터파기,0-1m,10%'</t>
  </si>
  <si>
    <t xml:space="preserve"> 품셈(공통 3-2-1)  </t>
  </si>
  <si>
    <t xml:space="preserve">'품셈(공통 3-2-1)' </t>
  </si>
  <si>
    <t xml:space="preserve">Q1 1일시공량(M3/일)  =3.6   </t>
  </si>
  <si>
    <t>q1'1일시공량(M3/일)' =3.6</t>
  </si>
  <si>
    <t xml:space="preserve">Q  시간당 작업량(M3/HR)  =Q1/8/0.1= 4.5 </t>
  </si>
  <si>
    <t xml:space="preserve">Q '시간당 작업량(M3/HR)' =q1/8/0.1=? </t>
  </si>
  <si>
    <t xml:space="preserve"> 특별인부   1인/8HR*작업시간</t>
  </si>
  <si>
    <t>'특별인부   1인/8HR*작업시간</t>
  </si>
  <si>
    <t xml:space="preserve"> 노무비:  226122*1/8/4.5  = 6281.1 </t>
  </si>
  <si>
    <t>'노무비:' ~L001010101000003.L~*1/8/{Q}  =?LA+</t>
  </si>
  <si>
    <t xml:space="preserve">  총  계</t>
  </si>
  <si>
    <t>공통 8-2-8</t>
  </si>
  <si>
    <t xml:space="preserve">토사 운반/단지외 10km  보통, 덤프 15ton+굴착기 0.7m3(고르기 별도)  M3  ( 산근 2 ) </t>
  </si>
  <si>
    <t xml:space="preserve"> 운반거리 L=10KN,(적재,고르기별도) M3    </t>
  </si>
  <si>
    <t>'운반거리 L=10KN,(적재,고르기별도) M3'</t>
  </si>
  <si>
    <t xml:space="preserve"> 차량속도= 30KM/V1,35KM/V2,35KM/V3,35KM/V4,30KM/V5,35KM/V6     </t>
  </si>
  <si>
    <t>'차량속도= 30KM/V1,35KM/V2,35KM/V3,35KM/V4,30KM/V5,35KM/V6 '</t>
  </si>
  <si>
    <t xml:space="preserve">     ○------------------0------------0----------------○10KM  </t>
  </si>
  <si>
    <t xml:space="preserve">   ' ○------------------0------------0----------------○10KM '</t>
  </si>
  <si>
    <t xml:space="preserve"> 운반거리=단지대L1=0.5KM,시내외L2=9.0KM,사토장L3=0.5KM    </t>
  </si>
  <si>
    <t>'운반거리=단지대L1=0.5KM,시내외L2=9.0KM,사토장L3=0.5KM'</t>
  </si>
  <si>
    <t xml:space="preserve"> 1.덤프트럭,15톤 </t>
  </si>
  <si>
    <t>'1.덤프트럭,15톤'</t>
  </si>
  <si>
    <t xml:space="preserve">T    적재용량(톤)  =15   </t>
  </si>
  <si>
    <t>T   '적재용량(톤)' =15</t>
  </si>
  <si>
    <t xml:space="preserve">R1   토석의 단위중량(톤)  =1.7   </t>
  </si>
  <si>
    <t>r1  '토석의 단위중량(톤)' =1.7</t>
  </si>
  <si>
    <t xml:space="preserve">L    토량 변화율  =1.25   </t>
  </si>
  <si>
    <t>L   '토량 변화율' =1.25</t>
  </si>
  <si>
    <t xml:space="preserve">Q1   1회 적재량(M3)  =T/R1*L= 11.0294 </t>
  </si>
  <si>
    <t>q1  '1회 적재량(M3)' =T/r1*L=?</t>
  </si>
  <si>
    <t xml:space="preserve">F    토량 환산계수(1/L)  =1/L= 0.8 </t>
  </si>
  <si>
    <t>f   '토량 환산계수(1/L)' =1/L=?</t>
  </si>
  <si>
    <t xml:space="preserve">E    작업효율  =0.9   </t>
  </si>
  <si>
    <t>E   '작업효율' =0.9</t>
  </si>
  <si>
    <t xml:space="preserve">CMS  적재기계 1회 싸이클시간(SEC)  =20   </t>
  </si>
  <si>
    <t>Cms '적재기계 1회 싸이클시간(SEC)' =20</t>
  </si>
  <si>
    <t xml:space="preserve">V1   단지내적재운반속도(KM/HR)  =15   </t>
  </si>
  <si>
    <t>V1  '단지내적재운반속도(KM/HR)' =15</t>
  </si>
  <si>
    <t xml:space="preserve">V2   단지내공차운반속도(KM/HR)  =20   </t>
  </si>
  <si>
    <t>V2  '단지내공차운반속도(KM/HR)' =20</t>
  </si>
  <si>
    <t xml:space="preserve">V3   시내외포장적재운반속도(KM/HR)  =35   </t>
  </si>
  <si>
    <t>V3  '시내외포장적재운반속도(KM/HR)' =35</t>
  </si>
  <si>
    <t xml:space="preserve">V4   시내외포장공차운반속도(KM/HR)  =35   </t>
  </si>
  <si>
    <t>V4  '시내외포장공차운반속도(KM/HR)' =35</t>
  </si>
  <si>
    <t xml:space="preserve">V5   사토장적재운반속도(KM/HR)  =15   </t>
  </si>
  <si>
    <t>V5  '사토장적재운반속도(KM/HR)' =15</t>
  </si>
  <si>
    <t xml:space="preserve">V6   사토장공차운반속도(KM/HR)  =20   </t>
  </si>
  <si>
    <t>V6  '사토장공차운반속도(KM/HR)' =20</t>
  </si>
  <si>
    <t xml:space="preserve">L1   단지내운반거리(KM)  =0.5   </t>
  </si>
  <si>
    <t>L1  '단지내운반거리(KM)' =0.5</t>
  </si>
  <si>
    <t xml:space="preserve">L2   시내외포장(KM)  =9.0   </t>
  </si>
  <si>
    <t>L2  '시내외포장(KM)' =9.0</t>
  </si>
  <si>
    <t xml:space="preserve">L3   사토장비포장(KM)  =0.5   </t>
  </si>
  <si>
    <t>L3  '사토장비포장(KM)' =0.5</t>
  </si>
  <si>
    <t xml:space="preserve">T2   왕복시간(MIN)  =((L1/V1)+(L1/V2)+(L2/V3)+(L2/V4)+(L3/V5)+(L3/V6))*60= 37.8571 </t>
  </si>
  <si>
    <t>t2  '왕복시간(MIN)' =((L1/V1)+(L1/V2)+(L2/V3)+(L2/V4)+(L3/V5)+(L3/V6))*60=?</t>
  </si>
  <si>
    <t xml:space="preserve">T3   적하시간(MIN)양호0.5,보통0.8,불량1.1 =0.8   </t>
  </si>
  <si>
    <t>t3  '적하시간(MIN)양호0.5,보통0.8,불량1.1'=0.8</t>
  </si>
  <si>
    <t xml:space="preserve">T4   적재대기(MIN)양호0.15,보통0.42,불량0.7  =0.42   </t>
  </si>
  <si>
    <t>t4  '적재대기(MIN)양호0.15,보통0.42,불량0.7 '=0.42</t>
  </si>
  <si>
    <t xml:space="preserve">T5   적재합자동덮개설치및해체(MIN)  =0.5   </t>
  </si>
  <si>
    <t>t5  '적재합자동덮개설치및해체(MIN)' =0.5</t>
  </si>
  <si>
    <t xml:space="preserve">T6   세륜시간 (MIN)  =1.5   </t>
  </si>
  <si>
    <t>t6  '세륜시간 (MIN)' =1.5</t>
  </si>
  <si>
    <t xml:space="preserve">k    백호바켓계수  =1.1   </t>
  </si>
  <si>
    <t>k   '백호바켓계수' =1.1</t>
  </si>
  <si>
    <t xml:space="preserve">ES   작업효율(양호0.9,보통0.75,불량0.6) = 0.75   </t>
  </si>
  <si>
    <t>Es  '작업효율(양호0.9,보통0.75,불량0.6)'= 0.75</t>
  </si>
  <si>
    <t xml:space="preserve">N    덤프트럭 소요 백호 적재회수  =Q1/(0.7*K)= 14.32 </t>
  </si>
  <si>
    <t>n   '덤프트럭 소요 백호 적재회수' =q1/(0.7*k)=?</t>
  </si>
  <si>
    <t xml:space="preserve">CM   1회 싸이클 시간(MIN)  =CMS*N/(60*ES)+T2+T3+T4+T5+T6= 47.442 </t>
  </si>
  <si>
    <t>Cm  '1회 싸이클 시간(MIN)' =Cms*n/(60*Es)+t2+t3+t4+t5+t6=?</t>
  </si>
  <si>
    <t xml:space="preserve">Q    시간당 작업량(M3/HR)  =60*Q1*F*E/CM= 10.043 </t>
  </si>
  <si>
    <t>Q   '시간당 작업량(M3/HR)' =60*q1*f*E/Cm=?</t>
  </si>
  <si>
    <t xml:space="preserve"> 재료비:  38318 / 10.043 = 3815.3 </t>
  </si>
  <si>
    <t>'재료비:' ~00000602015000000.M~ / {Q} =?MA+</t>
  </si>
  <si>
    <t xml:space="preserve"> 노무비:  59020 / 10.043 = 5876.7 </t>
  </si>
  <si>
    <t>'노무비:' ~00000602015000000.L~ / {Q} =?LA+</t>
  </si>
  <si>
    <t xml:space="preserve"> 경  비:  20659 / 10.043 = 2057 </t>
  </si>
  <si>
    <t>'경  비:' ~00000602015000000.E~ / {Q} =?EQ+</t>
  </si>
  <si>
    <t xml:space="preserve">  소계    </t>
  </si>
  <si>
    <t>&gt;'소계'</t>
  </si>
  <si>
    <t xml:space="preserve"> 2.자동덮개시설,덤프15톤용 M3 </t>
  </si>
  <si>
    <t>'2.자동덮개시설,덤프15톤용 M3'</t>
  </si>
  <si>
    <t xml:space="preserve"> 재료비:  0 / 10.043 = 0 </t>
  </si>
  <si>
    <t>'재료비:' ~00000610015000000.M~ / {Q} =?MA+</t>
  </si>
  <si>
    <t xml:space="preserve"> 노무비:  0 / 10.043 = 0 </t>
  </si>
  <si>
    <t>'노무비:' ~00000610015000000.L~ / {Q} =?LA+</t>
  </si>
  <si>
    <t xml:space="preserve"> 경  비:  438 / 10.043 = 43.6 </t>
  </si>
  <si>
    <t>'경  비:' ~00000610015000000.E~ / {Q} =?EQ+</t>
  </si>
  <si>
    <t xml:space="preserve">시멘트운반  L:30km, 덤프 8ton  포  ( 산근 3 ) </t>
  </si>
  <si>
    <t xml:space="preserve"> 운반거리 L=30KM 덤프트럭(8톤), 포대당    </t>
  </si>
  <si>
    <t>'운반거리 L=30KM 덤프트럭(8톤), 포대당'</t>
  </si>
  <si>
    <t xml:space="preserve"> 차량속도= 25/V1,25/V2,40KM/V3,40KM/V4,25KM/V5,25KM/V6     </t>
  </si>
  <si>
    <t>'차량속도= 25/V1,25/V2,40KM/V3,40KM/V4,25KM/V5,25KM/V6 '</t>
  </si>
  <si>
    <t xml:space="preserve"> 하치장○-----------------0------------0---------○30KM  </t>
  </si>
  <si>
    <t>'하치장○-----------------0------------0---------○30KM '</t>
  </si>
  <si>
    <t xml:space="preserve"> 운반거리=하치장L1=0.0KM,시내L2=29.5KM,공사장L3=0.5KM    </t>
  </si>
  <si>
    <t>'운반거리=하치장L1=0.0KM,시내L2=29.5KM,공사장L3=0.5KM'</t>
  </si>
  <si>
    <t xml:space="preserve"> 인력운반 (품셈 1-5-1) 적재비(하치장 상차도 미계상,공장상차도 계상)  </t>
  </si>
  <si>
    <t>'인력운반 (품셈 1-5-1) 적재비(하치장 상차도 미계상,공장상차도 계상) '</t>
  </si>
  <si>
    <t xml:space="preserve"> L    소운반거리(M)  =20   </t>
  </si>
  <si>
    <t xml:space="preserve"> L   '소운반거리(M)' =20</t>
  </si>
  <si>
    <t xml:space="preserve"> A    1회 운반량(BG)  =1   </t>
  </si>
  <si>
    <t xml:space="preserve"> A   '1회 운반량(BG)' =1</t>
  </si>
  <si>
    <t xml:space="preserve"> T    단위(KG)  =8000   </t>
  </si>
  <si>
    <t xml:space="preserve"> T   '단위(KG)' =8000</t>
  </si>
  <si>
    <t xml:space="preserve"> RT   단위중량(KG)  =40   </t>
  </si>
  <si>
    <t xml:space="preserve"> RT  '단위중량(KG)' =40</t>
  </si>
  <si>
    <t xml:space="preserve"> MV   운반인부의 속도2500M/HR  =2500/60= 41.6667 </t>
  </si>
  <si>
    <t xml:space="preserve"> MV  '운반인부의 속도2500M/HR' =2500/60=?</t>
  </si>
  <si>
    <t xml:space="preserve"> T1   어깨메고부리기시간(MIN)  =2.0   </t>
  </si>
  <si>
    <t xml:space="preserve"> T1  '어깨메고부리기시간(MIN)' =2.0</t>
  </si>
  <si>
    <t xml:space="preserve"> QT   차량 1대당 적재용량(BG)  =T/RT= 200 </t>
  </si>
  <si>
    <t xml:space="preserve"> QT  '차량 1대당 적재용량(BG)' =T/RT=?</t>
  </si>
  <si>
    <t xml:space="preserve"> N    차량 1대당 소요운반회수  =QT/A= 200 </t>
  </si>
  <si>
    <t xml:space="preserve"> N   '차량 1대당 소요운반회수' =QT/A=?</t>
  </si>
  <si>
    <t xml:space="preserve"> CMS  운반 1회당 소요시간(MIN)  =L*2/MV+T1= 2.96 </t>
  </si>
  <si>
    <t xml:space="preserve"> CMS '운반 1회당 소요시간(MIN)' =L*2/MV+T1=?</t>
  </si>
  <si>
    <t xml:space="preserve"> T1A  차량 1대당 적재소요시간(MIN)  =CMS*N= 592 </t>
  </si>
  <si>
    <t xml:space="preserve"> T1A '차량 1대당 적재소요시간(MIN)' =CMS*N=?</t>
  </si>
  <si>
    <t xml:space="preserve"> Q   단위당 소요인부(상,하차)  =T1A/450*1/QT= 0.007 </t>
  </si>
  <si>
    <t xml:space="preserve"> Q  '단위당 소요인부(상,하차)' =T1A/450*1/QT=?</t>
  </si>
  <si>
    <t xml:space="preserve"> 1.덤프트럭(8톤/HR) </t>
  </si>
  <si>
    <t>'1.덤프트럭(8톤/HR)'</t>
  </si>
  <si>
    <t xml:space="preserve"> T   적재용량(KG)  =8000   </t>
  </si>
  <si>
    <t xml:space="preserve"> T  '적재용량(KG)' =8000</t>
  </si>
  <si>
    <t xml:space="preserve"> R1  단위중량(KG)  =40   </t>
  </si>
  <si>
    <t xml:space="preserve"> r1 '단위중량(KG)' =40</t>
  </si>
  <si>
    <t xml:space="preserve"> Q1   1회 적재량(BG)  =T/R1= 200 </t>
  </si>
  <si>
    <t xml:space="preserve"> q1  '1회 적재량(BG)' =T/r1=?</t>
  </si>
  <si>
    <t xml:space="preserve"> f   토량 환산계수  =1   </t>
  </si>
  <si>
    <t xml:space="preserve"> f  '토량 환산계수' =1</t>
  </si>
  <si>
    <t xml:space="preserve"> E   작업효율  =0.9   </t>
  </si>
  <si>
    <t xml:space="preserve"> E  '작업효율' =0.9</t>
  </si>
  <si>
    <t xml:space="preserve"> L1  하치장내 운반거리(KM)  =0.0   </t>
  </si>
  <si>
    <t xml:space="preserve"> L1 '하치장내 운반거리(KM)' =0.0</t>
  </si>
  <si>
    <t xml:space="preserve"> L2  도로주행 운반거리(KM)  =29.5   </t>
  </si>
  <si>
    <t xml:space="preserve"> L2 '도로주행 운반거리(KM)' =29.5</t>
  </si>
  <si>
    <t xml:space="preserve"> L3  공사장내 운반거리(KM)  =0.5   </t>
  </si>
  <si>
    <t xml:space="preserve"> L3 '공사장내 운반거리(KM)' =0.5</t>
  </si>
  <si>
    <t xml:space="preserve"> V1  하치장내적재운반속도(KM/HR)  =25   </t>
  </si>
  <si>
    <t xml:space="preserve"> V1 '하치장내적재운반속도(KM/HR)' =25</t>
  </si>
  <si>
    <t xml:space="preserve"> V2  하치장내공차운반속도(KM/HR)  =25   </t>
  </si>
  <si>
    <t xml:space="preserve"> V2 '하치장내공차운반속도(KM/HR)' =25</t>
  </si>
  <si>
    <t xml:space="preserve"> V3  도로주행적재운반속도(KM/HR)  =40   </t>
  </si>
  <si>
    <t xml:space="preserve"> V3 '도로주행적재운반속도(KM/HR)' =40</t>
  </si>
  <si>
    <t xml:space="preserve"> V4  도로주행공차운반속도(KM/HR)  =40   </t>
  </si>
  <si>
    <t xml:space="preserve"> V4 '도로주행공차운반속도(KM/HR)' =40</t>
  </si>
  <si>
    <t xml:space="preserve"> V5  공사장내적재운반속도(KM/HR)  =25   </t>
  </si>
  <si>
    <t xml:space="preserve"> V5 '공사장내적재운반속도(KM/HR)' =25</t>
  </si>
  <si>
    <t xml:space="preserve"> V6  공사장내공차운반속도(KM/HR)  =25   </t>
  </si>
  <si>
    <t xml:space="preserve"> V6 '공사장내공차운반속도(KM/HR)' =25</t>
  </si>
  <si>
    <t xml:space="preserve"> T1  적재시간(MIN)  =CMS= 2.96 </t>
  </si>
  <si>
    <t xml:space="preserve"> t1 '적재시간(MIN)' =CMS=? </t>
  </si>
  <si>
    <t xml:space="preserve"> T2  왕복시간(MIN)  =((L1/V1)+(L1/V2)+(L2/V3)+(L2/V4)+(L3/V5)+(L3/V6))*60= 90.9 </t>
  </si>
  <si>
    <t xml:space="preserve"> t2 '왕복시간(MIN)' =((L1/V1)+(L1/V2)+(L2/V3)+(L2/V4)+(L3/V5)+(L3/V6))*60=?</t>
  </si>
  <si>
    <t xml:space="preserve"> T3  적하시간(MIN)  =CMS= 2.96 </t>
  </si>
  <si>
    <t xml:space="preserve"> t3 '적하시간(MIN)' =CMS=?</t>
  </si>
  <si>
    <t xml:space="preserve"> T4  적재대기시간(MIN)  =0.42   </t>
  </si>
  <si>
    <t xml:space="preserve"> t4 '적재대기시간(MIN)' =0.42</t>
  </si>
  <si>
    <t xml:space="preserve"> T5  적재함덮개 및 해체시간(MIN)  =3.77   </t>
  </si>
  <si>
    <t xml:space="preserve"> t5 '적재함덮개 및 해체시간(MIN)' =3.77</t>
  </si>
  <si>
    <t xml:space="preserve"> T6   세륜시간 (MIN)  =1.5   </t>
  </si>
  <si>
    <t xml:space="preserve"> t6  '세륜시간 (MIN)' =1.5</t>
  </si>
  <si>
    <t xml:space="preserve"> CM  1회 싸이클 시간(MIN)  =T1+T2+T3+T4+T5+T6= 102.51 </t>
  </si>
  <si>
    <t xml:space="preserve"> Cm '1회 싸이클 시간(MIN)' =t1+t2+t3+t4+t5+t6=?</t>
  </si>
  <si>
    <t xml:space="preserve"> Q   시간당 작업량(BG/HR)  =60*Q1*F*E/CM= 105.356 </t>
  </si>
  <si>
    <t xml:space="preserve"> Q  '시간당 작업량(BG/HR)' =60*q1*f*E/Cm=?    </t>
  </si>
  <si>
    <t xml:space="preserve"> Z   공제시간(HR)  =(CM-(T1+T3))/CM= 0.9422 </t>
  </si>
  <si>
    <t xml:space="preserve"> Z  '공제시간(HR)' =(Cm-(t1+t3))/Cm=? </t>
  </si>
  <si>
    <t xml:space="preserve"> 재료비:  22412 / 105.356*Z = 200.4 </t>
  </si>
  <si>
    <t>'재료비:' ~00000602008000000.M~ / {Q}*Z =?EQ+</t>
  </si>
  <si>
    <t xml:space="preserve"> 노무비:  49778 / 105.356 = 472.4 </t>
  </si>
  <si>
    <t>'노무비:' ~00000602008000000.L~ / {Q} =?EQ+</t>
  </si>
  <si>
    <t xml:space="preserve"> 경  비:  10544 / 105.356 = 100 </t>
  </si>
  <si>
    <t>'경  비:' ~00000602008000000.E~ / {Q} =?EQ+</t>
  </si>
  <si>
    <t xml:space="preserve"> 2.인력운반 (품셈 1-5-1) 적하비 </t>
  </si>
  <si>
    <t>'2.인력운반 (품셈 1-5-1) 적하비'</t>
  </si>
  <si>
    <t xml:space="preserve"> 보통인부 </t>
  </si>
  <si>
    <t>'보통인부'</t>
  </si>
  <si>
    <t xml:space="preserve"> 노무비: 172068*Q = 1204.4 </t>
  </si>
  <si>
    <t>'노무비:'~L001010101000002.L~*Q =?EQ+</t>
  </si>
  <si>
    <t xml:space="preserve">운반비(트레일러 20ton+크레인 10ton)  철근, L:30km  TON  ( 산근 4 ) </t>
  </si>
  <si>
    <t xml:space="preserve"> 운반거리 L=30KM 트레일러(20톤) 톤당     </t>
  </si>
  <si>
    <t>'운반거리 L=30KM 트레일러(20톤) 톤당 '</t>
  </si>
  <si>
    <t xml:space="preserve"> 적용기준:현장에서 가까운 지역공장 상차도 </t>
  </si>
  <si>
    <t>'적용기준:현장에서 가까운 지역공장 상차도'</t>
  </si>
  <si>
    <t xml:space="preserve">          (인천제철,광양제철,포항 등) </t>
  </si>
  <si>
    <t>'         (인천제철,광양제철,포항 등)'</t>
  </si>
  <si>
    <t xml:space="preserve"> 차량속도=    0KM/V1     40KM/V2       25KM/V3     </t>
  </si>
  <si>
    <t>'차량속도=    0KM/V1     40KM/V2       25KM/V3 '</t>
  </si>
  <si>
    <t xml:space="preserve"> 생산공장 ○----------0-------------0----------○30KM  </t>
  </si>
  <si>
    <t>'생산공장 ○----------0-------------0----------○30KM '</t>
  </si>
  <si>
    <t xml:space="preserve"> 운반거리=공장L1=0.0KM,시내L2=29.5KM,공사장L3=0.5KM    </t>
  </si>
  <si>
    <t>'운반거리=공장L1=0.0KM,시내L2=29.5KM,공사장L3=0.5KM'</t>
  </si>
  <si>
    <t xml:space="preserve"> 1.트랙터및트레일러(20톤/HR) </t>
  </si>
  <si>
    <t>'1.트랙터및트레일러(20톤/HR)'</t>
  </si>
  <si>
    <t xml:space="preserve"> Q0  트레일러적재량(TON)  =20   </t>
  </si>
  <si>
    <t xml:space="preserve"> q0 '트레일러적재량(TON)' =20</t>
  </si>
  <si>
    <t xml:space="preserve"> Q1  1회적재량(TON)  =2   </t>
  </si>
  <si>
    <t xml:space="preserve"> q1 '1회적재량(TON)' =2</t>
  </si>
  <si>
    <t xml:space="preserve"> F   환산계수  =1   </t>
  </si>
  <si>
    <t xml:space="preserve"> F  '환산계수' =1</t>
  </si>
  <si>
    <t xml:space="preserve"> Es  적재효율 =0.5   </t>
  </si>
  <si>
    <t xml:space="preserve"> Es '적재효율'=0.5</t>
  </si>
  <si>
    <t xml:space="preserve"> N   적재횟수 =q0/q1 = 10 </t>
  </si>
  <si>
    <t xml:space="preserve"> N  '적재횟수'=q0/q1 =?</t>
  </si>
  <si>
    <t xml:space="preserve">CMS  묶기30,회전30,풀기30(초) =30+30+30= 90 </t>
  </si>
  <si>
    <t>Cms '묶기30,회전30,풀기30(초)'=30+30+30=?</t>
  </si>
  <si>
    <t xml:space="preserve"> T1  적재시간(MIN)  =(CMS*N)/(60*ES)= 30 </t>
  </si>
  <si>
    <t xml:space="preserve"> t1 '적재시간(MIN)' =(Cms*n)/(60*Es)=?</t>
  </si>
  <si>
    <t xml:space="preserve"> L1  작업장내 운반거리(KM)  =0   </t>
  </si>
  <si>
    <t xml:space="preserve"> L1 '작업장내 운반거리(KM)' =0</t>
  </si>
  <si>
    <t xml:space="preserve"> V1  작업장내 운반속도(KM/HR)  =0   </t>
  </si>
  <si>
    <t xml:space="preserve"> V1 '작업장내 운반속도(KM/HR)' =0</t>
  </si>
  <si>
    <t xml:space="preserve"> V2  도로주행 운반속도(KM/HR)  =40   </t>
  </si>
  <si>
    <t xml:space="preserve"> V2 '도로주행 운반속도(KM/HR)' =40</t>
  </si>
  <si>
    <t xml:space="preserve"> V3  공사장내 운반속도(KM/HR)  =25   </t>
  </si>
  <si>
    <t xml:space="preserve"> V3 '공사장내 운반속도(KM/HR)' =25</t>
  </si>
  <si>
    <t xml:space="preserve"> T2  왕복시간(MIN)  =((L2/V2)+(L3/V3))*60*2= 90.9 </t>
  </si>
  <si>
    <t xml:space="preserve"> t2 '왕복시간(MIN)' =((L2/V2)+(L3/V3))*60*2=? </t>
  </si>
  <si>
    <t xml:space="preserve"> T3  적하시간(MIN) =(CMS*N)/(60*ES)= 30 </t>
  </si>
  <si>
    <t xml:space="preserve"> t3 '적하시간(MIN)'=(Cms*n)/(60*Es)=?</t>
  </si>
  <si>
    <t xml:space="preserve"> CM  1회싸이클시간(MIN)  =T1+T2+T3+T4+T6= 152.82 </t>
  </si>
  <si>
    <t xml:space="preserve"> CM '1회싸이클시간(MIN)' =t1+t2+t3+t4+t6=?</t>
  </si>
  <si>
    <t xml:space="preserve"> Q   시간당 작업량(TON/HR)  =(60*Q0*F*E)/CM= 7.067 </t>
  </si>
  <si>
    <t xml:space="preserve"> Q  '시간당 작업량(TON/HR)' =(60*q0*F*E)/CM=?</t>
  </si>
  <si>
    <t xml:space="preserve"> Z   차량실 작업량(TON/HR)  =(T2+T4+T6)/CM= 0.6074 </t>
  </si>
  <si>
    <t xml:space="preserve"> Z  '차량실 작업량(TON/HR)' =(T2+T4+T6)/CM=?     </t>
  </si>
  <si>
    <t xml:space="preserve"> 재료비:  40052 / 7.067*Z = 3442.4 </t>
  </si>
  <si>
    <t>'재료비:' ~00002702002000000.M~ / {Q}*Z =?EQ+</t>
  </si>
  <si>
    <t xml:space="preserve"> 노무비:  59020 / 7.067 = 8351.4 </t>
  </si>
  <si>
    <t>'노무비:' ~00002702002000000.L~ / {Q} =?EQ+</t>
  </si>
  <si>
    <t xml:space="preserve"> 경  비:  17314 / 7.067 = 2449.9 </t>
  </si>
  <si>
    <t>'경  비:' ~00002702002000000.E~ / {Q} =?EQ+</t>
  </si>
  <si>
    <t xml:space="preserve"> 2.크레인(트럭탑재형)(10TON/HR) </t>
  </si>
  <si>
    <t>'2.크레인(트럭탑재형)(10TON/HR)'</t>
  </si>
  <si>
    <t xml:space="preserve"> Es  작업효율  =0.5   </t>
  </si>
  <si>
    <t xml:space="preserve"> Es '작업효율' =0.5</t>
  </si>
  <si>
    <t xml:space="preserve"> Q   크레인상,하차작업량(톤/HR)  =(3600*Q1*F*ES/CMS)= 40 </t>
  </si>
  <si>
    <t xml:space="preserve"> Q  '크레인상,하차작업량(톤/HR)' =(3600*q1*F*Es/Cms)=?</t>
  </si>
  <si>
    <t xml:space="preserve"> 재료비:  21585 / 40 = 539.6 </t>
  </si>
  <si>
    <t>'재료비:' ~00002105001000000.M~ / {Q} =?EQ+</t>
  </si>
  <si>
    <t xml:space="preserve"> 노무비:  49778 / 40 = 1244.4 </t>
  </si>
  <si>
    <t>'노무비:' ~00002105001000000.L~ / {Q} =?EQ+</t>
  </si>
  <si>
    <t xml:space="preserve"> 경  비:  23795 / 40 = 594.8 </t>
  </si>
  <si>
    <t>'경  비:' ~00002105001000000.E~ / {Q} =?EQ+</t>
  </si>
  <si>
    <t xml:space="preserve"> 3.인력 </t>
  </si>
  <si>
    <t>'3.인력'</t>
  </si>
  <si>
    <t xml:space="preserve"> 비계공 </t>
  </si>
  <si>
    <t>'비계공'</t>
  </si>
  <si>
    <t xml:space="preserve"> 노무비:  281939*2/8/40 = 1762.1 </t>
  </si>
  <si>
    <t>'노무비:' ~L001010101000006.L~*2/8/{Q} =?EQ+</t>
  </si>
  <si>
    <t xml:space="preserve"> 노무비:  172068*1/8/40 = 537.7 </t>
  </si>
  <si>
    <t xml:space="preserve">'노무비:' ~L001010101000002.L~*1/8/{Q} =?EQ+  </t>
  </si>
  <si>
    <t xml:space="preserve">터파기/토사  보통, 굴착기 0.7m3  M3  ( 산근 5 ) </t>
  </si>
  <si>
    <t xml:space="preserve"> 굴삭기(무한궤도),0.7㎥ M3   </t>
  </si>
  <si>
    <t xml:space="preserve">'굴삭기(무한궤도),0.7㎥ M3'  </t>
  </si>
  <si>
    <t xml:space="preserve">Q   시간당 작업량 (M3/HR) = 3600*Q1*K*F*E/CM= 58.968 </t>
  </si>
  <si>
    <t>Q  '시간당 작업량 (M3/Hr)'= 3600*q1*k*f*E/Cm=?</t>
  </si>
  <si>
    <t xml:space="preserve"> 재료비:  24714 / 58.968 = 419.1 </t>
  </si>
  <si>
    <t xml:space="preserve"> 노무비:  59020 / 58.968 = 1000.8 </t>
  </si>
  <si>
    <t xml:space="preserve"> 경  비:  24554 / 58.968 = 416.3 </t>
  </si>
  <si>
    <t>단 가 대 비 표</t>
  </si>
  <si>
    <t>조달청가격</t>
  </si>
  <si>
    <t>PAGE</t>
  </si>
  <si>
    <t>거래가격</t>
  </si>
  <si>
    <t>유통물가</t>
  </si>
  <si>
    <t>조사가격1</t>
  </si>
  <si>
    <t>조사가격2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</si>
  <si>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</si>
  <si>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</si>
  <si>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</si>
  <si>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</si>
  <si>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</si>
  <si>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</si>
  <si>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</si>
  <si>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</si>
  <si>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자재 5</t>
  </si>
  <si>
    <t>자재 6</t>
  </si>
  <si>
    <t>자재 7</t>
  </si>
  <si>
    <t>자재 8</t>
  </si>
  <si>
    <t>자재 9</t>
  </si>
  <si>
    <t>자재 10</t>
  </si>
  <si>
    <t>자재 11</t>
  </si>
  <si>
    <t>자재 12</t>
  </si>
  <si>
    <t>자재 13</t>
  </si>
  <si>
    <t>자재 14</t>
  </si>
  <si>
    <t>자재 15</t>
  </si>
  <si>
    <t>자재 16</t>
  </si>
  <si>
    <t>자재 17</t>
  </si>
  <si>
    <t>61</t>
  </si>
  <si>
    <t>자재 18</t>
  </si>
  <si>
    <t>667</t>
  </si>
  <si>
    <t>407</t>
  </si>
  <si>
    <t>자재 19</t>
  </si>
  <si>
    <t>668</t>
  </si>
  <si>
    <t>409</t>
  </si>
  <si>
    <t>자재 20</t>
  </si>
  <si>
    <t>자재 21</t>
  </si>
  <si>
    <t>1472</t>
  </si>
  <si>
    <t>1198</t>
  </si>
  <si>
    <t>자재 22</t>
  </si>
  <si>
    <t>자재 23</t>
  </si>
  <si>
    <t>자재 24</t>
  </si>
  <si>
    <t>1451</t>
  </si>
  <si>
    <t>자재 25</t>
  </si>
  <si>
    <t>1189</t>
  </si>
  <si>
    <t>자재 26</t>
  </si>
  <si>
    <t>53</t>
  </si>
  <si>
    <t>23</t>
  </si>
  <si>
    <t>자재 27</t>
  </si>
  <si>
    <t>49</t>
  </si>
  <si>
    <t>자재 28</t>
  </si>
  <si>
    <t>자재 29</t>
  </si>
  <si>
    <t>자재 30</t>
  </si>
  <si>
    <t>자재 31</t>
  </si>
  <si>
    <t>자재 32</t>
  </si>
  <si>
    <t>자재 33</t>
  </si>
  <si>
    <t>68</t>
  </si>
  <si>
    <t>31</t>
  </si>
  <si>
    <t>자재 34</t>
  </si>
  <si>
    <t>62</t>
  </si>
  <si>
    <t>자재 35</t>
  </si>
  <si>
    <t>자재 36</t>
  </si>
  <si>
    <t>자재 37</t>
  </si>
  <si>
    <t>73</t>
  </si>
  <si>
    <t>36</t>
  </si>
  <si>
    <t>자재 38</t>
  </si>
  <si>
    <t>자재 39</t>
  </si>
  <si>
    <t>자재 40</t>
  </si>
  <si>
    <t>147</t>
  </si>
  <si>
    <t>자재 41</t>
  </si>
  <si>
    <t>자재 42</t>
  </si>
  <si>
    <t>101</t>
  </si>
  <si>
    <t>자재 43</t>
  </si>
  <si>
    <t>자재 44</t>
  </si>
  <si>
    <t>자재 45</t>
  </si>
  <si>
    <t>자재 46</t>
  </si>
  <si>
    <t>자재 47</t>
  </si>
  <si>
    <t>자재 48</t>
  </si>
  <si>
    <t>자재 49</t>
  </si>
  <si>
    <t>자재 50</t>
  </si>
  <si>
    <t>102</t>
  </si>
  <si>
    <t>자재 51</t>
  </si>
  <si>
    <t>64</t>
  </si>
  <si>
    <t>자재 52</t>
  </si>
  <si>
    <t>104</t>
  </si>
  <si>
    <t>자재 53</t>
  </si>
  <si>
    <t>99</t>
  </si>
  <si>
    <t>58</t>
  </si>
  <si>
    <t>자재 54</t>
  </si>
  <si>
    <t>458</t>
  </si>
  <si>
    <t>자재 55</t>
  </si>
  <si>
    <t>561</t>
  </si>
  <si>
    <t>368</t>
  </si>
  <si>
    <t>자재 56</t>
  </si>
  <si>
    <t>자재 57</t>
  </si>
  <si>
    <t>565</t>
  </si>
  <si>
    <t>373</t>
  </si>
  <si>
    <t>자재 58</t>
  </si>
  <si>
    <t>자재 59</t>
  </si>
  <si>
    <t>700</t>
  </si>
  <si>
    <t>393</t>
  </si>
  <si>
    <t>자재 60</t>
  </si>
  <si>
    <t>자재 61</t>
  </si>
  <si>
    <t>자재 62</t>
  </si>
  <si>
    <t>자재 63</t>
  </si>
  <si>
    <t>543</t>
  </si>
  <si>
    <t>자재 64</t>
  </si>
  <si>
    <t>692</t>
  </si>
  <si>
    <t>자재 65</t>
  </si>
  <si>
    <t>자재 66</t>
  </si>
  <si>
    <t>671</t>
  </si>
  <si>
    <t>408</t>
  </si>
  <si>
    <t>자재 67</t>
  </si>
  <si>
    <t>675</t>
  </si>
  <si>
    <t>자재 68</t>
  </si>
  <si>
    <t>무진기업</t>
  </si>
  <si>
    <t>자재 69</t>
  </si>
  <si>
    <t>712</t>
  </si>
  <si>
    <t>자재 70</t>
  </si>
  <si>
    <t>553</t>
  </si>
  <si>
    <t>자재 71</t>
  </si>
  <si>
    <t>556</t>
  </si>
  <si>
    <t>자재 72</t>
  </si>
  <si>
    <t>자재 73</t>
  </si>
  <si>
    <t>자재 74</t>
  </si>
  <si>
    <t>자재 75</t>
  </si>
  <si>
    <t>자재 76</t>
  </si>
  <si>
    <t>580</t>
  </si>
  <si>
    <t>자재 77</t>
  </si>
  <si>
    <t>547</t>
  </si>
  <si>
    <t>자재 78</t>
  </si>
  <si>
    <t>자재 79</t>
  </si>
  <si>
    <t>자재 80</t>
  </si>
  <si>
    <t>548</t>
  </si>
  <si>
    <t>자재 81</t>
  </si>
  <si>
    <t>563</t>
  </si>
  <si>
    <t>자재 82</t>
  </si>
  <si>
    <t>자재 83</t>
  </si>
  <si>
    <t>662</t>
  </si>
  <si>
    <t>463</t>
  </si>
  <si>
    <t>자재 84</t>
  </si>
  <si>
    <t>664</t>
  </si>
  <si>
    <t>460</t>
  </si>
  <si>
    <t>자재 85</t>
  </si>
  <si>
    <t>461</t>
  </si>
  <si>
    <t>583</t>
  </si>
  <si>
    <t>자재 86</t>
  </si>
  <si>
    <t>자재 87</t>
  </si>
  <si>
    <t>자재 88</t>
  </si>
  <si>
    <t>166</t>
  </si>
  <si>
    <t>자재 89</t>
  </si>
  <si>
    <t>자재 90</t>
  </si>
  <si>
    <t>자재 91</t>
  </si>
  <si>
    <t>자재 92</t>
  </si>
  <si>
    <t>자재 93</t>
  </si>
  <si>
    <t>83</t>
  </si>
  <si>
    <t>42</t>
  </si>
  <si>
    <t>자재 94</t>
  </si>
  <si>
    <t>93</t>
  </si>
  <si>
    <t>자재 95</t>
  </si>
  <si>
    <t>658</t>
  </si>
  <si>
    <t>자재 96</t>
  </si>
  <si>
    <t>힐티코리아</t>
  </si>
  <si>
    <t>자재 97</t>
  </si>
  <si>
    <t>자재 98</t>
  </si>
  <si>
    <t>자재 99</t>
  </si>
  <si>
    <t>자재 100</t>
  </si>
  <si>
    <t>657</t>
  </si>
  <si>
    <t>자재 101</t>
  </si>
  <si>
    <t>647</t>
  </si>
  <si>
    <t>자재 102</t>
  </si>
  <si>
    <t>576</t>
  </si>
  <si>
    <t>자재 103</t>
  </si>
  <si>
    <t>1337</t>
  </si>
  <si>
    <t>1168</t>
  </si>
  <si>
    <t>자재 104</t>
  </si>
  <si>
    <t>자재 105</t>
  </si>
  <si>
    <t>자재 106</t>
  </si>
  <si>
    <t>145</t>
  </si>
  <si>
    <t>자재 107</t>
  </si>
  <si>
    <t>622</t>
  </si>
  <si>
    <t>469</t>
  </si>
  <si>
    <t>자재 108</t>
  </si>
  <si>
    <t>자재 109</t>
  </si>
  <si>
    <t>자재 110</t>
  </si>
  <si>
    <t>자재 111</t>
  </si>
  <si>
    <t>614</t>
  </si>
  <si>
    <t>468</t>
  </si>
  <si>
    <t>자재 112</t>
  </si>
  <si>
    <t>자재 113</t>
  </si>
  <si>
    <t>자재 114</t>
  </si>
  <si>
    <t>615</t>
  </si>
  <si>
    <t>자재 115</t>
  </si>
  <si>
    <t>607</t>
  </si>
  <si>
    <t>자재 116</t>
  </si>
  <si>
    <t>466</t>
  </si>
  <si>
    <t>자재 117</t>
  </si>
  <si>
    <t>자재 118</t>
  </si>
  <si>
    <t>자재 119</t>
  </si>
  <si>
    <t>793</t>
  </si>
  <si>
    <t>554</t>
  </si>
  <si>
    <t>자재 120</t>
  </si>
  <si>
    <t>77</t>
  </si>
  <si>
    <t>38</t>
  </si>
  <si>
    <t>자재 121</t>
  </si>
  <si>
    <t>자재 122</t>
  </si>
  <si>
    <t>자재 123</t>
  </si>
  <si>
    <t>685</t>
  </si>
  <si>
    <t>물정632</t>
  </si>
  <si>
    <t>자재 124</t>
  </si>
  <si>
    <t>79</t>
  </si>
  <si>
    <t>자재 125</t>
  </si>
  <si>
    <t>자재 126</t>
  </si>
  <si>
    <t>자재 127</t>
  </si>
  <si>
    <t>자재 128</t>
  </si>
  <si>
    <t>172</t>
  </si>
  <si>
    <t>107</t>
  </si>
  <si>
    <t>자재 129</t>
  </si>
  <si>
    <t>자재 130</t>
  </si>
  <si>
    <t>자재 131</t>
  </si>
  <si>
    <t>물정 P549</t>
  </si>
  <si>
    <t>자재 132</t>
  </si>
  <si>
    <t>619</t>
  </si>
  <si>
    <t>589</t>
  </si>
  <si>
    <t>물정524</t>
  </si>
  <si>
    <t>자재 133</t>
  </si>
  <si>
    <t>물정 P520</t>
  </si>
  <si>
    <t>자재 134</t>
  </si>
  <si>
    <t>자재 135</t>
  </si>
  <si>
    <t>652</t>
  </si>
  <si>
    <t>자재 136</t>
  </si>
  <si>
    <t>621</t>
  </si>
  <si>
    <t>593</t>
  </si>
  <si>
    <t>자재 137</t>
  </si>
  <si>
    <t>137</t>
  </si>
  <si>
    <t>74</t>
  </si>
  <si>
    <t>자재 138</t>
  </si>
  <si>
    <t>465</t>
  </si>
  <si>
    <t>자재 139</t>
  </si>
  <si>
    <t>자재 140</t>
  </si>
  <si>
    <t>2</t>
  </si>
  <si>
    <t>자재 141</t>
  </si>
  <si>
    <t>자재 142</t>
  </si>
  <si>
    <t>자재 143</t>
  </si>
  <si>
    <t>자재 144</t>
  </si>
  <si>
    <t>자재 145</t>
  </si>
  <si>
    <t>자재 146</t>
  </si>
  <si>
    <t>자재 147</t>
  </si>
  <si>
    <t>자재 148</t>
  </si>
  <si>
    <t>자재 149</t>
  </si>
  <si>
    <t>1586</t>
  </si>
  <si>
    <t>자재 150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</si>
  <si>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</si>
  <si>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</si>
  <si>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</si>
  <si>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</si>
  <si>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</si>
  <si>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</si>
  <si>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</si>
  <si>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</si>
  <si>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</si>
  <si>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</si>
  <si>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</si>
  <si>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</si>
  <si>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</si>
  <si>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</si>
  <si>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</si>
  <si>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</si>
  <si>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노임 16</t>
  </si>
  <si>
    <t>노임 17</t>
  </si>
  <si>
    <t>노임 18</t>
  </si>
  <si>
    <t>노임 19</t>
  </si>
  <si>
    <t>노임 20</t>
  </si>
  <si>
    <t>노임 21</t>
  </si>
  <si>
    <t>노임 22</t>
  </si>
  <si>
    <t>노임 23</t>
  </si>
  <si>
    <t>노임 24</t>
  </si>
  <si>
    <t>노임 25</t>
  </si>
  <si>
    <t>노임 26</t>
  </si>
  <si>
    <t>노임 27</t>
  </si>
  <si>
    <t>노임 28</t>
  </si>
  <si>
    <t>노임 29</t>
  </si>
  <si>
    <t>공 사 원 가 계 산 서</t>
  </si>
  <si>
    <t>공사명 : 여수시 월호리 마을회관 증축 및 리모델링공사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</si>
  <si>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</si>
  <si>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</si>
  <si>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</si>
  <si>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</si>
  <si>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</si>
  <si>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</si>
  <si>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</si>
  <si>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</si>
  <si>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</si>
  <si>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</si>
  <si>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</si>
  <si>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</si>
  <si>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</si>
  <si>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</si>
  <si>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</si>
  <si>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</si>
  <si>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</si>
  <si>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</si>
  <si>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</si>
  <si>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17.5%</t>
  </si>
  <si>
    <t>BS</t>
  </si>
  <si>
    <t>C2</t>
  </si>
  <si>
    <t>경              비</t>
  </si>
  <si>
    <t>C4</t>
  </si>
  <si>
    <t>산  재  보  험  료</t>
  </si>
  <si>
    <t>노무비 * 3.56%</t>
  </si>
  <si>
    <t>모든공사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</si>
  <si>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</si>
  <si>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</si>
  <si>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</si>
  <si>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</si>
  <si>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</si>
  <si>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</si>
  <si>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1개월이상</t>
  </si>
  <si>
    <t>C7</t>
  </si>
  <si>
    <t>국민  연금  보험료</t>
  </si>
  <si>
    <t>직접노무비 * 4.75%</t>
  </si>
  <si>
    <t>C8</t>
  </si>
  <si>
    <t>퇴직  공제  부금비</t>
  </si>
  <si>
    <t>직접노무비 * 2.3%</t>
  </si>
  <si>
    <t>CA</t>
  </si>
  <si>
    <t>산업안전보건관리비</t>
  </si>
  <si>
    <t>(재료비+직노+관급자재비) * 3.11%</t>
  </si>
  <si>
    <t>2천만원이상</t>
  </si>
  <si>
    <t>CB</t>
  </si>
  <si>
    <t>노인장기요양보험료</t>
  </si>
  <si>
    <t>건강보험료 * 13.14%</t>
  </si>
  <si>
    <t>CG</t>
  </si>
  <si>
    <t>기   타    경   비</t>
  </si>
  <si>
    <t>(재료비+노무비) * 5%</t>
  </si>
  <si>
    <t>CH</t>
  </si>
  <si>
    <t>환  경  보  전  비</t>
  </si>
  <si>
    <t>(재료비+직노+경비) * 0.3%</t>
  </si>
  <si>
    <t>CK</t>
  </si>
  <si>
    <t>하도급지급보증수수료</t>
  </si>
  <si>
    <t>(재료비+직노+경비) * 0.081%</t>
  </si>
  <si>
    <t>최저가대상공사</t>
  </si>
  <si>
    <t>CL</t>
  </si>
  <si>
    <t>건설기계대여금지급보증서발급수수료</t>
  </si>
  <si>
    <t>(재료비+직노+경비) * 0.07%</t>
  </si>
  <si>
    <t>CM</t>
  </si>
  <si>
    <t>석  연  분  담  금</t>
  </si>
  <si>
    <t>노무비 * 0.006%</t>
  </si>
  <si>
    <t>CN</t>
  </si>
  <si>
    <t>임 금 채 권 부 담 금</t>
  </si>
  <si>
    <t>노무비 * 0.09%</t>
  </si>
  <si>
    <t>CS</t>
  </si>
  <si>
    <t>S1</t>
  </si>
  <si>
    <t>계</t>
  </si>
  <si>
    <t>D1</t>
  </si>
  <si>
    <t>일  반  관  리  비</t>
  </si>
  <si>
    <t>D2</t>
  </si>
  <si>
    <t>이              윤</t>
  </si>
  <si>
    <t>D4</t>
  </si>
  <si>
    <t>폐 기 물 처 비</t>
  </si>
  <si>
    <t>D5</t>
  </si>
  <si>
    <t>철 거 부 산 물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</si>
  <si>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</si>
  <si>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</si>
  <si>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</si>
  <si>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</si>
  <si>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</si>
  <si>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</si>
  <si>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</si>
  <si>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DJ</t>
  </si>
  <si>
    <t>도 급 자 관 급</t>
  </si>
  <si>
    <t>S2</t>
  </si>
  <si>
    <t>총   공   사    비</t>
  </si>
  <si>
    <t>물가자료</t>
    <phoneticPr fontId="1" type="noConversion"/>
  </si>
  <si>
    <t>견적서</t>
    <phoneticPr fontId="1" type="noConversion"/>
  </si>
  <si>
    <t>왕복적용</t>
    <phoneticPr fontId="1" type="noConversion"/>
  </si>
  <si>
    <t>상상 건축사 사무소</t>
    <phoneticPr fontId="1" type="noConversion"/>
  </si>
  <si>
    <t>설 계 내 역 서</t>
    <phoneticPr fontId="14" type="noConversion"/>
  </si>
  <si>
    <t xml:space="preserve">통 신 공 사 : </t>
    <phoneticPr fontId="21" type="noConversion"/>
  </si>
  <si>
    <t xml:space="preserve"> 전 기 공 사 : </t>
    <phoneticPr fontId="21" type="noConversion"/>
  </si>
  <si>
    <t xml:space="preserve"> 건축+설비공사 : </t>
    <phoneticPr fontId="21" type="noConversion"/>
  </si>
  <si>
    <t xml:space="preserve"> </t>
    <phoneticPr fontId="26" type="noConversion"/>
  </si>
  <si>
    <t>⊙ 공 사 내 역</t>
    <phoneticPr fontId="21" type="noConversion"/>
  </si>
  <si>
    <t>)</t>
    <phoneticPr fontId="26" type="noConversion"/>
  </si>
  <si>
    <t>(</t>
    <phoneticPr fontId="30" type="noConversion"/>
  </si>
  <si>
    <t>:</t>
    <phoneticPr fontId="21" type="noConversion"/>
  </si>
  <si>
    <t>⊙ 총 공 사 비</t>
    <phoneticPr fontId="21" type="noConversion"/>
  </si>
  <si>
    <t>:    건축+설비 공사 - 1 식 -</t>
    <phoneticPr fontId="21" type="noConversion"/>
  </si>
  <si>
    <r>
      <t xml:space="preserve">⊙ </t>
    </r>
    <r>
      <rPr>
        <b/>
        <sz val="16"/>
        <rFont val="굴림체"/>
        <family val="3"/>
        <charset val="129"/>
      </rPr>
      <t>공 사 개 요</t>
    </r>
    <phoneticPr fontId="21" type="noConversion"/>
  </si>
  <si>
    <t>2026 년도</t>
    <phoneticPr fontId="33" type="noConversion"/>
  </si>
  <si>
    <t>장</t>
    <phoneticPr fontId="1" type="noConversion"/>
  </si>
  <si>
    <t>자</t>
    <phoneticPr fontId="21" type="noConversion"/>
  </si>
  <si>
    <t>자</t>
    <phoneticPr fontId="35" type="noConversion"/>
  </si>
  <si>
    <t>년 월 일</t>
    <phoneticPr fontId="35" type="noConversion"/>
  </si>
  <si>
    <t>사</t>
    <phoneticPr fontId="26" type="noConversion"/>
  </si>
  <si>
    <t>계</t>
    <phoneticPr fontId="35" type="noConversion"/>
  </si>
  <si>
    <t>2026년   월   일   설계</t>
    <phoneticPr fontId="35" type="noConversion"/>
  </si>
  <si>
    <t>과</t>
    <phoneticPr fontId="1" type="noConversion"/>
  </si>
  <si>
    <t>팀</t>
    <phoneticPr fontId="1" type="noConversion"/>
  </si>
  <si>
    <t>심</t>
    <phoneticPr fontId="21" type="noConversion"/>
  </si>
  <si>
    <t>설</t>
    <phoneticPr fontId="35" type="noConversion"/>
  </si>
  <si>
    <t>설 계</t>
    <phoneticPr fontId="26" type="noConversion"/>
  </si>
  <si>
    <t>설  계  서  용  지  ( 갑  지 )</t>
    <phoneticPr fontId="21" type="noConversion"/>
  </si>
  <si>
    <t xml:space="preserve"> 도급자관급 : </t>
    <phoneticPr fontId="21" type="noConversion"/>
  </si>
  <si>
    <t xml:space="preserve"> 부가가치세 : </t>
    <phoneticPr fontId="21" type="noConversion"/>
  </si>
  <si>
    <t xml:space="preserve"> 공 급 가액 : </t>
    <phoneticPr fontId="21" type="noConversion"/>
  </si>
  <si>
    <t xml:space="preserve"> 도급예산액 : </t>
    <phoneticPr fontId="21" type="noConversion"/>
  </si>
  <si>
    <t>일위대가표</t>
    <phoneticPr fontId="14" type="noConversion"/>
  </si>
  <si>
    <t>단가대비표</t>
    <phoneticPr fontId="14" type="noConversion"/>
  </si>
  <si>
    <t>물량산출근거</t>
    <phoneticPr fontId="14" type="noConversion"/>
  </si>
  <si>
    <t>건축</t>
    <phoneticPr fontId="1" type="noConversion"/>
  </si>
  <si>
    <t>설비</t>
    <phoneticPr fontId="1" type="noConversion"/>
  </si>
  <si>
    <t>단수정리</t>
    <phoneticPr fontId="1" type="noConversion"/>
  </si>
  <si>
    <t>식</t>
    <phoneticPr fontId="1" type="noConversion"/>
  </si>
  <si>
    <t>계 * 5%</t>
    <phoneticPr fontId="1" type="noConversion"/>
  </si>
  <si>
    <t>(노무비+경비+일반관리비) * 10%</t>
    <phoneticPr fontId="1" type="noConversion"/>
  </si>
  <si>
    <t>1억이상(적용대상제외)</t>
    <phoneticPr fontId="1" type="noConversion"/>
  </si>
  <si>
    <t>집       계       표</t>
  </si>
  <si>
    <t>공사명 : 여수시 월호리 마을회관 증축 기계설비공사</t>
  </si>
  <si>
    <t>No</t>
  </si>
  <si>
    <t>공  종  명</t>
  </si>
  <si>
    <t>비고</t>
  </si>
  <si>
    <t>금    액</t>
  </si>
  <si>
    <t>여수시 월호리 마을회관 증축 기계설비공사</t>
  </si>
  <si>
    <t>기계설비공사</t>
  </si>
  <si>
    <t>장비설치공사</t>
  </si>
  <si>
    <t>위생기구설치공사</t>
  </si>
  <si>
    <t>옥외배관공사</t>
  </si>
  <si>
    <t>위생배관공사</t>
  </si>
  <si>
    <t>환기배관공사</t>
  </si>
  <si>
    <t>가스배관공사</t>
  </si>
  <si>
    <t>소화기설치공사</t>
  </si>
  <si>
    <t>냉난방공사</t>
  </si>
  <si>
    <t>철거공사</t>
  </si>
  <si>
    <t>폐기물처리비</t>
  </si>
  <si>
    <t>합계제외</t>
  </si>
  <si>
    <t>내       역       서</t>
  </si>
  <si>
    <t>수  량</t>
  </si>
  <si>
    <t>금   액</t>
  </si>
  <si>
    <t>손료요율</t>
  </si>
  <si>
    <t>손료구분</t>
  </si>
  <si>
    <t>적용구분</t>
  </si>
  <si>
    <t>합계구분</t>
  </si>
  <si>
    <t>기계경비</t>
  </si>
  <si>
    <t>운반비</t>
  </si>
  <si>
    <t>작업부산물</t>
  </si>
  <si>
    <t>관급</t>
  </si>
  <si>
    <t>외주비</t>
  </si>
  <si>
    <t>장비비</t>
  </si>
  <si>
    <t>가설비</t>
  </si>
  <si>
    <t>잡비제외분</t>
  </si>
  <si>
    <t>사급자재대</t>
  </si>
  <si>
    <t>관급자재대</t>
  </si>
  <si>
    <t>부산물</t>
  </si>
  <si>
    <t>품질검사비</t>
  </si>
  <si>
    <t>사용자항목3</t>
  </si>
  <si>
    <t>급식소 환기설비시험 조정평가</t>
  </si>
  <si>
    <t>사용자항목5</t>
  </si>
  <si>
    <t>사용자항목6</t>
  </si>
  <si>
    <t>사용자항목7</t>
  </si>
  <si>
    <t>사용자항목8</t>
  </si>
  <si>
    <t>사용자항목9</t>
  </si>
  <si>
    <t>사용자항목10</t>
  </si>
  <si>
    <t>사용자항목11</t>
  </si>
  <si>
    <t>사용자항목12</t>
  </si>
  <si>
    <t>사용자항목13</t>
  </si>
  <si>
    <t>사용자항목14</t>
  </si>
  <si>
    <t>사용자항목15</t>
  </si>
  <si>
    <t>사용자항목16</t>
  </si>
  <si>
    <t>사용자항목17</t>
  </si>
  <si>
    <t>사용자항목18</t>
  </si>
  <si>
    <t>사용자항목19</t>
  </si>
  <si>
    <t>간접재료비</t>
  </si>
  <si>
    <t>조달코드</t>
  </si>
  <si>
    <t>구분</t>
  </si>
  <si>
    <t>0101. 장비설치공사</t>
  </si>
  <si>
    <t>전기온풍기</t>
  </si>
  <si>
    <t>천장형, 7.3㎡/1.0kw</t>
  </si>
  <si>
    <t>전기온수기</t>
  </si>
  <si>
    <t>15L, 스테인리스</t>
  </si>
  <si>
    <t>30L, 스테인리스</t>
  </si>
  <si>
    <t>환풍기</t>
  </si>
  <si>
    <t>250×250mm, 천장용, 일반용</t>
  </si>
  <si>
    <t>A0200000000</t>
  </si>
  <si>
    <t>기계설비공</t>
  </si>
  <si>
    <t>보일러공</t>
  </si>
  <si>
    <t>합  계</t>
  </si>
  <si>
    <t>0102. 위생기구설치공사</t>
  </si>
  <si>
    <t>세면기</t>
  </si>
  <si>
    <t>L620, 사각형, 비누대일체형</t>
  </si>
  <si>
    <t>(수전,폽업,트랩)제외</t>
  </si>
  <si>
    <t>세면기수전</t>
  </si>
  <si>
    <t>4"수전(싱글레버), 점자수전</t>
  </si>
  <si>
    <t>트랩</t>
  </si>
  <si>
    <t>S트랩</t>
  </si>
  <si>
    <t>폽업</t>
  </si>
  <si>
    <t>수동폽업</t>
  </si>
  <si>
    <t>주방수전</t>
  </si>
  <si>
    <t>대붙이착탈식(싱글레버)</t>
  </si>
  <si>
    <t>화장경</t>
  </si>
  <si>
    <t>600×900×5mm</t>
  </si>
  <si>
    <t>일위 30호</t>
  </si>
  <si>
    <t>기술사사무소에너원</t>
  </si>
  <si>
    <t>수건걸이</t>
  </si>
  <si>
    <t>스텐제</t>
  </si>
  <si>
    <t>비누대</t>
  </si>
  <si>
    <t>STS, 비누곽</t>
  </si>
  <si>
    <t>대변기</t>
  </si>
  <si>
    <t>양변기, C2010C(C-501), 원피스형</t>
  </si>
  <si>
    <t>화장실용 액세서리</t>
  </si>
  <si>
    <t>휴지걸이, STS</t>
  </si>
  <si>
    <t>소변기 절수2등급</t>
  </si>
  <si>
    <t>U312R2, 센서내장형 트랩탈착식</t>
  </si>
  <si>
    <t>위생공</t>
  </si>
  <si>
    <t>0103. 옥외배관공사</t>
  </si>
  <si>
    <t>배관용스테인리스강관</t>
  </si>
  <si>
    <t>Φ20×2.5mm</t>
  </si>
  <si>
    <t>m</t>
  </si>
  <si>
    <t>STS304</t>
  </si>
  <si>
    <t>Φ25×2.5mm</t>
  </si>
  <si>
    <t>관부속품비</t>
  </si>
  <si>
    <t>20</t>
  </si>
  <si>
    <t>A0400000000</t>
  </si>
  <si>
    <t>터파기(백호+인력)</t>
  </si>
  <si>
    <t>토사, 백호(0.7㎥)70%+인력30%</t>
  </si>
  <si>
    <t>단산 27호</t>
  </si>
  <si>
    <t>되메우고다지기</t>
  </si>
  <si>
    <t>백호0.7M3+램머80KG+인력 30%</t>
  </si>
  <si>
    <t>단산 15호</t>
  </si>
  <si>
    <t>일반배관용스테인리스강관관이음쇠</t>
  </si>
  <si>
    <t>Φ20mm, 용접식, 엘보, #10</t>
  </si>
  <si>
    <t>Φ20mm, 용접식, 티, #10</t>
  </si>
  <si>
    <t>Φ25mm, 용접식, 엘보, #10</t>
  </si>
  <si>
    <t>Φ25mm, 용접식, 티, #10</t>
  </si>
  <si>
    <t>리듀서 S10, 중심 25 x 20</t>
  </si>
  <si>
    <t>스텐관용접</t>
  </si>
  <si>
    <t>D20</t>
  </si>
  <si>
    <t>일위 18호</t>
  </si>
  <si>
    <t>D25</t>
  </si>
  <si>
    <t>일위 19호</t>
  </si>
  <si>
    <t>부동전</t>
  </si>
  <si>
    <t>PE케이스, D15*1230</t>
  </si>
  <si>
    <t>0104. 위생배관공사</t>
  </si>
  <si>
    <t>Φ20mm, 니플, 나사식</t>
  </si>
  <si>
    <t>Φ20mm, 소켓, 나사식</t>
  </si>
  <si>
    <t>Φ20mm, 용접식, 캡</t>
  </si>
  <si>
    <t>Φ20mm, 유니언, 나사식</t>
  </si>
  <si>
    <t>이경소켓, D20xD15, 나사식</t>
  </si>
  <si>
    <t>가교발포폴리에틸렌 보온</t>
  </si>
  <si>
    <t>20A X 25T</t>
  </si>
  <si>
    <t>일위  1호</t>
  </si>
  <si>
    <t>수전금구(Faucet)</t>
  </si>
  <si>
    <t>앵글밸브, 역류방지용</t>
  </si>
  <si>
    <t>볼밸브</t>
  </si>
  <si>
    <t>Φ15mm×0.98MPa, STS</t>
  </si>
  <si>
    <t>감압밸브</t>
  </si>
  <si>
    <t>Φ15mm×0.98MPa, 냉온수, 나사</t>
  </si>
  <si>
    <t>접착제접합, Φ50mm, VG1</t>
  </si>
  <si>
    <t>VN SDR 13.6</t>
  </si>
  <si>
    <t>접착제접합, Φ75mm, VG1</t>
  </si>
  <si>
    <t>VN SDR 17</t>
  </si>
  <si>
    <t>접착제접합, Φ100mm, VG1</t>
  </si>
  <si>
    <t>접착제접합, Φ50mm, VG2</t>
  </si>
  <si>
    <t>VN SDR 33</t>
  </si>
  <si>
    <t>일반용경질폴리염화비닐이음관</t>
  </si>
  <si>
    <t>고무링접합, Φ50mm, PVC C.O.</t>
  </si>
  <si>
    <t>소제구</t>
  </si>
  <si>
    <t>접착제접합, Φ50mm, 90˚단곡관</t>
  </si>
  <si>
    <t>접착제접합, Φ50mm, 45˚단곡관</t>
  </si>
  <si>
    <t>접착제접합, Φ75mm, 90˚단곡관</t>
  </si>
  <si>
    <t>고무링접합, Φ100mm, PVC C.O.</t>
  </si>
  <si>
    <t>접착제접합, Φ100mm, 90˚단곡관</t>
  </si>
  <si>
    <t>접착제접합, Φ100mm, 45˚단곡관</t>
  </si>
  <si>
    <t>접착제접합, Φ50×Φ50mm, PVC YT관</t>
  </si>
  <si>
    <t>접착제접합, Φ100×Φ75mm, PVC YT관</t>
  </si>
  <si>
    <t>이경YT관</t>
  </si>
  <si>
    <t>접착제접합, Φ100×Φ100mm, PVC YT관</t>
  </si>
  <si>
    <t>접착제접합, Φ100×Φ100mm, PVC Y관</t>
  </si>
  <si>
    <t>0105. 환기배관공사</t>
  </si>
  <si>
    <t>고무링접합, Φ100mm, VG2</t>
  </si>
  <si>
    <t>고무링접합, Φ125mm, VG2</t>
  </si>
  <si>
    <t>일반행거(달대볼트)</t>
  </si>
  <si>
    <t>D100</t>
  </si>
  <si>
    <t>일위 24호</t>
  </si>
  <si>
    <t>D125</t>
  </si>
  <si>
    <t>일위 25호</t>
  </si>
  <si>
    <t>고무링접합, Φ125mm, PVC C.O.</t>
  </si>
  <si>
    <t>고무링접합, Φ125×100mm, 45˚Y관</t>
  </si>
  <si>
    <t>플렉시블덕트</t>
  </si>
  <si>
    <t>Φ100mm, 방음용, 알루미늄포일2p</t>
  </si>
  <si>
    <t>공조덕트</t>
  </si>
  <si>
    <t>플렉시블, Φ125mm, 방음용, 알루미늄포일2p</t>
  </si>
  <si>
    <t>스테인리스밴드</t>
  </si>
  <si>
    <t>Φ100mm</t>
  </si>
  <si>
    <t>공조용플렉시블덕트</t>
  </si>
  <si>
    <t>공조덕트, 스테인리스밴드, Φ125mm</t>
  </si>
  <si>
    <t>후드캡</t>
  </si>
  <si>
    <t>STS, ND100</t>
  </si>
  <si>
    <t>STS, ND125</t>
  </si>
  <si>
    <t>강관스리브(지수판제외)</t>
  </si>
  <si>
    <t>일위  7호</t>
  </si>
  <si>
    <t>일위  8호</t>
  </si>
  <si>
    <t>덕트공</t>
  </si>
  <si>
    <t>0106. 가스배관공사</t>
  </si>
  <si>
    <t>가스용폴리에틸렌관</t>
  </si>
  <si>
    <t>Φ63mm</t>
  </si>
  <si>
    <t>경고테이프(가스)</t>
  </si>
  <si>
    <t>300mm</t>
  </si>
  <si>
    <t>모래기초지정</t>
  </si>
  <si>
    <t>단산 17호</t>
  </si>
  <si>
    <t>대구, 도착도</t>
  </si>
  <si>
    <t>강모래</t>
  </si>
  <si>
    <t>로켓팅와이어</t>
  </si>
  <si>
    <t>CV전선(6연실)</t>
  </si>
  <si>
    <t>가스용폴리에틸렌이음관</t>
  </si>
  <si>
    <t>90˚엘보, Φ63mm</t>
  </si>
  <si>
    <t>PE관 접합 및 부설</t>
  </si>
  <si>
    <t>PE가스관 D50</t>
  </si>
  <si>
    <t>일위 31호</t>
  </si>
  <si>
    <t>PE가스관 D63</t>
  </si>
  <si>
    <t>일위 32호</t>
  </si>
  <si>
    <t>가스관 강관용접(알곤용접)</t>
  </si>
  <si>
    <t>D50</t>
  </si>
  <si>
    <t>일위  2호</t>
  </si>
  <si>
    <t>플랜지 이음(동절연플랜지)</t>
  </si>
  <si>
    <t>D=50 합플랜지</t>
  </si>
  <si>
    <t>일위 28호</t>
  </si>
  <si>
    <t>녹막이페인트칠</t>
  </si>
  <si>
    <t>철재면, 2회 붓칠</t>
  </si>
  <si>
    <t>일위 14호</t>
  </si>
  <si>
    <t>조합페인트(붓칠)</t>
  </si>
  <si>
    <t>철재면 2회 1급</t>
  </si>
  <si>
    <t>일위 26호</t>
  </si>
  <si>
    <t>방식테이프</t>
  </si>
  <si>
    <t>0.762mm×100mm×30m</t>
  </si>
  <si>
    <t>Roll</t>
  </si>
  <si>
    <t>브라켓(STS)</t>
  </si>
  <si>
    <t>스트롱앵커</t>
  </si>
  <si>
    <t>M10, 9.5mm</t>
  </si>
  <si>
    <t>3/8"</t>
  </si>
  <si>
    <t>U볼트,너트(절연)</t>
  </si>
  <si>
    <t>M25</t>
  </si>
  <si>
    <t>일위 33호</t>
  </si>
  <si>
    <t>M50</t>
  </si>
  <si>
    <t>일위 34호</t>
  </si>
  <si>
    <t>배관용탄소강관</t>
  </si>
  <si>
    <t>SPPG(백관), Φ25mm, 반제품</t>
  </si>
  <si>
    <t>SPPG(백관), Φ50mm, 반제품</t>
  </si>
  <si>
    <t>절연스페이셔</t>
  </si>
  <si>
    <t>D50,볼트너트 포함</t>
  </si>
  <si>
    <t>Φ25mm×0.98MPa, 황동</t>
  </si>
  <si>
    <t>Φ50mm×0.98MPa, 주강</t>
  </si>
  <si>
    <t>가스관보호대</t>
  </si>
  <si>
    <t>철판,기성품</t>
  </si>
  <si>
    <t>THP파이프(유공관)</t>
  </si>
  <si>
    <t>D200</t>
  </si>
  <si>
    <t>이형질이음관(긴형), Φ63mm</t>
  </si>
  <si>
    <t>노출배관 기밀시험</t>
  </si>
  <si>
    <t>회</t>
  </si>
  <si>
    <t>일위 13호</t>
  </si>
  <si>
    <t>나사식가단주철제관이음쇠</t>
  </si>
  <si>
    <t>Φ25mm, 니플, 가단주철제, 백관</t>
  </si>
  <si>
    <t>Φ25mm, 리듀서, 가단주철제, 백관</t>
  </si>
  <si>
    <t>Φ25mm, 엘보, 가단주철제, 백관</t>
  </si>
  <si>
    <t>가스배관 나사접합</t>
  </si>
  <si>
    <t>일위  4호</t>
  </si>
  <si>
    <t>일위  6호</t>
  </si>
  <si>
    <t>가스미터</t>
  </si>
  <si>
    <t>2.5㎥/HR이하</t>
  </si>
  <si>
    <t>가스미터기설치</t>
  </si>
  <si>
    <t>직독식, D15mm</t>
  </si>
  <si>
    <t>일위  3호</t>
  </si>
  <si>
    <t>가스차단기</t>
  </si>
  <si>
    <t>가스경보기</t>
  </si>
  <si>
    <t>일반용</t>
  </si>
  <si>
    <t>통신설비공</t>
  </si>
  <si>
    <t>0107. 소화기설치공사</t>
  </si>
  <si>
    <t>수동식소화기</t>
  </si>
  <si>
    <t>분말소화기(ABC), 4단위, ABC3.3kg</t>
  </si>
  <si>
    <t>자동확산소화기3.3kg</t>
  </si>
  <si>
    <t>3kg</t>
  </si>
  <si>
    <t>소화기표지</t>
  </si>
  <si>
    <t>축광식</t>
  </si>
  <si>
    <t>소화기받침대</t>
  </si>
  <si>
    <t>3.3kg</t>
  </si>
  <si>
    <t>0108. 냉난방공사</t>
  </si>
  <si>
    <t>냉난방기</t>
  </si>
  <si>
    <t>PW0600R2SL, 냉방6/난방7.2kW</t>
  </si>
  <si>
    <t>PW1100T2SL, 냉방11/난방13.2kW</t>
  </si>
  <si>
    <t>냉난방공조공사</t>
  </si>
  <si>
    <t>천장형 냉난방기 설치</t>
  </si>
  <si>
    <t>냉매배관 설치</t>
  </si>
  <si>
    <t>실내외기간 연결통신선 설치</t>
  </si>
  <si>
    <t>실외기 받침대 설치</t>
  </si>
  <si>
    <t>0109. 철거공사</t>
  </si>
  <si>
    <t>위생도기철거</t>
  </si>
  <si>
    <t>각형 세면기</t>
  </si>
  <si>
    <t>일위 20호</t>
  </si>
  <si>
    <t>소변기</t>
  </si>
  <si>
    <t>일위 22호</t>
  </si>
  <si>
    <t>씽크대</t>
  </si>
  <si>
    <t>일위 21호</t>
  </si>
  <si>
    <t>양변기,LT</t>
  </si>
  <si>
    <t>일위 23호</t>
  </si>
  <si>
    <t>0110. 폐기물처리비</t>
  </si>
  <si>
    <t>건설폐기물수집운반비(상차+운반비)</t>
  </si>
  <si>
    <t>24톤 암롤트럭, 혼합건설폐기물, 30km</t>
  </si>
  <si>
    <t>한국건설폐기물수집운반</t>
  </si>
  <si>
    <t>폐자재처리수수료</t>
  </si>
  <si>
    <t>혼합폐기물</t>
  </si>
  <si>
    <t>톤</t>
  </si>
  <si>
    <t>부가세별도</t>
  </si>
  <si>
    <t>0101  건 축 공 사</t>
    <phoneticPr fontId="1" type="noConversion"/>
  </si>
  <si>
    <t>01  설 비 공 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</si>
</sst>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₩&quot;* #,##0_-;\-&quot;₩&quot;* #,##0_-;_-&quot;₩&quot;* &quot;-&quot;_-;_-@_-"/>
    <numFmt numFmtId="176" formatCode="#,###"/>
    <numFmt numFmtId="177" formatCode="#,##0.00#"/>
    <numFmt numFmtId="178" formatCode="#,##0.0"/>
    <numFmt numFmtId="179" formatCode="#,##0.0;\-#,##0.0;#"/>
    <numFmt numFmtId="180" formatCode="#,##0;\-#,##0;#"/>
    <numFmt numFmtId="181" formatCode="#,##0.00#;\-#,##0.00#;#"/>
  </numFmts>
  <fonts count="4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바탕체"/>
      <family val="1"/>
      <charset val="129"/>
    </font>
    <font>
      <b/>
      <sz val="24"/>
      <name val="휴먼둥근헤드라인"/>
      <family val="1"/>
      <charset val="129"/>
    </font>
    <font>
      <sz val="20"/>
      <name val="바탕체"/>
      <family val="1"/>
      <charset val="129"/>
    </font>
    <font>
      <b/>
      <u/>
      <sz val="20"/>
      <name val="한컴바탕확장"/>
      <family val="3"/>
      <charset val="129"/>
    </font>
    <font>
      <b/>
      <sz val="36"/>
      <color indexed="12"/>
      <name val="HY헤드라인M"/>
      <family val="1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2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indexed="10"/>
      <name val="굴림체"/>
      <family val="3"/>
      <charset val="129"/>
    </font>
    <font>
      <b/>
      <sz val="14"/>
      <color indexed="14"/>
      <name val="굴림체"/>
      <family val="3"/>
      <charset val="129"/>
    </font>
    <font>
      <b/>
      <sz val="14"/>
      <color indexed="8"/>
      <name val="굴림체"/>
      <family val="3"/>
      <charset val="129"/>
    </font>
    <font>
      <sz val="11"/>
      <name val="굴림"/>
      <family val="3"/>
      <charset val="129"/>
    </font>
    <font>
      <sz val="14"/>
      <name val="굴림체"/>
      <family val="3"/>
      <charset val="129"/>
    </font>
    <font>
      <sz val="14"/>
      <color indexed="14"/>
      <name val="굴림체"/>
      <family val="3"/>
      <charset val="129"/>
    </font>
    <font>
      <sz val="14"/>
      <color indexed="10"/>
      <name val="굴림체"/>
      <family val="3"/>
      <charset val="129"/>
    </font>
    <font>
      <b/>
      <sz val="16"/>
      <name val="굴림체"/>
      <family val="3"/>
      <charset val="129"/>
    </font>
    <font>
      <sz val="10"/>
      <name val="돋움"/>
      <family val="3"/>
      <charset val="129"/>
    </font>
    <font>
      <b/>
      <sz val="16"/>
      <color indexed="8"/>
      <name val="굴림체"/>
      <family val="3"/>
      <charset val="129"/>
    </font>
    <font>
      <b/>
      <sz val="16"/>
      <color indexed="14"/>
      <name val="굴림체"/>
      <family val="3"/>
      <charset val="129"/>
    </font>
    <font>
      <b/>
      <sz val="16"/>
      <color indexed="10"/>
      <name val="굴림체"/>
      <family val="3"/>
      <charset val="129"/>
    </font>
    <font>
      <sz val="10"/>
      <name val="Times New Roman"/>
      <family val="1"/>
    </font>
    <font>
      <b/>
      <sz val="22"/>
      <color indexed="12"/>
      <name val="굴림체"/>
      <family val="3"/>
      <charset val="129"/>
    </font>
    <font>
      <b/>
      <sz val="28"/>
      <color indexed="12"/>
      <name val="굴림"/>
      <family val="3"/>
      <charset val="129"/>
    </font>
    <font>
      <sz val="8"/>
      <name val="바탕"/>
      <family val="1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</font>
    <font>
      <sz val="24"/>
      <name val="굴림체"/>
      <family val="3"/>
      <charset val="129"/>
    </font>
    <font>
      <b/>
      <sz val="24"/>
      <name val="굴림체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3" borderId="13" applyNumberFormat="0" applyFont="0" applyAlignment="0" applyProtection="0">
      <alignment vertical="center"/>
    </xf>
    <xf numFmtId="0" fontId="8" fillId="0" borderId="0"/>
    <xf numFmtId="0" fontId="15" fillId="0" borderId="0"/>
    <xf numFmtId="42" fontId="8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5" xfId="0" quotePrefix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0" fontId="0" fillId="0" borderId="5" xfId="0" quotePrefix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quotePrefix="1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quotePrefix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7" fontId="3" fillId="0" borderId="8" xfId="0" applyNumberFormat="1" applyFont="1" applyBorder="1">
      <alignment vertical="center"/>
    </xf>
    <xf numFmtId="177" fontId="3" fillId="0" borderId="10" xfId="0" applyNumberFormat="1" applyFont="1" applyBorder="1" applyAlignment="1">
      <alignment vertical="center" wrapText="1"/>
    </xf>
    <xf numFmtId="178" fontId="3" fillId="0" borderId="5" xfId="0" applyNumberFormat="1" applyFont="1" applyBorder="1" applyAlignment="1">
      <alignment vertical="center" wrapText="1"/>
    </xf>
    <xf numFmtId="178" fontId="3" fillId="0" borderId="8" xfId="0" applyNumberFormat="1" applyFont="1" applyBorder="1">
      <alignment vertical="center"/>
    </xf>
    <xf numFmtId="178" fontId="3" fillId="0" borderId="10" xfId="0" applyNumberFormat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180" fontId="6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179" fontId="6" fillId="0" borderId="1" xfId="0" applyNumberFormat="1" applyFont="1" applyBorder="1" applyAlignment="1">
      <alignment vertical="center" wrapText="1"/>
    </xf>
    <xf numFmtId="180" fontId="6" fillId="0" borderId="1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quotePrefix="1" applyFont="1" applyBorder="1" applyAlignment="1">
      <alignment vertical="center" wrapText="1"/>
    </xf>
    <xf numFmtId="180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81" fontId="0" fillId="0" borderId="5" xfId="0" quotePrefix="1" applyNumberFormat="1" applyBorder="1" applyAlignment="1">
      <alignment vertical="center" wrapText="1"/>
    </xf>
    <xf numFmtId="181" fontId="3" fillId="0" borderId="5" xfId="0" applyNumberFormat="1" applyFont="1" applyBorder="1" applyAlignment="1">
      <alignment vertical="center" wrapText="1"/>
    </xf>
    <xf numFmtId="181" fontId="0" fillId="0" borderId="0" xfId="0" applyNumberFormat="1">
      <alignment vertical="center"/>
    </xf>
    <xf numFmtId="0" fontId="3" fillId="0" borderId="5" xfId="0" quotePrefix="1" applyFont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6" fillId="0" borderId="0" xfId="3" applyFont="1"/>
    <xf numFmtId="0" fontId="16" fillId="0" borderId="14" xfId="3" applyFont="1" applyBorder="1"/>
    <xf numFmtId="0" fontId="16" fillId="0" borderId="15" xfId="3" applyFont="1" applyBorder="1"/>
    <xf numFmtId="0" fontId="16" fillId="0" borderId="16" xfId="3" applyFont="1" applyBorder="1"/>
    <xf numFmtId="0" fontId="17" fillId="0" borderId="0" xfId="3" applyFont="1" applyAlignment="1">
      <alignment horizontal="center" vertical="center"/>
    </xf>
    <xf numFmtId="0" fontId="17" fillId="0" borderId="17" xfId="3" applyFont="1" applyBorder="1" applyAlignment="1">
      <alignment horizontal="center" vertical="center"/>
    </xf>
    <xf numFmtId="42" fontId="17" fillId="0" borderId="0" xfId="4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7" fillId="0" borderId="18" xfId="3" applyFont="1" applyBorder="1" applyAlignment="1">
      <alignment horizontal="center" vertical="center"/>
    </xf>
    <xf numFmtId="0" fontId="17" fillId="0" borderId="0" xfId="3" applyFont="1"/>
    <xf numFmtId="0" fontId="17" fillId="0" borderId="17" xfId="3" applyFont="1" applyBorder="1"/>
    <xf numFmtId="0" fontId="17" fillId="0" borderId="0" xfId="3" applyFont="1" applyAlignment="1">
      <alignment vertical="top"/>
    </xf>
    <xf numFmtId="42" fontId="17" fillId="0" borderId="0" xfId="4" applyFont="1" applyBorder="1" applyAlignment="1">
      <alignment horizontal="right" vertical="top"/>
    </xf>
    <xf numFmtId="0" fontId="18" fillId="0" borderId="0" xfId="3" applyFont="1" applyAlignment="1">
      <alignment vertical="top"/>
    </xf>
    <xf numFmtId="0" fontId="17" fillId="0" borderId="18" xfId="3" applyFont="1" applyBorder="1"/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7" fillId="0" borderId="0" xfId="3" applyFont="1" applyAlignment="1">
      <alignment horizontal="right" vertical="center"/>
    </xf>
    <xf numFmtId="0" fontId="22" fillId="0" borderId="0" xfId="3" applyFont="1"/>
    <xf numFmtId="0" fontId="22" fillId="0" borderId="17" xfId="3" applyFont="1" applyBorder="1"/>
    <xf numFmtId="0" fontId="23" fillId="0" borderId="0" xfId="3" applyFont="1"/>
    <xf numFmtId="0" fontId="23" fillId="0" borderId="0" xfId="3" applyFont="1" applyAlignment="1">
      <alignment vertical="top"/>
    </xf>
    <xf numFmtId="0" fontId="24" fillId="0" borderId="0" xfId="3" applyFont="1"/>
    <xf numFmtId="0" fontId="22" fillId="0" borderId="18" xfId="3" applyFont="1" applyBorder="1"/>
    <xf numFmtId="0" fontId="25" fillId="0" borderId="0" xfId="3" applyFont="1"/>
    <xf numFmtId="0" fontId="25" fillId="0" borderId="17" xfId="3" applyFont="1" applyBorder="1"/>
    <xf numFmtId="3" fontId="25" fillId="0" borderId="0" xfId="3" applyNumberFormat="1" applyFont="1"/>
    <xf numFmtId="0" fontId="27" fillId="0" borderId="0" xfId="3" applyFont="1"/>
    <xf numFmtId="0" fontId="25" fillId="0" borderId="0" xfId="3" applyFont="1" applyAlignment="1">
      <alignment horizontal="right"/>
    </xf>
    <xf numFmtId="0" fontId="25" fillId="0" borderId="18" xfId="3" applyFont="1" applyBorder="1"/>
    <xf numFmtId="0" fontId="28" fillId="0" borderId="0" xfId="3" applyFont="1" applyAlignment="1">
      <alignment vertical="top"/>
    </xf>
    <xf numFmtId="0" fontId="29" fillId="0" borderId="0" xfId="3" applyFont="1"/>
    <xf numFmtId="0" fontId="29" fillId="0" borderId="0" xfId="3" applyFont="1" applyAlignment="1">
      <alignment horizontal="right"/>
    </xf>
    <xf numFmtId="42" fontId="17" fillId="0" borderId="0" xfId="4" applyFont="1" applyBorder="1" applyAlignment="1">
      <alignment horizontal="right"/>
    </xf>
    <xf numFmtId="0" fontId="17" fillId="0" borderId="0" xfId="3" applyFont="1" applyAlignment="1">
      <alignment horizontal="right"/>
    </xf>
    <xf numFmtId="0" fontId="16" fillId="0" borderId="17" xfId="3" applyFont="1" applyBorder="1"/>
    <xf numFmtId="0" fontId="16" fillId="0" borderId="18" xfId="3" applyFont="1" applyBorder="1"/>
    <xf numFmtId="0" fontId="31" fillId="0" borderId="17" xfId="3" applyFont="1" applyBorder="1" applyAlignment="1">
      <alignment horizontal="centerContinuous" vertical="center"/>
    </xf>
    <xf numFmtId="0" fontId="31" fillId="0" borderId="0" xfId="3" applyFont="1" applyAlignment="1">
      <alignment horizontal="centerContinuous" vertical="center"/>
    </xf>
    <xf numFmtId="0" fontId="32" fillId="0" borderId="18" xfId="3" applyFont="1" applyBorder="1" applyAlignment="1">
      <alignment horizontal="centerContinuous" vertical="center"/>
    </xf>
    <xf numFmtId="0" fontId="24" fillId="0" borderId="17" xfId="3" applyFont="1" applyBorder="1" applyAlignment="1">
      <alignment vertical="top"/>
    </xf>
    <xf numFmtId="0" fontId="24" fillId="0" borderId="0" xfId="3" applyFont="1" applyAlignment="1">
      <alignment horizontal="right" vertical="top"/>
    </xf>
    <xf numFmtId="0" fontId="34" fillId="0" borderId="17" xfId="3" applyFont="1" applyBorder="1"/>
    <xf numFmtId="0" fontId="34" fillId="0" borderId="0" xfId="3" applyFont="1" applyAlignment="1">
      <alignment horizontal="right"/>
    </xf>
    <xf numFmtId="0" fontId="16" fillId="0" borderId="12" xfId="3" applyFont="1" applyBorder="1"/>
    <xf numFmtId="0" fontId="16" fillId="0" borderId="1" xfId="3" applyFont="1" applyBorder="1" applyAlignment="1">
      <alignment horizontal="center"/>
    </xf>
    <xf numFmtId="0" fontId="16" fillId="0" borderId="1" xfId="3" applyFont="1" applyBorder="1"/>
    <xf numFmtId="0" fontId="16" fillId="0" borderId="0" xfId="3" applyFont="1" applyAlignment="1">
      <alignment horizontal="center"/>
    </xf>
    <xf numFmtId="0" fontId="16" fillId="0" borderId="17" xfId="3" applyFont="1" applyBorder="1" applyAlignment="1">
      <alignment horizontal="center"/>
    </xf>
    <xf numFmtId="0" fontId="16" fillId="0" borderId="18" xfId="3" applyFont="1" applyBorder="1" applyAlignment="1">
      <alignment horizontal="center"/>
    </xf>
    <xf numFmtId="0" fontId="16" fillId="0" borderId="17" xfId="3" applyFont="1" applyBorder="1" applyAlignment="1">
      <alignment horizontal="centerContinuous"/>
    </xf>
    <xf numFmtId="0" fontId="16" fillId="0" borderId="0" xfId="3" applyFont="1" applyAlignment="1">
      <alignment horizontal="centerContinuous"/>
    </xf>
    <xf numFmtId="0" fontId="16" fillId="0" borderId="19" xfId="3" applyFont="1" applyBorder="1"/>
    <xf numFmtId="0" fontId="16" fillId="0" borderId="20" xfId="3" applyFont="1" applyBorder="1"/>
    <xf numFmtId="0" fontId="16" fillId="0" borderId="6" xfId="3" applyFont="1" applyBorder="1"/>
    <xf numFmtId="0" fontId="16" fillId="0" borderId="21" xfId="3" applyFont="1" applyBorder="1"/>
    <xf numFmtId="0" fontId="36" fillId="0" borderId="0" xfId="3" applyFont="1" applyAlignment="1">
      <alignment horizontal="centerContinuous" vertical="center"/>
    </xf>
    <xf numFmtId="0" fontId="37" fillId="0" borderId="0" xfId="3" applyFont="1" applyAlignment="1">
      <alignment horizontal="centerContinuous" vertical="center"/>
    </xf>
    <xf numFmtId="0" fontId="9" fillId="0" borderId="13" xfId="1" applyFont="1" applyFill="1" applyAlignment="1">
      <alignment vertical="center"/>
    </xf>
    <xf numFmtId="176" fontId="3" fillId="0" borderId="10" xfId="0" applyNumberFormat="1" applyFont="1" applyBorder="1" applyAlignment="1">
      <alignment vertical="center" wrapText="1"/>
    </xf>
    <xf numFmtId="0" fontId="3" fillId="4" borderId="5" xfId="0" quotePrefix="1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176" fontId="3" fillId="4" borderId="5" xfId="0" applyNumberFormat="1" applyFont="1" applyFill="1" applyBorder="1" applyAlignment="1">
      <alignment vertical="center" wrapText="1"/>
    </xf>
    <xf numFmtId="0" fontId="0" fillId="4" borderId="0" xfId="0" applyFill="1">
      <alignment vertical="center"/>
    </xf>
    <xf numFmtId="176" fontId="0" fillId="4" borderId="0" xfId="0" applyNumberFormat="1" applyFill="1">
      <alignment vertical="center"/>
    </xf>
    <xf numFmtId="0" fontId="3" fillId="4" borderId="10" xfId="0" quotePrefix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176" fontId="3" fillId="4" borderId="10" xfId="0" applyNumberFormat="1" applyFont="1" applyFill="1" applyBorder="1" applyAlignment="1">
      <alignment vertical="center" wrapText="1"/>
    </xf>
    <xf numFmtId="0" fontId="0" fillId="4" borderId="0" xfId="0" quotePrefix="1" applyFill="1">
      <alignment vertical="center"/>
    </xf>
    <xf numFmtId="0" fontId="3" fillId="4" borderId="5" xfId="0" quotePrefix="1" applyFont="1" applyFill="1" applyBorder="1" applyAlignment="1">
      <alignment horizontal="center" vertical="center" wrapText="1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42" fontId="17" fillId="0" borderId="0" xfId="4" applyFont="1" applyBorder="1" applyAlignment="1">
      <alignment horizontal="center" vertical="center"/>
    </xf>
    <xf numFmtId="0" fontId="17" fillId="0" borderId="0" xfId="3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0" fontId="3" fillId="2" borderId="5" xfId="0" quotePrefix="1" applyFont="1" applyFill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distributed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4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quotePrefix="1" applyFont="1">
      <alignment vertical="center"/>
    </xf>
    <xf numFmtId="0" fontId="43" fillId="0" borderId="0" xfId="0" applyFont="1">
      <alignment vertical="center"/>
    </xf>
    <xf numFmtId="0" fontId="44" fillId="5" borderId="10" xfId="0" applyFont="1" applyFill="1" applyBorder="1" applyAlignment="1">
      <alignment horizontal="center" vertical="center" wrapText="1"/>
    </xf>
    <xf numFmtId="0" fontId="44" fillId="5" borderId="10" xfId="0" applyFont="1" applyFill="1" applyBorder="1" applyAlignment="1">
      <alignment horizontal="center" vertical="center" wrapText="1"/>
    </xf>
    <xf numFmtId="0" fontId="45" fillId="0" borderId="10" xfId="0" quotePrefix="1" applyFont="1" applyBorder="1" applyAlignment="1">
      <alignment horizontal="left" vertical="center" shrinkToFit="1"/>
    </xf>
    <xf numFmtId="0" fontId="45" fillId="0" borderId="10" xfId="0" quotePrefix="1" applyFont="1" applyBorder="1" applyAlignment="1">
      <alignment horizontal="center" vertical="center" shrinkToFit="1"/>
    </xf>
    <xf numFmtId="0" fontId="45" fillId="0" borderId="10" xfId="0" applyFont="1" applyBorder="1" applyAlignment="1">
      <alignment horizontal="center" vertical="center" shrinkToFit="1"/>
    </xf>
    <xf numFmtId="0" fontId="45" fillId="0" borderId="10" xfId="0" applyFont="1" applyBorder="1" applyAlignment="1">
      <alignment horizontal="right" vertical="center" shrinkToFit="1"/>
    </xf>
    <xf numFmtId="0" fontId="45" fillId="0" borderId="10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6" fillId="6" borderId="22" xfId="0" quotePrefix="1" applyFont="1" applyFill="1" applyBorder="1" applyAlignment="1">
      <alignment horizontal="left" vertical="center" shrinkToFit="1"/>
    </xf>
    <xf numFmtId="0" fontId="46" fillId="6" borderId="23" xfId="0" quotePrefix="1" applyFont="1" applyFill="1" applyBorder="1" applyAlignment="1">
      <alignment horizontal="left" vertical="center" shrinkToFit="1"/>
    </xf>
    <xf numFmtId="0" fontId="46" fillId="6" borderId="24" xfId="0" quotePrefix="1" applyFont="1" applyFill="1" applyBorder="1" applyAlignment="1">
      <alignment horizontal="left" vertical="center" shrinkToFit="1"/>
    </xf>
    <xf numFmtId="0" fontId="47" fillId="7" borderId="10" xfId="0" quotePrefix="1" applyFont="1" applyFill="1" applyBorder="1" applyAlignment="1">
      <alignment horizontal="center" vertical="center" shrinkToFit="1"/>
    </xf>
    <xf numFmtId="0" fontId="47" fillId="7" borderId="10" xfId="0" applyFont="1" applyFill="1" applyBorder="1" applyAlignment="1">
      <alignment horizontal="left" vertical="center" shrinkToFit="1"/>
    </xf>
    <xf numFmtId="0" fontId="47" fillId="7" borderId="10" xfId="0" applyFont="1" applyFill="1" applyBorder="1" applyAlignment="1">
      <alignment horizontal="center" vertical="center" shrinkToFit="1"/>
    </xf>
    <xf numFmtId="0" fontId="47" fillId="7" borderId="10" xfId="0" applyFont="1" applyFill="1" applyBorder="1" applyAlignment="1">
      <alignment horizontal="right" vertical="center" shrinkToFit="1"/>
    </xf>
    <xf numFmtId="0" fontId="46" fillId="6" borderId="10" xfId="0" quotePrefix="1" applyFont="1" applyFill="1" applyBorder="1" applyAlignment="1">
      <alignment horizontal="left" vertical="center" shrinkToFit="1"/>
    </xf>
    <xf numFmtId="0" fontId="46" fillId="6" borderId="10" xfId="0" applyFont="1" applyFill="1" applyBorder="1" applyAlignment="1">
      <alignment horizontal="left" vertical="center" shrinkToFit="1"/>
    </xf>
    <xf numFmtId="0" fontId="45" fillId="0" borderId="10" xfId="0" quotePrefix="1" applyFont="1" applyBorder="1" applyAlignment="1">
      <alignment horizontal="right" vertical="center" shrinkToFit="1"/>
    </xf>
    <xf numFmtId="0" fontId="45" fillId="8" borderId="10" xfId="0" applyFont="1" applyFill="1" applyBorder="1" applyAlignment="1">
      <alignment horizontal="right" vertical="center" shrinkToFit="1"/>
    </xf>
    <xf numFmtId="176" fontId="3" fillId="8" borderId="10" xfId="0" applyNumberFormat="1" applyFont="1" applyFill="1" applyBorder="1" applyAlignment="1">
      <alignment vertical="center" wrapText="1"/>
    </xf>
  </cellXfs>
  <cellStyles count="5">
    <cellStyle name="메모" xfId="1" builtinId="10"/>
    <cellStyle name="통화 [0] 2" xfId="4"/>
    <cellStyle name="표준" xfId="0" builtinId="0"/>
    <cellStyle name="표준_대한지적공사 청송지사  리모텔링 공사" xfId="2"/>
    <cellStyle name="표준_변경-내역서" xfId="3"/>
  </cellStyles>
  <dxfs count="4">
    <dxf>
      <numFmt numFmtId="176" formatCode="#,###"/>
    </dxf>
    <dxf>
      <numFmt numFmtId="182" formatCode="#,##0.0#####"/>
    </dxf>
    <dxf>
      <numFmt numFmtId="176" formatCode="#,###"/>
    </dxf>
    <dxf>
      <numFmt numFmtId="182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jarchone\&#44608;&#51452;&#54805;\&#50629;&#47924;&#50857;\&#45236;&#50669;&#49436;\&#49345;&#49345;%20&#44148;&#52629;&#49324;(&#51076;&#49828;)\10.&#50668;&#49688;%20&#50900;&#54840;&#47532;%20&#47560;&#51012;&#54924;&#44288;\&#50668;&#49688;&#49884;%20&#50900;&#54840;&#47532;%20&#47560;&#51012;&#54924;&#44288;%20&#51613;&#52629;%20&#48143;%20&#47532;&#47784;&#45944;&#47553;&#44277;&#49324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6.0814_&#50668;&#49688;%20&#50900;&#54840;&#47532;%20&#47560;&#51012;&#54924;&#44288;%20&#51613;&#52629;%20&#48143;%20&#47532;&#47784;&#45944;&#47553;%20&#44277;&#49324;/&#50668;&#49688;%20&#50900;&#54840;&#47532;%20&#47560;&#51012;&#54924;&#44288;%20&#51613;&#52629;%20&#48143;%20&#47532;&#47784;&#45944;&#47553;%20&#44277;&#49324;%20-%20&#44592;&#44228;/2.&#45236;&#50669;/0812%20&#50668;&#49688;&#49884;%20&#50900;&#54840;&#47532;%20&#47560;&#51012;&#54924;&#44288;%20&#51613;&#52629;%20&#44592;&#44228;&#49444;&#48708;&#44277;&#493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공종별집계표"/>
      <sheetName val="공종별내역서"/>
      <sheetName val="일위대가목록"/>
      <sheetName val="일위대가"/>
      <sheetName val="단가산출목록"/>
      <sheetName val="단가산출서"/>
      <sheetName val="단가대비표"/>
    </sheetNames>
    <sheetDataSet>
      <sheetData sheetId="0">
        <row r="2">
          <cell r="B2" t="str">
            <v>공사명 : 여수시 월호리 마을회관 증축 및 리모델링공사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총괄표"/>
      <sheetName val="공종리스트"/>
      <sheetName val="내역서"/>
      <sheetName val="공량산출서"/>
      <sheetName val="일위대가목록"/>
      <sheetName val="일위대가표"/>
      <sheetName val="단가대비표"/>
      <sheetName val="Sheet1"/>
    </sheetNames>
    <sheetDataSet>
      <sheetData sheetId="0"/>
      <sheetData sheetId="1"/>
      <sheetData sheetId="2"/>
      <sheetData sheetId="3"/>
      <sheetData sheetId="4">
        <row r="8">
          <cell r="F8">
            <v>2</v>
          </cell>
        </row>
        <row r="10">
          <cell r="F10">
            <v>1</v>
          </cell>
        </row>
        <row r="12">
          <cell r="F12">
            <v>1</v>
          </cell>
        </row>
        <row r="14">
          <cell r="F14">
            <v>4</v>
          </cell>
        </row>
        <row r="21">
          <cell r="G21">
            <v>0.62</v>
          </cell>
          <cell r="H21">
            <v>0.35</v>
          </cell>
          <cell r="I21">
            <v>0.37</v>
          </cell>
        </row>
        <row r="24">
          <cell r="F24">
            <v>2</v>
          </cell>
        </row>
        <row r="26">
          <cell r="F26">
            <v>2</v>
          </cell>
        </row>
        <row r="28">
          <cell r="F28">
            <v>1</v>
          </cell>
        </row>
        <row r="30">
          <cell r="F30">
            <v>2</v>
          </cell>
        </row>
        <row r="32">
          <cell r="F32">
            <v>2</v>
          </cell>
        </row>
        <row r="34">
          <cell r="F34">
            <v>2</v>
          </cell>
        </row>
        <row r="36">
          <cell r="F36">
            <v>2</v>
          </cell>
        </row>
        <row r="38">
          <cell r="F38">
            <v>1</v>
          </cell>
        </row>
        <row r="53">
          <cell r="G53">
            <v>3.66</v>
          </cell>
          <cell r="H53">
            <v>0.86</v>
          </cell>
        </row>
        <row r="56">
          <cell r="F56">
            <v>20</v>
          </cell>
        </row>
        <row r="58">
          <cell r="F58">
            <v>5</v>
          </cell>
        </row>
        <row r="69">
          <cell r="G69">
            <v>0.82</v>
          </cell>
          <cell r="H69">
            <v>0.27</v>
          </cell>
        </row>
        <row r="72">
          <cell r="F72">
            <v>41</v>
          </cell>
        </row>
        <row r="74">
          <cell r="F74">
            <v>2</v>
          </cell>
        </row>
        <row r="76">
          <cell r="F76">
            <v>2</v>
          </cell>
        </row>
        <row r="78">
          <cell r="F78">
            <v>11</v>
          </cell>
        </row>
        <row r="80">
          <cell r="F80">
            <v>3</v>
          </cell>
        </row>
        <row r="82">
          <cell r="F82">
            <v>10</v>
          </cell>
        </row>
        <row r="84">
          <cell r="F84">
            <v>11</v>
          </cell>
        </row>
        <row r="101">
          <cell r="G101">
            <v>5.53</v>
          </cell>
          <cell r="H101">
            <v>1.79</v>
          </cell>
        </row>
        <row r="104">
          <cell r="F104">
            <v>5</v>
          </cell>
        </row>
        <row r="106">
          <cell r="F106">
            <v>6</v>
          </cell>
        </row>
        <row r="108">
          <cell r="F108">
            <v>4</v>
          </cell>
        </row>
        <row r="110">
          <cell r="F110">
            <v>1</v>
          </cell>
        </row>
        <row r="117">
          <cell r="G117">
            <v>0.71</v>
          </cell>
          <cell r="H117">
            <v>0.24</v>
          </cell>
          <cell r="I117">
            <v>0.09</v>
          </cell>
        </row>
        <row r="120">
          <cell r="F120">
            <v>1</v>
          </cell>
        </row>
        <row r="122">
          <cell r="F122">
            <v>1</v>
          </cell>
        </row>
        <row r="133">
          <cell r="G133">
            <v>0.05</v>
          </cell>
          <cell r="H133">
            <v>0.09</v>
          </cell>
        </row>
        <row r="136">
          <cell r="F136">
            <v>1</v>
          </cell>
        </row>
        <row r="149">
          <cell r="G149">
            <v>0.21</v>
          </cell>
          <cell r="H149">
            <v>0.12</v>
          </cell>
        </row>
      </sheetData>
      <sheetData sheetId="5">
        <row r="5">
          <cell r="G5">
            <v>2983</v>
          </cell>
          <cell r="I5">
            <v>5454</v>
          </cell>
          <cell r="K5">
            <v>0</v>
          </cell>
        </row>
        <row r="6">
          <cell r="G6">
            <v>2864</v>
          </cell>
          <cell r="I6">
            <v>26630</v>
          </cell>
          <cell r="K6">
            <v>0</v>
          </cell>
        </row>
        <row r="7">
          <cell r="G7">
            <v>19</v>
          </cell>
          <cell r="I7">
            <v>60757</v>
          </cell>
          <cell r="K7">
            <v>0</v>
          </cell>
        </row>
        <row r="8">
          <cell r="G8">
            <v>547</v>
          </cell>
          <cell r="I8">
            <v>25696</v>
          </cell>
          <cell r="K8">
            <v>0</v>
          </cell>
        </row>
        <row r="10">
          <cell r="G10">
            <v>2402</v>
          </cell>
          <cell r="I10">
            <v>16938</v>
          </cell>
          <cell r="K10">
            <v>0</v>
          </cell>
        </row>
        <row r="11">
          <cell r="G11">
            <v>12795</v>
          </cell>
          <cell r="I11">
            <v>0</v>
          </cell>
          <cell r="K11">
            <v>0</v>
          </cell>
        </row>
        <row r="12">
          <cell r="G12">
            <v>18705</v>
          </cell>
          <cell r="I12">
            <v>0</v>
          </cell>
          <cell r="K12">
            <v>0</v>
          </cell>
        </row>
        <row r="15">
          <cell r="G15">
            <v>4703</v>
          </cell>
          <cell r="I15">
            <v>58795</v>
          </cell>
          <cell r="K15">
            <v>0</v>
          </cell>
        </row>
        <row r="16">
          <cell r="G16">
            <v>1333</v>
          </cell>
          <cell r="I16">
            <v>8922</v>
          </cell>
          <cell r="K16">
            <v>0</v>
          </cell>
        </row>
        <row r="17">
          <cell r="G17">
            <v>1264</v>
          </cell>
          <cell r="I17">
            <v>16104</v>
          </cell>
          <cell r="K17">
            <v>0</v>
          </cell>
        </row>
        <row r="18">
          <cell r="G18">
            <v>1614</v>
          </cell>
          <cell r="I18">
            <v>18647</v>
          </cell>
          <cell r="K18">
            <v>0</v>
          </cell>
        </row>
        <row r="19">
          <cell r="G19">
            <v>0</v>
          </cell>
          <cell r="I19">
            <v>28553</v>
          </cell>
          <cell r="K19">
            <v>0</v>
          </cell>
        </row>
        <row r="20">
          <cell r="G20">
            <v>0</v>
          </cell>
          <cell r="I20">
            <v>28553</v>
          </cell>
          <cell r="K20">
            <v>0</v>
          </cell>
        </row>
        <row r="21">
          <cell r="G21">
            <v>0</v>
          </cell>
          <cell r="I21">
            <v>81997</v>
          </cell>
          <cell r="K21">
            <v>0</v>
          </cell>
        </row>
        <row r="22">
          <cell r="G22">
            <v>0</v>
          </cell>
          <cell r="I22">
            <v>74534</v>
          </cell>
          <cell r="K22">
            <v>0</v>
          </cell>
        </row>
        <row r="23">
          <cell r="G23">
            <v>4462</v>
          </cell>
          <cell r="I23">
            <v>0</v>
          </cell>
          <cell r="K23">
            <v>0</v>
          </cell>
        </row>
        <row r="24">
          <cell r="G24">
            <v>4912</v>
          </cell>
          <cell r="I24">
            <v>0</v>
          </cell>
          <cell r="K24">
            <v>0</v>
          </cell>
        </row>
        <row r="25">
          <cell r="G25">
            <v>1266</v>
          </cell>
          <cell r="I25">
            <v>11897</v>
          </cell>
          <cell r="K25">
            <v>0</v>
          </cell>
        </row>
        <row r="26">
          <cell r="G26">
            <v>42650</v>
          </cell>
          <cell r="I26">
            <v>0</v>
          </cell>
          <cell r="K26">
            <v>0</v>
          </cell>
        </row>
        <row r="27">
          <cell r="G27">
            <v>14472</v>
          </cell>
          <cell r="I27">
            <v>53572</v>
          </cell>
          <cell r="K27">
            <v>0</v>
          </cell>
        </row>
        <row r="28">
          <cell r="G28">
            <v>2031</v>
          </cell>
          <cell r="I28">
            <v>40631</v>
          </cell>
          <cell r="K28">
            <v>0</v>
          </cell>
        </row>
        <row r="29">
          <cell r="G29">
            <v>2650</v>
          </cell>
          <cell r="I29">
            <v>53011</v>
          </cell>
          <cell r="K29">
            <v>0</v>
          </cell>
        </row>
        <row r="30">
          <cell r="G30">
            <v>908</v>
          </cell>
          <cell r="I30">
            <v>0</v>
          </cell>
          <cell r="K30">
            <v>0</v>
          </cell>
        </row>
        <row r="31">
          <cell r="G31">
            <v>1214</v>
          </cell>
          <cell r="I31">
            <v>0</v>
          </cell>
          <cell r="K31">
            <v>0</v>
          </cell>
        </row>
      </sheetData>
      <sheetData sheetId="6"/>
      <sheetData sheetId="7">
        <row r="6">
          <cell r="L6">
            <v>40000</v>
          </cell>
        </row>
        <row r="7">
          <cell r="L7">
            <v>125000</v>
          </cell>
        </row>
        <row r="8">
          <cell r="L8">
            <v>40000</v>
          </cell>
        </row>
        <row r="9">
          <cell r="L9">
            <v>4168</v>
          </cell>
        </row>
        <row r="10">
          <cell r="L10">
            <v>13397</v>
          </cell>
        </row>
        <row r="11">
          <cell r="L11">
            <v>40380</v>
          </cell>
        </row>
        <row r="12">
          <cell r="L12">
            <v>80000</v>
          </cell>
        </row>
        <row r="13">
          <cell r="L13">
            <v>280000</v>
          </cell>
        </row>
        <row r="14">
          <cell r="L14">
            <v>330000</v>
          </cell>
        </row>
        <row r="15">
          <cell r="L15">
            <v>50000</v>
          </cell>
        </row>
        <row r="17">
          <cell r="L17">
            <v>180</v>
          </cell>
        </row>
        <row r="20">
          <cell r="L20">
            <v>7000</v>
          </cell>
        </row>
        <row r="21">
          <cell r="L21">
            <v>8750</v>
          </cell>
        </row>
        <row r="22">
          <cell r="L22">
            <v>714</v>
          </cell>
        </row>
        <row r="23">
          <cell r="L23">
            <v>765</v>
          </cell>
        </row>
        <row r="24">
          <cell r="L24">
            <v>1880</v>
          </cell>
        </row>
        <row r="25">
          <cell r="L25">
            <v>1810</v>
          </cell>
        </row>
        <row r="26">
          <cell r="L26">
            <v>2050</v>
          </cell>
        </row>
        <row r="28">
          <cell r="L28">
            <v>270000</v>
          </cell>
        </row>
        <row r="30">
          <cell r="L30">
            <v>2100</v>
          </cell>
        </row>
        <row r="31">
          <cell r="L31">
            <v>47000</v>
          </cell>
        </row>
        <row r="32">
          <cell r="L32">
            <v>31000</v>
          </cell>
        </row>
        <row r="35">
          <cell r="L35">
            <v>8350</v>
          </cell>
        </row>
        <row r="36">
          <cell r="L36">
            <v>10350</v>
          </cell>
        </row>
        <row r="39">
          <cell r="L39">
            <v>4340</v>
          </cell>
        </row>
        <row r="40">
          <cell r="L40">
            <v>9020</v>
          </cell>
        </row>
        <row r="41">
          <cell r="L41">
            <v>16000</v>
          </cell>
        </row>
        <row r="42">
          <cell r="L42">
            <v>10200</v>
          </cell>
        </row>
        <row r="43">
          <cell r="L43">
            <v>176393</v>
          </cell>
        </row>
        <row r="44">
          <cell r="L44">
            <v>128000</v>
          </cell>
        </row>
        <row r="45">
          <cell r="L45">
            <v>4380</v>
          </cell>
        </row>
        <row r="46">
          <cell r="L46">
            <v>6840</v>
          </cell>
        </row>
        <row r="47">
          <cell r="L47">
            <v>17000</v>
          </cell>
        </row>
        <row r="50">
          <cell r="L50">
            <v>113000</v>
          </cell>
        </row>
        <row r="51">
          <cell r="L51">
            <v>413000</v>
          </cell>
        </row>
        <row r="53">
          <cell r="L53">
            <v>1500</v>
          </cell>
        </row>
        <row r="54">
          <cell r="L54">
            <v>8000</v>
          </cell>
        </row>
        <row r="55">
          <cell r="L55">
            <v>20000</v>
          </cell>
        </row>
        <row r="56">
          <cell r="L56">
            <v>22110</v>
          </cell>
        </row>
        <row r="57">
          <cell r="L57">
            <v>23000</v>
          </cell>
        </row>
        <row r="58">
          <cell r="L58">
            <v>85000</v>
          </cell>
        </row>
        <row r="59">
          <cell r="L59">
            <v>25000</v>
          </cell>
        </row>
        <row r="60">
          <cell r="L60">
            <v>20000</v>
          </cell>
        </row>
        <row r="61">
          <cell r="L61">
            <v>9000</v>
          </cell>
        </row>
        <row r="62">
          <cell r="L62">
            <v>120000</v>
          </cell>
        </row>
        <row r="65">
          <cell r="L65">
            <v>120</v>
          </cell>
        </row>
        <row r="74">
          <cell r="L74">
            <v>3201</v>
          </cell>
        </row>
        <row r="75">
          <cell r="L75">
            <v>3691</v>
          </cell>
        </row>
        <row r="76">
          <cell r="L76">
            <v>3755</v>
          </cell>
        </row>
        <row r="77">
          <cell r="L77">
            <v>4112</v>
          </cell>
        </row>
        <row r="78">
          <cell r="L78">
            <v>2460</v>
          </cell>
        </row>
        <row r="79">
          <cell r="L79">
            <v>3952</v>
          </cell>
        </row>
        <row r="80">
          <cell r="L80">
            <v>4279</v>
          </cell>
        </row>
        <row r="81">
          <cell r="L81">
            <v>8040</v>
          </cell>
        </row>
        <row r="82">
          <cell r="L82">
            <v>3360</v>
          </cell>
        </row>
        <row r="83">
          <cell r="L83">
            <v>6502</v>
          </cell>
        </row>
        <row r="84">
          <cell r="L84">
            <v>12490</v>
          </cell>
        </row>
        <row r="85">
          <cell r="L85">
            <v>4290</v>
          </cell>
        </row>
        <row r="86">
          <cell r="L86">
            <v>7632</v>
          </cell>
        </row>
        <row r="87">
          <cell r="L87">
            <v>6845</v>
          </cell>
        </row>
        <row r="88">
          <cell r="L88">
            <v>10577</v>
          </cell>
        </row>
        <row r="89">
          <cell r="L89">
            <v>1895</v>
          </cell>
        </row>
        <row r="90">
          <cell r="L90">
            <v>3539</v>
          </cell>
        </row>
        <row r="91">
          <cell r="L91">
            <v>3758</v>
          </cell>
        </row>
        <row r="92">
          <cell r="L92">
            <v>2830</v>
          </cell>
        </row>
        <row r="93">
          <cell r="L93">
            <v>1790</v>
          </cell>
        </row>
        <row r="94">
          <cell r="L94">
            <v>1769</v>
          </cell>
        </row>
        <row r="95">
          <cell r="L95">
            <v>1659</v>
          </cell>
        </row>
        <row r="96">
          <cell r="L96">
            <v>13560</v>
          </cell>
        </row>
        <row r="97">
          <cell r="L97">
            <v>2869</v>
          </cell>
        </row>
        <row r="98">
          <cell r="L98">
            <v>1038</v>
          </cell>
        </row>
        <row r="99">
          <cell r="L99">
            <v>700</v>
          </cell>
        </row>
        <row r="100">
          <cell r="L100">
            <v>359</v>
          </cell>
        </row>
        <row r="101">
          <cell r="L101">
            <v>739</v>
          </cell>
        </row>
        <row r="102">
          <cell r="L102">
            <v>879</v>
          </cell>
        </row>
        <row r="103">
          <cell r="L103">
            <v>450000</v>
          </cell>
        </row>
        <row r="104">
          <cell r="L104">
            <v>28220</v>
          </cell>
        </row>
        <row r="117">
          <cell r="L117">
            <v>10000</v>
          </cell>
        </row>
        <row r="118">
          <cell r="L118">
            <v>64000</v>
          </cell>
        </row>
        <row r="121">
          <cell r="L121">
            <v>7000</v>
          </cell>
        </row>
        <row r="122">
          <cell r="L122">
            <v>15000</v>
          </cell>
        </row>
        <row r="124">
          <cell r="L124">
            <v>5700</v>
          </cell>
        </row>
        <row r="129">
          <cell r="L129">
            <v>241698</v>
          </cell>
        </row>
        <row r="130">
          <cell r="L130">
            <v>202472</v>
          </cell>
        </row>
        <row r="132">
          <cell r="L132">
            <v>247897</v>
          </cell>
        </row>
        <row r="134">
          <cell r="L134">
            <v>240120</v>
          </cell>
        </row>
        <row r="135">
          <cell r="L135">
            <v>172068</v>
          </cell>
        </row>
        <row r="137">
          <cell r="L137">
            <v>218908</v>
          </cell>
        </row>
        <row r="139">
          <cell r="L139">
            <v>315528</v>
          </cell>
        </row>
        <row r="142">
          <cell r="L142">
            <v>68300</v>
          </cell>
        </row>
        <row r="146">
          <cell r="L146">
            <v>192887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18"/>
  <sheetViews>
    <sheetView view="pageBreakPreview" zoomScaleNormal="100" zoomScaleSheetLayoutView="100" workbookViewId="0">
      <selection activeCell="A32" activeCellId="1" sqref="A19 A32"/>
    </sheetView>
  </sheetViews>
  <sheetFormatPr defaultColWidth="11" defaultRowHeight="13.5"/>
  <cols>
    <col min="1" max="1" width="108.75" style="43" customWidth="1"/>
    <col min="2" max="5" width="11" style="43" customWidth="1"/>
    <col min="6" max="7" width="9.875" style="43" customWidth="1"/>
    <col min="8" max="8" width="12.625" style="43" customWidth="1"/>
    <col min="9" max="9" width="17.625" style="43" customWidth="1"/>
    <col min="10" max="10" width="4.25" style="43" customWidth="1"/>
    <col min="11" max="16384" width="11" style="43"/>
  </cols>
  <sheetData>
    <row r="1" spans="1:1" ht="72.75" customHeight="1">
      <c r="A1" s="47" t="s">
        <v>2980</v>
      </c>
    </row>
    <row r="2" spans="1:1" ht="25.5" customHeight="1"/>
    <row r="3" spans="1:1" ht="30">
      <c r="A3" s="46" t="str">
        <f>+[1]원가계산서!B2</f>
        <v>공사명 : 여수시 월호리 마을회관 증축 및 리모델링공사</v>
      </c>
    </row>
    <row r="5" spans="1:1" ht="25.5">
      <c r="A5" s="45"/>
    </row>
    <row r="18" spans="1:1" ht="31.5" customHeight="1">
      <c r="A18" s="44" t="s">
        <v>2979</v>
      </c>
    </row>
  </sheetData>
  <phoneticPr fontId="1" type="noConversion"/>
  <printOptions horizontalCentered="1" verticalCentered="1"/>
  <pageMargins left="1.28" right="0.74803149606299213" top="1.48" bottom="0.46" header="0.51181102362204722" footer="0.32"/>
  <pageSetup paperSize="9" scale="11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3"/>
  <sheetViews>
    <sheetView view="pageBreakPreview" topLeftCell="B1" zoomScale="60" zoomScaleNormal="100" workbookViewId="0">
      <pane xSplit="3" ySplit="3" topLeftCell="E4" activePane="bottomRight" state="frozen"/>
      <selection activeCell="B1" sqref="B1"/>
      <selection pane="topRight" activeCell="E1" sqref="E1"/>
      <selection pane="bottomLeft" activeCell="B4" sqref="B4"/>
      <selection pane="bottomRight" activeCell="E4" sqref="E4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>
      <c r="A1" s="3"/>
      <c r="B1" s="2" t="s">
        <v>803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30" customHeight="1">
      <c r="A2" s="13"/>
      <c r="B2" s="1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ht="30" customHeight="1">
      <c r="A3" s="7" t="s">
        <v>804</v>
      </c>
      <c r="B3" s="41" t="s">
        <v>2</v>
      </c>
      <c r="C3" s="41" t="s">
        <v>3</v>
      </c>
      <c r="D3" s="41" t="s">
        <v>4</v>
      </c>
      <c r="E3" s="41" t="s">
        <v>805</v>
      </c>
      <c r="F3" s="41" t="s">
        <v>806</v>
      </c>
      <c r="G3" s="41" t="s">
        <v>807</v>
      </c>
      <c r="H3" s="41" t="s">
        <v>808</v>
      </c>
      <c r="I3" s="41" t="s">
        <v>809</v>
      </c>
      <c r="J3" s="41" t="s">
        <v>810</v>
      </c>
      <c r="K3" s="7" t="s">
        <v>811</v>
      </c>
      <c r="L3" s="7" t="s">
        <v>812</v>
      </c>
      <c r="M3" s="7" t="s">
        <v>813</v>
      </c>
      <c r="N3" s="1" t="s">
        <v>814</v>
      </c>
    </row>
    <row r="4" spans="1:14" ht="30" customHeight="1">
      <c r="A4" s="12" t="s">
        <v>62</v>
      </c>
      <c r="B4" s="12" t="s">
        <v>59</v>
      </c>
      <c r="C4" s="12" t="s">
        <v>52</v>
      </c>
      <c r="D4" s="12" t="s">
        <v>60</v>
      </c>
      <c r="E4" s="22">
        <f>일위대가!F6</f>
        <v>48616</v>
      </c>
      <c r="F4" s="22">
        <f>일위대가!H6</f>
        <v>398224</v>
      </c>
      <c r="G4" s="22">
        <f>일위대가!J6</f>
        <v>73376</v>
      </c>
      <c r="H4" s="22">
        <f t="shared" ref="H4:H35" si="0">E4+F4+G4</f>
        <v>520216</v>
      </c>
      <c r="I4" s="12" t="s">
        <v>61</v>
      </c>
      <c r="J4" s="12" t="s">
        <v>52</v>
      </c>
      <c r="K4" s="12" t="s">
        <v>52</v>
      </c>
      <c r="L4" s="12" t="s">
        <v>52</v>
      </c>
      <c r="M4" s="12" t="s">
        <v>52</v>
      </c>
      <c r="N4" s="1" t="s">
        <v>52</v>
      </c>
    </row>
    <row r="5" spans="1:14" ht="30" customHeight="1">
      <c r="A5" s="12" t="s">
        <v>70</v>
      </c>
      <c r="B5" s="12" t="s">
        <v>66</v>
      </c>
      <c r="C5" s="12" t="s">
        <v>67</v>
      </c>
      <c r="D5" s="12" t="s">
        <v>68</v>
      </c>
      <c r="E5" s="22">
        <f>일위대가!F19</f>
        <v>43182</v>
      </c>
      <c r="F5" s="22">
        <f>일위대가!H19</f>
        <v>94574</v>
      </c>
      <c r="G5" s="22">
        <f>일위대가!J19</f>
        <v>0</v>
      </c>
      <c r="H5" s="22">
        <f t="shared" si="0"/>
        <v>137756</v>
      </c>
      <c r="I5" s="12" t="s">
        <v>69</v>
      </c>
      <c r="J5" s="12" t="s">
        <v>52</v>
      </c>
      <c r="K5" s="12" t="s">
        <v>52</v>
      </c>
      <c r="L5" s="12" t="s">
        <v>52</v>
      </c>
      <c r="M5" s="12" t="s">
        <v>52</v>
      </c>
      <c r="N5" s="1" t="s">
        <v>52</v>
      </c>
    </row>
    <row r="6" spans="1:14" ht="30" customHeight="1">
      <c r="A6" s="12" t="s">
        <v>75</v>
      </c>
      <c r="B6" s="12" t="s">
        <v>72</v>
      </c>
      <c r="C6" s="12" t="s">
        <v>52</v>
      </c>
      <c r="D6" s="12" t="s">
        <v>73</v>
      </c>
      <c r="E6" s="22">
        <f>일위대가!F25</f>
        <v>8001</v>
      </c>
      <c r="F6" s="22">
        <f>일위대가!H25</f>
        <v>93266</v>
      </c>
      <c r="G6" s="22">
        <f>일위대가!J25</f>
        <v>0</v>
      </c>
      <c r="H6" s="22">
        <f t="shared" si="0"/>
        <v>101267</v>
      </c>
      <c r="I6" s="12" t="s">
        <v>74</v>
      </c>
      <c r="J6" s="12" t="s">
        <v>52</v>
      </c>
      <c r="K6" s="12" t="s">
        <v>52</v>
      </c>
      <c r="L6" s="12" t="s">
        <v>52</v>
      </c>
      <c r="M6" s="12" t="s">
        <v>52</v>
      </c>
      <c r="N6" s="1" t="s">
        <v>52</v>
      </c>
    </row>
    <row r="7" spans="1:14" ht="30" customHeight="1">
      <c r="A7" s="12" t="s">
        <v>79</v>
      </c>
      <c r="B7" s="12" t="s">
        <v>77</v>
      </c>
      <c r="C7" s="12" t="s">
        <v>52</v>
      </c>
      <c r="D7" s="12" t="s">
        <v>73</v>
      </c>
      <c r="E7" s="22">
        <f>일위대가!F31</f>
        <v>12574</v>
      </c>
      <c r="F7" s="22">
        <f>일위대가!H31</f>
        <v>160723</v>
      </c>
      <c r="G7" s="22">
        <f>일위대가!J31</f>
        <v>0</v>
      </c>
      <c r="H7" s="22">
        <f t="shared" si="0"/>
        <v>173297</v>
      </c>
      <c r="I7" s="12" t="s">
        <v>78</v>
      </c>
      <c r="J7" s="12" t="s">
        <v>52</v>
      </c>
      <c r="K7" s="12" t="s">
        <v>52</v>
      </c>
      <c r="L7" s="12" t="s">
        <v>52</v>
      </c>
      <c r="M7" s="12" t="s">
        <v>52</v>
      </c>
      <c r="N7" s="1" t="s">
        <v>52</v>
      </c>
    </row>
    <row r="8" spans="1:14" ht="30" customHeight="1">
      <c r="A8" s="12" t="s">
        <v>85</v>
      </c>
      <c r="B8" s="12" t="s">
        <v>81</v>
      </c>
      <c r="C8" s="12" t="s">
        <v>82</v>
      </c>
      <c r="D8" s="12" t="s">
        <v>83</v>
      </c>
      <c r="E8" s="22">
        <f>일위대가!F37</f>
        <v>2292</v>
      </c>
      <c r="F8" s="22">
        <f>일위대가!H37</f>
        <v>18265</v>
      </c>
      <c r="G8" s="22">
        <f>일위대가!J37</f>
        <v>0</v>
      </c>
      <c r="H8" s="22">
        <f t="shared" si="0"/>
        <v>20557</v>
      </c>
      <c r="I8" s="12" t="s">
        <v>84</v>
      </c>
      <c r="J8" s="12" t="s">
        <v>52</v>
      </c>
      <c r="K8" s="12" t="s">
        <v>52</v>
      </c>
      <c r="L8" s="12" t="s">
        <v>52</v>
      </c>
      <c r="M8" s="12" t="s">
        <v>52</v>
      </c>
      <c r="N8" s="1" t="s">
        <v>52</v>
      </c>
    </row>
    <row r="9" spans="1:14" ht="30" customHeight="1">
      <c r="A9" s="12" t="s">
        <v>91</v>
      </c>
      <c r="B9" s="12" t="s">
        <v>87</v>
      </c>
      <c r="C9" s="12" t="s">
        <v>88</v>
      </c>
      <c r="D9" s="12" t="s">
        <v>89</v>
      </c>
      <c r="E9" s="22">
        <f>일위대가!F41</f>
        <v>364794</v>
      </c>
      <c r="F9" s="22">
        <f>일위대가!H41</f>
        <v>875370</v>
      </c>
      <c r="G9" s="22">
        <f>일위대가!J41</f>
        <v>210948</v>
      </c>
      <c r="H9" s="22">
        <f t="shared" si="0"/>
        <v>1451112</v>
      </c>
      <c r="I9" s="12" t="s">
        <v>90</v>
      </c>
      <c r="J9" s="12" t="s">
        <v>52</v>
      </c>
      <c r="K9" s="12" t="s">
        <v>52</v>
      </c>
      <c r="L9" s="12" t="s">
        <v>52</v>
      </c>
      <c r="M9" s="12" t="s">
        <v>52</v>
      </c>
      <c r="N9" s="1" t="s">
        <v>52</v>
      </c>
    </row>
    <row r="10" spans="1:14" ht="30" customHeight="1">
      <c r="A10" s="12" t="s">
        <v>96</v>
      </c>
      <c r="B10" s="12" t="s">
        <v>93</v>
      </c>
      <c r="C10" s="12" t="s">
        <v>94</v>
      </c>
      <c r="D10" s="12" t="s">
        <v>83</v>
      </c>
      <c r="E10" s="22">
        <f>일위대가!F45</f>
        <v>0</v>
      </c>
      <c r="F10" s="22">
        <f>일위대가!H45</f>
        <v>4301</v>
      </c>
      <c r="G10" s="22">
        <f>일위대가!J45</f>
        <v>0</v>
      </c>
      <c r="H10" s="22">
        <f t="shared" si="0"/>
        <v>4301</v>
      </c>
      <c r="I10" s="12" t="s">
        <v>95</v>
      </c>
      <c r="J10" s="12" t="s">
        <v>52</v>
      </c>
      <c r="K10" s="12" t="s">
        <v>52</v>
      </c>
      <c r="L10" s="12" t="s">
        <v>52</v>
      </c>
      <c r="M10" s="12" t="s">
        <v>52</v>
      </c>
      <c r="N10" s="1" t="s">
        <v>52</v>
      </c>
    </row>
    <row r="11" spans="1:14" ht="30" customHeight="1">
      <c r="A11" s="12" t="s">
        <v>116</v>
      </c>
      <c r="B11" s="12" t="s">
        <v>113</v>
      </c>
      <c r="C11" s="12" t="s">
        <v>114</v>
      </c>
      <c r="D11" s="12" t="s">
        <v>104</v>
      </c>
      <c r="E11" s="22">
        <f>일위대가!F55</f>
        <v>1913</v>
      </c>
      <c r="F11" s="22">
        <f>일위대가!H55</f>
        <v>5298</v>
      </c>
      <c r="G11" s="22">
        <f>일위대가!J55</f>
        <v>1574</v>
      </c>
      <c r="H11" s="22">
        <f t="shared" si="0"/>
        <v>8785</v>
      </c>
      <c r="I11" s="12" t="s">
        <v>115</v>
      </c>
      <c r="J11" s="12" t="s">
        <v>52</v>
      </c>
      <c r="K11" s="12" t="s">
        <v>52</v>
      </c>
      <c r="L11" s="12" t="s">
        <v>52</v>
      </c>
      <c r="M11" s="12" t="s">
        <v>52</v>
      </c>
      <c r="N11" s="1" t="s">
        <v>52</v>
      </c>
    </row>
    <row r="12" spans="1:14" ht="30" customHeight="1">
      <c r="A12" s="12" t="s">
        <v>121</v>
      </c>
      <c r="B12" s="12" t="s">
        <v>118</v>
      </c>
      <c r="C12" s="12" t="s">
        <v>119</v>
      </c>
      <c r="D12" s="12" t="s">
        <v>104</v>
      </c>
      <c r="E12" s="22">
        <f>일위대가!F63</f>
        <v>1326</v>
      </c>
      <c r="F12" s="22">
        <f>일위대가!H63</f>
        <v>9632</v>
      </c>
      <c r="G12" s="22">
        <f>일위대가!J63</f>
        <v>1409</v>
      </c>
      <c r="H12" s="22">
        <f t="shared" si="0"/>
        <v>12367</v>
      </c>
      <c r="I12" s="12" t="s">
        <v>120</v>
      </c>
      <c r="J12" s="12" t="s">
        <v>52</v>
      </c>
      <c r="K12" s="12" t="s">
        <v>52</v>
      </c>
      <c r="L12" s="12" t="s">
        <v>52</v>
      </c>
      <c r="M12" s="12" t="s">
        <v>52</v>
      </c>
      <c r="N12" s="1" t="s">
        <v>52</v>
      </c>
    </row>
    <row r="13" spans="1:14" ht="30" customHeight="1">
      <c r="A13" s="12" t="s">
        <v>126</v>
      </c>
      <c r="B13" s="12" t="s">
        <v>123</v>
      </c>
      <c r="C13" s="12" t="s">
        <v>124</v>
      </c>
      <c r="D13" s="12" t="s">
        <v>83</v>
      </c>
      <c r="E13" s="22">
        <f>일위대가!F69</f>
        <v>12638</v>
      </c>
      <c r="F13" s="22">
        <f>일위대가!H69</f>
        <v>3111</v>
      </c>
      <c r="G13" s="22">
        <f>일위대가!J69</f>
        <v>0</v>
      </c>
      <c r="H13" s="22">
        <f t="shared" si="0"/>
        <v>15749</v>
      </c>
      <c r="I13" s="12" t="s">
        <v>125</v>
      </c>
      <c r="J13" s="12" t="s">
        <v>52</v>
      </c>
      <c r="K13" s="12" t="s">
        <v>52</v>
      </c>
      <c r="L13" s="12" t="s">
        <v>52</v>
      </c>
      <c r="M13" s="12" t="s">
        <v>52</v>
      </c>
      <c r="N13" s="1" t="s">
        <v>52</v>
      </c>
    </row>
    <row r="14" spans="1:14" ht="30" customHeight="1">
      <c r="A14" s="12" t="s">
        <v>144</v>
      </c>
      <c r="B14" s="12" t="s">
        <v>141</v>
      </c>
      <c r="C14" s="12" t="s">
        <v>142</v>
      </c>
      <c r="D14" s="12" t="s">
        <v>104</v>
      </c>
      <c r="E14" s="22">
        <f>일위대가!F79</f>
        <v>1897</v>
      </c>
      <c r="F14" s="22">
        <f>일위대가!H79</f>
        <v>10266</v>
      </c>
      <c r="G14" s="22">
        <f>일위대가!J79</f>
        <v>3062</v>
      </c>
      <c r="H14" s="22">
        <f t="shared" si="0"/>
        <v>15225</v>
      </c>
      <c r="I14" s="12" t="s">
        <v>143</v>
      </c>
      <c r="J14" s="12" t="s">
        <v>52</v>
      </c>
      <c r="K14" s="12" t="s">
        <v>52</v>
      </c>
      <c r="L14" s="12" t="s">
        <v>52</v>
      </c>
      <c r="M14" s="12" t="s">
        <v>52</v>
      </c>
      <c r="N14" s="1" t="s">
        <v>52</v>
      </c>
    </row>
    <row r="15" spans="1:14" ht="30" customHeight="1">
      <c r="A15" s="12" t="s">
        <v>148</v>
      </c>
      <c r="B15" s="12" t="s">
        <v>141</v>
      </c>
      <c r="C15" s="12" t="s">
        <v>146</v>
      </c>
      <c r="D15" s="12" t="s">
        <v>104</v>
      </c>
      <c r="E15" s="22">
        <f>일위대가!F89</f>
        <v>2658</v>
      </c>
      <c r="F15" s="22">
        <f>일위대가!H89</f>
        <v>14343</v>
      </c>
      <c r="G15" s="22">
        <f>일위대가!J89</f>
        <v>4290</v>
      </c>
      <c r="H15" s="22">
        <f t="shared" si="0"/>
        <v>21291</v>
      </c>
      <c r="I15" s="12" t="s">
        <v>147</v>
      </c>
      <c r="J15" s="12" t="s">
        <v>52</v>
      </c>
      <c r="K15" s="12" t="s">
        <v>52</v>
      </c>
      <c r="L15" s="12" t="s">
        <v>52</v>
      </c>
      <c r="M15" s="12" t="s">
        <v>52</v>
      </c>
      <c r="N15" s="1" t="s">
        <v>52</v>
      </c>
    </row>
    <row r="16" spans="1:14" ht="30" customHeight="1">
      <c r="A16" s="12" t="s">
        <v>153</v>
      </c>
      <c r="B16" s="12" t="s">
        <v>150</v>
      </c>
      <c r="C16" s="12" t="s">
        <v>151</v>
      </c>
      <c r="D16" s="12" t="s">
        <v>104</v>
      </c>
      <c r="E16" s="22">
        <f>일위대가!F99</f>
        <v>1835</v>
      </c>
      <c r="F16" s="22">
        <f>일위대가!H99</f>
        <v>9007</v>
      </c>
      <c r="G16" s="22">
        <f>일위대가!J99</f>
        <v>2999</v>
      </c>
      <c r="H16" s="22">
        <f t="shared" si="0"/>
        <v>13841</v>
      </c>
      <c r="I16" s="12" t="s">
        <v>152</v>
      </c>
      <c r="J16" s="12" t="s">
        <v>52</v>
      </c>
      <c r="K16" s="12" t="s">
        <v>52</v>
      </c>
      <c r="L16" s="12" t="s">
        <v>52</v>
      </c>
      <c r="M16" s="12" t="s">
        <v>52</v>
      </c>
      <c r="N16" s="1" t="s">
        <v>52</v>
      </c>
    </row>
    <row r="17" spans="1:14" ht="30" customHeight="1">
      <c r="A17" s="12" t="s">
        <v>157</v>
      </c>
      <c r="B17" s="12" t="s">
        <v>150</v>
      </c>
      <c r="C17" s="12" t="s">
        <v>155</v>
      </c>
      <c r="D17" s="12" t="s">
        <v>104</v>
      </c>
      <c r="E17" s="22">
        <f>일위대가!F109</f>
        <v>2618</v>
      </c>
      <c r="F17" s="22">
        <f>일위대가!H109</f>
        <v>12592</v>
      </c>
      <c r="G17" s="22">
        <f>일위대가!J109</f>
        <v>5096</v>
      </c>
      <c r="H17" s="22">
        <f t="shared" si="0"/>
        <v>20306</v>
      </c>
      <c r="I17" s="12" t="s">
        <v>156</v>
      </c>
      <c r="J17" s="12" t="s">
        <v>52</v>
      </c>
      <c r="K17" s="12" t="s">
        <v>52</v>
      </c>
      <c r="L17" s="12" t="s">
        <v>52</v>
      </c>
      <c r="M17" s="12" t="s">
        <v>52</v>
      </c>
      <c r="N17" s="1" t="s">
        <v>52</v>
      </c>
    </row>
    <row r="18" spans="1:14" ht="30" customHeight="1">
      <c r="A18" s="12" t="s">
        <v>174</v>
      </c>
      <c r="B18" s="12" t="s">
        <v>171</v>
      </c>
      <c r="C18" s="12" t="s">
        <v>172</v>
      </c>
      <c r="D18" s="12" t="s">
        <v>161</v>
      </c>
      <c r="E18" s="22">
        <f>일위대가!F114</f>
        <v>10101</v>
      </c>
      <c r="F18" s="22">
        <f>일위대가!H114</f>
        <v>791069</v>
      </c>
      <c r="G18" s="22">
        <f>일위대가!J114</f>
        <v>31048</v>
      </c>
      <c r="H18" s="22">
        <f t="shared" si="0"/>
        <v>832218</v>
      </c>
      <c r="I18" s="12" t="s">
        <v>173</v>
      </c>
      <c r="J18" s="12" t="s">
        <v>52</v>
      </c>
      <c r="K18" s="12" t="s">
        <v>52</v>
      </c>
      <c r="L18" s="12" t="s">
        <v>52</v>
      </c>
      <c r="M18" s="12" t="s">
        <v>52</v>
      </c>
      <c r="N18" s="1" t="s">
        <v>52</v>
      </c>
    </row>
    <row r="19" spans="1:14" ht="30" customHeight="1">
      <c r="A19" s="12" t="s">
        <v>179</v>
      </c>
      <c r="B19" s="12" t="s">
        <v>176</v>
      </c>
      <c r="C19" s="12" t="s">
        <v>177</v>
      </c>
      <c r="D19" s="12" t="s">
        <v>83</v>
      </c>
      <c r="E19" s="22">
        <f>일위대가!F119</f>
        <v>12002</v>
      </c>
      <c r="F19" s="22">
        <f>일위대가!H119</f>
        <v>34461</v>
      </c>
      <c r="G19" s="22">
        <f>일위대가!J119</f>
        <v>344</v>
      </c>
      <c r="H19" s="22">
        <f t="shared" si="0"/>
        <v>46807</v>
      </c>
      <c r="I19" s="12" t="s">
        <v>178</v>
      </c>
      <c r="J19" s="12" t="s">
        <v>52</v>
      </c>
      <c r="K19" s="12" t="s">
        <v>52</v>
      </c>
      <c r="L19" s="12" t="s">
        <v>52</v>
      </c>
      <c r="M19" s="12" t="s">
        <v>52</v>
      </c>
      <c r="N19" s="1" t="s">
        <v>52</v>
      </c>
    </row>
    <row r="20" spans="1:14" ht="30" customHeight="1">
      <c r="A20" s="12" t="s">
        <v>183</v>
      </c>
      <c r="B20" s="12" t="s">
        <v>176</v>
      </c>
      <c r="C20" s="12" t="s">
        <v>181</v>
      </c>
      <c r="D20" s="12" t="s">
        <v>83</v>
      </c>
      <c r="E20" s="22">
        <f>일위대가!F124</f>
        <v>13696</v>
      </c>
      <c r="F20" s="22">
        <f>일위대가!H124</f>
        <v>38183</v>
      </c>
      <c r="G20" s="22">
        <f>일위대가!J124</f>
        <v>381</v>
      </c>
      <c r="H20" s="22">
        <f t="shared" si="0"/>
        <v>52260</v>
      </c>
      <c r="I20" s="12" t="s">
        <v>182</v>
      </c>
      <c r="J20" s="12" t="s">
        <v>52</v>
      </c>
      <c r="K20" s="12" t="s">
        <v>52</v>
      </c>
      <c r="L20" s="12" t="s">
        <v>52</v>
      </c>
      <c r="M20" s="12" t="s">
        <v>52</v>
      </c>
      <c r="N20" s="1" t="s">
        <v>52</v>
      </c>
    </row>
    <row r="21" spans="1:14" ht="30" customHeight="1">
      <c r="A21" s="12" t="s">
        <v>188</v>
      </c>
      <c r="B21" s="12" t="s">
        <v>185</v>
      </c>
      <c r="C21" s="12" t="s">
        <v>186</v>
      </c>
      <c r="D21" s="12" t="s">
        <v>83</v>
      </c>
      <c r="E21" s="22">
        <f>일위대가!F129</f>
        <v>4607</v>
      </c>
      <c r="F21" s="22">
        <f>일위대가!H129</f>
        <v>36429</v>
      </c>
      <c r="G21" s="22">
        <f>일위대가!J129</f>
        <v>1092</v>
      </c>
      <c r="H21" s="22">
        <f t="shared" si="0"/>
        <v>42128</v>
      </c>
      <c r="I21" s="12" t="s">
        <v>187</v>
      </c>
      <c r="J21" s="12" t="s">
        <v>52</v>
      </c>
      <c r="K21" s="12" t="s">
        <v>52</v>
      </c>
      <c r="L21" s="12" t="s">
        <v>52</v>
      </c>
      <c r="M21" s="12" t="s">
        <v>52</v>
      </c>
      <c r="N21" s="1" t="s">
        <v>52</v>
      </c>
    </row>
    <row r="22" spans="1:14" ht="30" customHeight="1">
      <c r="A22" s="12" t="s">
        <v>192</v>
      </c>
      <c r="B22" s="12" t="s">
        <v>185</v>
      </c>
      <c r="C22" s="12" t="s">
        <v>190</v>
      </c>
      <c r="D22" s="12" t="s">
        <v>83</v>
      </c>
      <c r="E22" s="22">
        <f>일위대가!F134</f>
        <v>3967</v>
      </c>
      <c r="F22" s="22">
        <f>일위대가!H134</f>
        <v>31880</v>
      </c>
      <c r="G22" s="22">
        <f>일위대가!J134</f>
        <v>956</v>
      </c>
      <c r="H22" s="22">
        <f t="shared" si="0"/>
        <v>36803</v>
      </c>
      <c r="I22" s="12" t="s">
        <v>191</v>
      </c>
      <c r="J22" s="12" t="s">
        <v>52</v>
      </c>
      <c r="K22" s="12" t="s">
        <v>52</v>
      </c>
      <c r="L22" s="12" t="s">
        <v>52</v>
      </c>
      <c r="M22" s="12" t="s">
        <v>52</v>
      </c>
      <c r="N22" s="1" t="s">
        <v>52</v>
      </c>
    </row>
    <row r="23" spans="1:14" ht="30" customHeight="1">
      <c r="A23" s="12" t="s">
        <v>197</v>
      </c>
      <c r="B23" s="12" t="s">
        <v>194</v>
      </c>
      <c r="C23" s="12" t="s">
        <v>195</v>
      </c>
      <c r="D23" s="12" t="s">
        <v>83</v>
      </c>
      <c r="E23" s="22">
        <f>일위대가!F141</f>
        <v>10922</v>
      </c>
      <c r="F23" s="22">
        <f>일위대가!H141</f>
        <v>31562</v>
      </c>
      <c r="G23" s="22">
        <f>일위대가!J141</f>
        <v>631</v>
      </c>
      <c r="H23" s="22">
        <f t="shared" si="0"/>
        <v>43115</v>
      </c>
      <c r="I23" s="12" t="s">
        <v>196</v>
      </c>
      <c r="J23" s="12" t="s">
        <v>52</v>
      </c>
      <c r="K23" s="12" t="s">
        <v>52</v>
      </c>
      <c r="L23" s="12" t="s">
        <v>52</v>
      </c>
      <c r="M23" s="12" t="s">
        <v>52</v>
      </c>
      <c r="N23" s="1" t="s">
        <v>52</v>
      </c>
    </row>
    <row r="24" spans="1:14" ht="30" customHeight="1">
      <c r="A24" s="12" t="s">
        <v>202</v>
      </c>
      <c r="B24" s="12" t="s">
        <v>199</v>
      </c>
      <c r="C24" s="12" t="s">
        <v>200</v>
      </c>
      <c r="D24" s="12" t="s">
        <v>83</v>
      </c>
      <c r="E24" s="22">
        <f>일위대가!F147</f>
        <v>0</v>
      </c>
      <c r="F24" s="22">
        <f>일위대가!H147</f>
        <v>30575</v>
      </c>
      <c r="G24" s="22">
        <f>일위대가!J147</f>
        <v>2446</v>
      </c>
      <c r="H24" s="22">
        <f t="shared" si="0"/>
        <v>33021</v>
      </c>
      <c r="I24" s="12" t="s">
        <v>201</v>
      </c>
      <c r="J24" s="12" t="s">
        <v>52</v>
      </c>
      <c r="K24" s="12" t="s">
        <v>52</v>
      </c>
      <c r="L24" s="12" t="s">
        <v>52</v>
      </c>
      <c r="M24" s="12" t="s">
        <v>52</v>
      </c>
      <c r="N24" s="1" t="s">
        <v>52</v>
      </c>
    </row>
    <row r="25" spans="1:14" ht="30" customHeight="1">
      <c r="A25" s="12" t="s">
        <v>208</v>
      </c>
      <c r="B25" s="12" t="s">
        <v>204</v>
      </c>
      <c r="C25" s="12" t="s">
        <v>205</v>
      </c>
      <c r="D25" s="12" t="s">
        <v>206</v>
      </c>
      <c r="E25" s="22">
        <f>일위대가!F157</f>
        <v>2771</v>
      </c>
      <c r="F25" s="22">
        <f>일위대가!H157</f>
        <v>19206</v>
      </c>
      <c r="G25" s="22">
        <f>일위대가!J157</f>
        <v>233</v>
      </c>
      <c r="H25" s="22">
        <f t="shared" si="0"/>
        <v>22210</v>
      </c>
      <c r="I25" s="12" t="s">
        <v>207</v>
      </c>
      <c r="J25" s="12" t="s">
        <v>52</v>
      </c>
      <c r="K25" s="12" t="s">
        <v>52</v>
      </c>
      <c r="L25" s="12" t="s">
        <v>52</v>
      </c>
      <c r="M25" s="12" t="s">
        <v>52</v>
      </c>
      <c r="N25" s="1" t="s">
        <v>52</v>
      </c>
    </row>
    <row r="26" spans="1:14" ht="30" customHeight="1">
      <c r="A26" s="12" t="s">
        <v>220</v>
      </c>
      <c r="B26" s="12" t="s">
        <v>217</v>
      </c>
      <c r="C26" s="12" t="s">
        <v>218</v>
      </c>
      <c r="D26" s="12" t="s">
        <v>83</v>
      </c>
      <c r="E26" s="22">
        <f>일위대가!F163</f>
        <v>62700</v>
      </c>
      <c r="F26" s="22">
        <f>일위대가!H163</f>
        <v>116935</v>
      </c>
      <c r="G26" s="22">
        <f>일위대가!J163</f>
        <v>2270</v>
      </c>
      <c r="H26" s="22">
        <f t="shared" si="0"/>
        <v>181905</v>
      </c>
      <c r="I26" s="12" t="s">
        <v>219</v>
      </c>
      <c r="J26" s="12" t="s">
        <v>52</v>
      </c>
      <c r="K26" s="12" t="s">
        <v>52</v>
      </c>
      <c r="L26" s="12" t="s">
        <v>52</v>
      </c>
      <c r="M26" s="12" t="s">
        <v>52</v>
      </c>
      <c r="N26" s="1" t="s">
        <v>52</v>
      </c>
    </row>
    <row r="27" spans="1:14" ht="30" customHeight="1">
      <c r="A27" s="12" t="s">
        <v>225</v>
      </c>
      <c r="B27" s="12" t="s">
        <v>217</v>
      </c>
      <c r="C27" s="12" t="s">
        <v>222</v>
      </c>
      <c r="D27" s="12" t="s">
        <v>223</v>
      </c>
      <c r="E27" s="22">
        <f>일위대가!F169</f>
        <v>20691</v>
      </c>
      <c r="F27" s="22">
        <f>일위대가!H169</f>
        <v>38388</v>
      </c>
      <c r="G27" s="22">
        <f>일위대가!J169</f>
        <v>743</v>
      </c>
      <c r="H27" s="22">
        <f t="shared" si="0"/>
        <v>59822</v>
      </c>
      <c r="I27" s="12" t="s">
        <v>224</v>
      </c>
      <c r="J27" s="12" t="s">
        <v>52</v>
      </c>
      <c r="K27" s="12" t="s">
        <v>52</v>
      </c>
      <c r="L27" s="12" t="s">
        <v>52</v>
      </c>
      <c r="M27" s="12" t="s">
        <v>52</v>
      </c>
      <c r="N27" s="1" t="s">
        <v>52</v>
      </c>
    </row>
    <row r="28" spans="1:14" ht="30" customHeight="1">
      <c r="A28" s="12" t="s">
        <v>229</v>
      </c>
      <c r="B28" s="12" t="s">
        <v>217</v>
      </c>
      <c r="C28" s="12" t="s">
        <v>227</v>
      </c>
      <c r="D28" s="12" t="s">
        <v>83</v>
      </c>
      <c r="E28" s="22">
        <f>일위대가!F175</f>
        <v>62700</v>
      </c>
      <c r="F28" s="22">
        <f>일위대가!H175</f>
        <v>126827</v>
      </c>
      <c r="G28" s="22">
        <f>일위대가!J175</f>
        <v>2479</v>
      </c>
      <c r="H28" s="22">
        <f t="shared" si="0"/>
        <v>192006</v>
      </c>
      <c r="I28" s="12" t="s">
        <v>228</v>
      </c>
      <c r="J28" s="12" t="s">
        <v>52</v>
      </c>
      <c r="K28" s="12" t="s">
        <v>52</v>
      </c>
      <c r="L28" s="12" t="s">
        <v>52</v>
      </c>
      <c r="M28" s="12" t="s">
        <v>52</v>
      </c>
      <c r="N28" s="1" t="s">
        <v>52</v>
      </c>
    </row>
    <row r="29" spans="1:14" ht="30" customHeight="1">
      <c r="A29" s="12" t="s">
        <v>234</v>
      </c>
      <c r="B29" s="12" t="s">
        <v>231</v>
      </c>
      <c r="C29" s="12" t="s">
        <v>232</v>
      </c>
      <c r="D29" s="12" t="s">
        <v>223</v>
      </c>
      <c r="E29" s="22">
        <f>일위대가!F181</f>
        <v>24997</v>
      </c>
      <c r="F29" s="22">
        <f>일위대가!H181</f>
        <v>17369</v>
      </c>
      <c r="G29" s="22">
        <f>일위대가!J181</f>
        <v>340</v>
      </c>
      <c r="H29" s="22">
        <f t="shared" si="0"/>
        <v>42706</v>
      </c>
      <c r="I29" s="12" t="s">
        <v>233</v>
      </c>
      <c r="J29" s="12" t="s">
        <v>52</v>
      </c>
      <c r="K29" s="12" t="s">
        <v>52</v>
      </c>
      <c r="L29" s="12" t="s">
        <v>52</v>
      </c>
      <c r="M29" s="12" t="s">
        <v>52</v>
      </c>
      <c r="N29" s="1" t="s">
        <v>52</v>
      </c>
    </row>
    <row r="30" spans="1:14" ht="30" customHeight="1">
      <c r="A30" s="12" t="s">
        <v>249</v>
      </c>
      <c r="B30" s="12" t="s">
        <v>246</v>
      </c>
      <c r="C30" s="12" t="s">
        <v>247</v>
      </c>
      <c r="D30" s="12" t="s">
        <v>83</v>
      </c>
      <c r="E30" s="22">
        <f>일위대가!F187</f>
        <v>2594</v>
      </c>
      <c r="F30" s="22">
        <f>일위대가!H187</f>
        <v>72485</v>
      </c>
      <c r="G30" s="22">
        <f>일위대가!J187</f>
        <v>1825</v>
      </c>
      <c r="H30" s="22">
        <f t="shared" si="0"/>
        <v>76904</v>
      </c>
      <c r="I30" s="12" t="s">
        <v>248</v>
      </c>
      <c r="J30" s="12" t="s">
        <v>52</v>
      </c>
      <c r="K30" s="12" t="s">
        <v>52</v>
      </c>
      <c r="L30" s="12" t="s">
        <v>52</v>
      </c>
      <c r="M30" s="12" t="s">
        <v>52</v>
      </c>
      <c r="N30" s="1" t="s">
        <v>52</v>
      </c>
    </row>
    <row r="31" spans="1:14" ht="30" customHeight="1">
      <c r="A31" s="12" t="s">
        <v>254</v>
      </c>
      <c r="B31" s="12" t="s">
        <v>251</v>
      </c>
      <c r="C31" s="12" t="s">
        <v>252</v>
      </c>
      <c r="D31" s="12" t="s">
        <v>83</v>
      </c>
      <c r="E31" s="22">
        <f>일위대가!F193</f>
        <v>1942</v>
      </c>
      <c r="F31" s="22">
        <f>일위대가!H193</f>
        <v>59666</v>
      </c>
      <c r="G31" s="22">
        <f>일위대가!J193</f>
        <v>1489</v>
      </c>
      <c r="H31" s="22">
        <f t="shared" si="0"/>
        <v>63097</v>
      </c>
      <c r="I31" s="12" t="s">
        <v>253</v>
      </c>
      <c r="J31" s="12" t="s">
        <v>52</v>
      </c>
      <c r="K31" s="12" t="s">
        <v>52</v>
      </c>
      <c r="L31" s="12" t="s">
        <v>52</v>
      </c>
      <c r="M31" s="12" t="s">
        <v>52</v>
      </c>
      <c r="N31" s="1" t="s">
        <v>52</v>
      </c>
    </row>
    <row r="32" spans="1:14" ht="30" customHeight="1">
      <c r="A32" s="12" t="s">
        <v>273</v>
      </c>
      <c r="B32" s="12" t="s">
        <v>270</v>
      </c>
      <c r="C32" s="12" t="s">
        <v>271</v>
      </c>
      <c r="D32" s="12" t="s">
        <v>83</v>
      </c>
      <c r="E32" s="22">
        <f>일위대가!F198</f>
        <v>2096</v>
      </c>
      <c r="F32" s="22">
        <f>일위대가!H198</f>
        <v>11679</v>
      </c>
      <c r="G32" s="22">
        <f>일위대가!J198</f>
        <v>232</v>
      </c>
      <c r="H32" s="22">
        <f t="shared" si="0"/>
        <v>14007</v>
      </c>
      <c r="I32" s="12" t="s">
        <v>272</v>
      </c>
      <c r="J32" s="12" t="s">
        <v>52</v>
      </c>
      <c r="K32" s="12" t="s">
        <v>52</v>
      </c>
      <c r="L32" s="12" t="s">
        <v>52</v>
      </c>
      <c r="M32" s="12" t="s">
        <v>52</v>
      </c>
      <c r="N32" s="1" t="s">
        <v>52</v>
      </c>
    </row>
    <row r="33" spans="1:14" ht="30" customHeight="1">
      <c r="A33" s="12" t="s">
        <v>278</v>
      </c>
      <c r="B33" s="12" t="s">
        <v>275</v>
      </c>
      <c r="C33" s="12" t="s">
        <v>276</v>
      </c>
      <c r="D33" s="12" t="s">
        <v>83</v>
      </c>
      <c r="E33" s="22">
        <f>일위대가!F203</f>
        <v>20811</v>
      </c>
      <c r="F33" s="22">
        <f>일위대가!H203</f>
        <v>17145</v>
      </c>
      <c r="G33" s="22">
        <f>일위대가!J203</f>
        <v>0</v>
      </c>
      <c r="H33" s="22">
        <f t="shared" si="0"/>
        <v>37956</v>
      </c>
      <c r="I33" s="12" t="s">
        <v>277</v>
      </c>
      <c r="J33" s="12" t="s">
        <v>52</v>
      </c>
      <c r="K33" s="12" t="s">
        <v>52</v>
      </c>
      <c r="L33" s="12" t="s">
        <v>52</v>
      </c>
      <c r="M33" s="12" t="s">
        <v>52</v>
      </c>
      <c r="N33" s="1" t="s">
        <v>52</v>
      </c>
    </row>
    <row r="34" spans="1:14" ht="30" customHeight="1">
      <c r="A34" s="12" t="s">
        <v>283</v>
      </c>
      <c r="B34" s="12" t="s">
        <v>280</v>
      </c>
      <c r="C34" s="12" t="s">
        <v>281</v>
      </c>
      <c r="D34" s="12" t="s">
        <v>83</v>
      </c>
      <c r="E34" s="22">
        <f>일위대가!F208</f>
        <v>3551</v>
      </c>
      <c r="F34" s="22">
        <f>일위대가!H208</f>
        <v>6672</v>
      </c>
      <c r="G34" s="22">
        <f>일위대가!J208</f>
        <v>0</v>
      </c>
      <c r="H34" s="22">
        <f t="shared" si="0"/>
        <v>10223</v>
      </c>
      <c r="I34" s="12" t="s">
        <v>282</v>
      </c>
      <c r="J34" s="12" t="s">
        <v>52</v>
      </c>
      <c r="K34" s="12" t="s">
        <v>52</v>
      </c>
      <c r="L34" s="12" t="s">
        <v>52</v>
      </c>
      <c r="M34" s="12" t="s">
        <v>52</v>
      </c>
      <c r="N34" s="1" t="s">
        <v>52</v>
      </c>
    </row>
    <row r="35" spans="1:14" ht="30" customHeight="1">
      <c r="A35" s="12" t="s">
        <v>288</v>
      </c>
      <c r="B35" s="12" t="s">
        <v>285</v>
      </c>
      <c r="C35" s="12" t="s">
        <v>286</v>
      </c>
      <c r="D35" s="12" t="s">
        <v>83</v>
      </c>
      <c r="E35" s="22">
        <f>일위대가!F213</f>
        <v>3454</v>
      </c>
      <c r="F35" s="22">
        <f>일위대가!H213</f>
        <v>9637</v>
      </c>
      <c r="G35" s="22">
        <f>일위대가!J213</f>
        <v>0</v>
      </c>
      <c r="H35" s="22">
        <f t="shared" si="0"/>
        <v>13091</v>
      </c>
      <c r="I35" s="12" t="s">
        <v>287</v>
      </c>
      <c r="J35" s="12" t="s">
        <v>52</v>
      </c>
      <c r="K35" s="12" t="s">
        <v>52</v>
      </c>
      <c r="L35" s="12" t="s">
        <v>52</v>
      </c>
      <c r="M35" s="12" t="s">
        <v>52</v>
      </c>
      <c r="N35" s="1" t="s">
        <v>52</v>
      </c>
    </row>
    <row r="36" spans="1:14" ht="30" customHeight="1">
      <c r="A36" s="12" t="s">
        <v>293</v>
      </c>
      <c r="B36" s="12" t="s">
        <v>290</v>
      </c>
      <c r="C36" s="12" t="s">
        <v>291</v>
      </c>
      <c r="D36" s="12" t="s">
        <v>83</v>
      </c>
      <c r="E36" s="22">
        <f>일위대가!F218</f>
        <v>4358</v>
      </c>
      <c r="F36" s="22">
        <f>일위대가!H218</f>
        <v>18183</v>
      </c>
      <c r="G36" s="22">
        <f>일위대가!J218</f>
        <v>363</v>
      </c>
      <c r="H36" s="22">
        <f t="shared" ref="H36:H67" si="1">E36+F36+G36</f>
        <v>22904</v>
      </c>
      <c r="I36" s="12" t="s">
        <v>292</v>
      </c>
      <c r="J36" s="12" t="s">
        <v>52</v>
      </c>
      <c r="K36" s="12" t="s">
        <v>52</v>
      </c>
      <c r="L36" s="12" t="s">
        <v>52</v>
      </c>
      <c r="M36" s="12" t="s">
        <v>52</v>
      </c>
      <c r="N36" s="1" t="s">
        <v>52</v>
      </c>
    </row>
    <row r="37" spans="1:14" ht="30" customHeight="1">
      <c r="A37" s="12" t="s">
        <v>297</v>
      </c>
      <c r="B37" s="12" t="s">
        <v>290</v>
      </c>
      <c r="C37" s="12" t="s">
        <v>295</v>
      </c>
      <c r="D37" s="12" t="s">
        <v>83</v>
      </c>
      <c r="E37" s="22">
        <f>일위대가!F223</f>
        <v>5951</v>
      </c>
      <c r="F37" s="22">
        <f>일위대가!H223</f>
        <v>18183</v>
      </c>
      <c r="G37" s="22">
        <f>일위대가!J223</f>
        <v>363</v>
      </c>
      <c r="H37" s="22">
        <f t="shared" si="1"/>
        <v>24497</v>
      </c>
      <c r="I37" s="12" t="s">
        <v>296</v>
      </c>
      <c r="J37" s="12" t="s">
        <v>52</v>
      </c>
      <c r="K37" s="12" t="s">
        <v>52</v>
      </c>
      <c r="L37" s="12" t="s">
        <v>52</v>
      </c>
      <c r="M37" s="12" t="s">
        <v>52</v>
      </c>
      <c r="N37" s="1" t="s">
        <v>52</v>
      </c>
    </row>
    <row r="38" spans="1:14" ht="30" customHeight="1">
      <c r="A38" s="12" t="s">
        <v>302</v>
      </c>
      <c r="B38" s="12" t="s">
        <v>299</v>
      </c>
      <c r="C38" s="12" t="s">
        <v>300</v>
      </c>
      <c r="D38" s="12" t="s">
        <v>83</v>
      </c>
      <c r="E38" s="22">
        <f>일위대가!F228</f>
        <v>4358</v>
      </c>
      <c r="F38" s="22">
        <f>일위대가!H228</f>
        <v>21819</v>
      </c>
      <c r="G38" s="22">
        <f>일위대가!J228</f>
        <v>435</v>
      </c>
      <c r="H38" s="22">
        <f t="shared" si="1"/>
        <v>26612</v>
      </c>
      <c r="I38" s="12" t="s">
        <v>301</v>
      </c>
      <c r="J38" s="12" t="s">
        <v>52</v>
      </c>
      <c r="K38" s="12" t="s">
        <v>52</v>
      </c>
      <c r="L38" s="12" t="s">
        <v>52</v>
      </c>
      <c r="M38" s="12" t="s">
        <v>52</v>
      </c>
      <c r="N38" s="1" t="s">
        <v>52</v>
      </c>
    </row>
    <row r="39" spans="1:14" ht="30" customHeight="1">
      <c r="A39" s="12" t="s">
        <v>306</v>
      </c>
      <c r="B39" s="12" t="s">
        <v>304</v>
      </c>
      <c r="C39" s="12" t="s">
        <v>52</v>
      </c>
      <c r="D39" s="12" t="s">
        <v>83</v>
      </c>
      <c r="E39" s="22">
        <f>일위대가!F234</f>
        <v>0</v>
      </c>
      <c r="F39" s="22">
        <f>일위대가!H234</f>
        <v>15088</v>
      </c>
      <c r="G39" s="22">
        <f>일위대가!J234</f>
        <v>452</v>
      </c>
      <c r="H39" s="22">
        <f t="shared" si="1"/>
        <v>15540</v>
      </c>
      <c r="I39" s="12" t="s">
        <v>305</v>
      </c>
      <c r="J39" s="12" t="s">
        <v>52</v>
      </c>
      <c r="K39" s="12" t="s">
        <v>52</v>
      </c>
      <c r="L39" s="12" t="s">
        <v>52</v>
      </c>
      <c r="M39" s="12" t="s">
        <v>52</v>
      </c>
      <c r="N39" s="1" t="s">
        <v>52</v>
      </c>
    </row>
    <row r="40" spans="1:14" ht="30" customHeight="1">
      <c r="A40" s="12" t="s">
        <v>311</v>
      </c>
      <c r="B40" s="12" t="s">
        <v>308</v>
      </c>
      <c r="C40" s="12" t="s">
        <v>309</v>
      </c>
      <c r="D40" s="12" t="s">
        <v>83</v>
      </c>
      <c r="E40" s="22">
        <f>일위대가!F240</f>
        <v>0</v>
      </c>
      <c r="F40" s="22">
        <f>일위대가!H240</f>
        <v>15088</v>
      </c>
      <c r="G40" s="22">
        <f>일위대가!J240</f>
        <v>150</v>
      </c>
      <c r="H40" s="22">
        <f t="shared" si="1"/>
        <v>15238</v>
      </c>
      <c r="I40" s="12" t="s">
        <v>310</v>
      </c>
      <c r="J40" s="12" t="s">
        <v>52</v>
      </c>
      <c r="K40" s="12" t="s">
        <v>52</v>
      </c>
      <c r="L40" s="12" t="s">
        <v>52</v>
      </c>
      <c r="M40" s="12" t="s">
        <v>52</v>
      </c>
      <c r="N40" s="1" t="s">
        <v>52</v>
      </c>
    </row>
    <row r="41" spans="1:14" ht="30" customHeight="1">
      <c r="A41" s="12" t="s">
        <v>315</v>
      </c>
      <c r="B41" s="12" t="s">
        <v>313</v>
      </c>
      <c r="C41" s="12" t="s">
        <v>124</v>
      </c>
      <c r="D41" s="12" t="s">
        <v>83</v>
      </c>
      <c r="E41" s="22">
        <f>일위대가!F246</f>
        <v>14002</v>
      </c>
      <c r="F41" s="22">
        <f>일위대가!H246</f>
        <v>16459</v>
      </c>
      <c r="G41" s="22">
        <f>일위대가!J246</f>
        <v>0</v>
      </c>
      <c r="H41" s="22">
        <f t="shared" si="1"/>
        <v>30461</v>
      </c>
      <c r="I41" s="12" t="s">
        <v>314</v>
      </c>
      <c r="J41" s="12" t="s">
        <v>52</v>
      </c>
      <c r="K41" s="12" t="s">
        <v>52</v>
      </c>
      <c r="L41" s="12" t="s">
        <v>52</v>
      </c>
      <c r="M41" s="12" t="s">
        <v>52</v>
      </c>
      <c r="N41" s="1" t="s">
        <v>52</v>
      </c>
    </row>
    <row r="42" spans="1:14" ht="30" customHeight="1">
      <c r="A42" s="12" t="s">
        <v>320</v>
      </c>
      <c r="B42" s="12" t="s">
        <v>317</v>
      </c>
      <c r="C42" s="12" t="s">
        <v>318</v>
      </c>
      <c r="D42" s="12" t="s">
        <v>83</v>
      </c>
      <c r="E42" s="22">
        <f>일위대가!F252</f>
        <v>14129</v>
      </c>
      <c r="F42" s="22">
        <f>일위대가!H252</f>
        <v>19632</v>
      </c>
      <c r="G42" s="22">
        <f>일위대가!J252</f>
        <v>0</v>
      </c>
      <c r="H42" s="22">
        <f t="shared" si="1"/>
        <v>33761</v>
      </c>
      <c r="I42" s="12" t="s">
        <v>319</v>
      </c>
      <c r="J42" s="12" t="s">
        <v>52</v>
      </c>
      <c r="K42" s="12" t="s">
        <v>52</v>
      </c>
      <c r="L42" s="12" t="s">
        <v>52</v>
      </c>
      <c r="M42" s="12" t="s">
        <v>52</v>
      </c>
      <c r="N42" s="1" t="s">
        <v>52</v>
      </c>
    </row>
    <row r="43" spans="1:14" ht="30" customHeight="1">
      <c r="A43" s="12" t="s">
        <v>324</v>
      </c>
      <c r="B43" s="12" t="s">
        <v>317</v>
      </c>
      <c r="C43" s="12" t="s">
        <v>322</v>
      </c>
      <c r="D43" s="12" t="s">
        <v>83</v>
      </c>
      <c r="E43" s="22">
        <f>일위대가!F258</f>
        <v>27370</v>
      </c>
      <c r="F43" s="22">
        <f>일위대가!H258</f>
        <v>21517</v>
      </c>
      <c r="G43" s="22">
        <f>일위대가!J258</f>
        <v>0</v>
      </c>
      <c r="H43" s="22">
        <f t="shared" si="1"/>
        <v>48887</v>
      </c>
      <c r="I43" s="12" t="s">
        <v>323</v>
      </c>
      <c r="J43" s="12" t="s">
        <v>52</v>
      </c>
      <c r="K43" s="12" t="s">
        <v>52</v>
      </c>
      <c r="L43" s="12" t="s">
        <v>52</v>
      </c>
      <c r="M43" s="12" t="s">
        <v>52</v>
      </c>
      <c r="N43" s="1" t="s">
        <v>52</v>
      </c>
    </row>
    <row r="44" spans="1:14" ht="30" customHeight="1">
      <c r="A44" s="12" t="s">
        <v>332</v>
      </c>
      <c r="B44" s="12" t="s">
        <v>329</v>
      </c>
      <c r="C44" s="12" t="s">
        <v>330</v>
      </c>
      <c r="D44" s="12" t="s">
        <v>83</v>
      </c>
      <c r="E44" s="22">
        <f>일위대가!F264</f>
        <v>0</v>
      </c>
      <c r="F44" s="22">
        <f>일위대가!H264</f>
        <v>36367</v>
      </c>
      <c r="G44" s="22">
        <f>일위대가!J264</f>
        <v>1091</v>
      </c>
      <c r="H44" s="22">
        <f t="shared" si="1"/>
        <v>37458</v>
      </c>
      <c r="I44" s="12" t="s">
        <v>331</v>
      </c>
      <c r="J44" s="12" t="s">
        <v>52</v>
      </c>
      <c r="K44" s="12" t="s">
        <v>52</v>
      </c>
      <c r="L44" s="12" t="s">
        <v>52</v>
      </c>
      <c r="M44" s="12" t="s">
        <v>52</v>
      </c>
      <c r="N44" s="1" t="s">
        <v>52</v>
      </c>
    </row>
    <row r="45" spans="1:14" ht="30" customHeight="1">
      <c r="A45" s="12" t="s">
        <v>336</v>
      </c>
      <c r="B45" s="12" t="s">
        <v>334</v>
      </c>
      <c r="C45" s="12" t="s">
        <v>271</v>
      </c>
      <c r="D45" s="12" t="s">
        <v>83</v>
      </c>
      <c r="E45" s="22">
        <f>일위대가!F269</f>
        <v>2096</v>
      </c>
      <c r="F45" s="22">
        <f>일위대가!H269</f>
        <v>9733</v>
      </c>
      <c r="G45" s="22">
        <f>일위대가!J269</f>
        <v>194</v>
      </c>
      <c r="H45" s="22">
        <f t="shared" si="1"/>
        <v>12023</v>
      </c>
      <c r="I45" s="12" t="s">
        <v>335</v>
      </c>
      <c r="J45" s="12" t="s">
        <v>52</v>
      </c>
      <c r="K45" s="12" t="s">
        <v>52</v>
      </c>
      <c r="L45" s="12" t="s">
        <v>52</v>
      </c>
      <c r="M45" s="12" t="s">
        <v>52</v>
      </c>
      <c r="N45" s="1" t="s">
        <v>52</v>
      </c>
    </row>
    <row r="46" spans="1:14" ht="30" customHeight="1">
      <c r="A46" s="12" t="s">
        <v>341</v>
      </c>
      <c r="B46" s="12" t="s">
        <v>338</v>
      </c>
      <c r="C46" s="12" t="s">
        <v>339</v>
      </c>
      <c r="D46" s="12" t="s">
        <v>83</v>
      </c>
      <c r="E46" s="22">
        <f>일위대가!F274</f>
        <v>132000</v>
      </c>
      <c r="F46" s="22">
        <f>일위대가!H274</f>
        <v>90847</v>
      </c>
      <c r="G46" s="22">
        <f>일위대가!J274</f>
        <v>2725</v>
      </c>
      <c r="H46" s="22">
        <f t="shared" si="1"/>
        <v>225572</v>
      </c>
      <c r="I46" s="12" t="s">
        <v>340</v>
      </c>
      <c r="J46" s="12" t="s">
        <v>52</v>
      </c>
      <c r="K46" s="12" t="s">
        <v>52</v>
      </c>
      <c r="L46" s="12" t="s">
        <v>52</v>
      </c>
      <c r="M46" s="12" t="s">
        <v>52</v>
      </c>
      <c r="N46" s="1" t="s">
        <v>52</v>
      </c>
    </row>
    <row r="47" spans="1:14" ht="30" customHeight="1">
      <c r="A47" s="12" t="s">
        <v>349</v>
      </c>
      <c r="B47" s="12" t="s">
        <v>346</v>
      </c>
      <c r="C47" s="12" t="s">
        <v>347</v>
      </c>
      <c r="D47" s="12" t="s">
        <v>83</v>
      </c>
      <c r="E47" s="22">
        <f>일위대가!F281</f>
        <v>2457</v>
      </c>
      <c r="F47" s="22">
        <f>일위대가!H281</f>
        <v>24004</v>
      </c>
      <c r="G47" s="22">
        <f>일위대가!J281</f>
        <v>720</v>
      </c>
      <c r="H47" s="22">
        <f t="shared" si="1"/>
        <v>27181</v>
      </c>
      <c r="I47" s="12" t="s">
        <v>348</v>
      </c>
      <c r="J47" s="12" t="s">
        <v>52</v>
      </c>
      <c r="K47" s="12" t="s">
        <v>52</v>
      </c>
      <c r="L47" s="12" t="s">
        <v>52</v>
      </c>
      <c r="M47" s="12" t="s">
        <v>52</v>
      </c>
      <c r="N47" s="1" t="s">
        <v>52</v>
      </c>
    </row>
    <row r="48" spans="1:14" ht="30" customHeight="1">
      <c r="A48" s="12" t="s">
        <v>353</v>
      </c>
      <c r="B48" s="12" t="s">
        <v>346</v>
      </c>
      <c r="C48" s="12" t="s">
        <v>351</v>
      </c>
      <c r="D48" s="12" t="s">
        <v>83</v>
      </c>
      <c r="E48" s="22">
        <f>일위대가!F288</f>
        <v>1726</v>
      </c>
      <c r="F48" s="22">
        <f>일위대가!H288</f>
        <v>18859</v>
      </c>
      <c r="G48" s="22">
        <f>일위대가!J288</f>
        <v>565</v>
      </c>
      <c r="H48" s="22">
        <f t="shared" si="1"/>
        <v>21150</v>
      </c>
      <c r="I48" s="12" t="s">
        <v>352</v>
      </c>
      <c r="J48" s="12" t="s">
        <v>52</v>
      </c>
      <c r="K48" s="12" t="s">
        <v>52</v>
      </c>
      <c r="L48" s="12" t="s">
        <v>52</v>
      </c>
      <c r="M48" s="12" t="s">
        <v>52</v>
      </c>
      <c r="N48" s="1" t="s">
        <v>52</v>
      </c>
    </row>
    <row r="49" spans="1:14" ht="30" customHeight="1">
      <c r="A49" s="12" t="s">
        <v>358</v>
      </c>
      <c r="B49" s="12" t="s">
        <v>355</v>
      </c>
      <c r="C49" s="12" t="s">
        <v>356</v>
      </c>
      <c r="D49" s="12" t="s">
        <v>83</v>
      </c>
      <c r="E49" s="22">
        <f>일위대가!F292</f>
        <v>13338</v>
      </c>
      <c r="F49" s="22">
        <f>일위대가!H292</f>
        <v>18540</v>
      </c>
      <c r="G49" s="22">
        <f>일위대가!J292</f>
        <v>0</v>
      </c>
      <c r="H49" s="22">
        <f t="shared" si="1"/>
        <v>31878</v>
      </c>
      <c r="I49" s="12" t="s">
        <v>357</v>
      </c>
      <c r="J49" s="12" t="s">
        <v>52</v>
      </c>
      <c r="K49" s="12" t="s">
        <v>52</v>
      </c>
      <c r="L49" s="12" t="s">
        <v>52</v>
      </c>
      <c r="M49" s="12" t="s">
        <v>52</v>
      </c>
      <c r="N49" s="1" t="s">
        <v>52</v>
      </c>
    </row>
    <row r="50" spans="1:14" ht="30" customHeight="1">
      <c r="A50" s="12" t="s">
        <v>362</v>
      </c>
      <c r="B50" s="12" t="s">
        <v>355</v>
      </c>
      <c r="C50" s="12" t="s">
        <v>360</v>
      </c>
      <c r="D50" s="12" t="s">
        <v>83</v>
      </c>
      <c r="E50" s="22">
        <f>일위대가!F296</f>
        <v>11272</v>
      </c>
      <c r="F50" s="22">
        <f>일위대가!H296</f>
        <v>15134</v>
      </c>
      <c r="G50" s="22">
        <f>일위대가!J296</f>
        <v>0</v>
      </c>
      <c r="H50" s="22">
        <f t="shared" si="1"/>
        <v>26406</v>
      </c>
      <c r="I50" s="12" t="s">
        <v>361</v>
      </c>
      <c r="J50" s="12" t="s">
        <v>52</v>
      </c>
      <c r="K50" s="12" t="s">
        <v>52</v>
      </c>
      <c r="L50" s="12" t="s">
        <v>52</v>
      </c>
      <c r="M50" s="12" t="s">
        <v>52</v>
      </c>
      <c r="N50" s="1" t="s">
        <v>52</v>
      </c>
    </row>
    <row r="51" spans="1:14" ht="30" customHeight="1">
      <c r="A51" s="12" t="s">
        <v>366</v>
      </c>
      <c r="B51" s="12" t="s">
        <v>355</v>
      </c>
      <c r="C51" s="12" t="s">
        <v>364</v>
      </c>
      <c r="D51" s="12" t="s">
        <v>83</v>
      </c>
      <c r="E51" s="22">
        <f>일위대가!F300</f>
        <v>13387</v>
      </c>
      <c r="F51" s="22">
        <f>일위대가!H300</f>
        <v>23616</v>
      </c>
      <c r="G51" s="22">
        <f>일위대가!J300</f>
        <v>0</v>
      </c>
      <c r="H51" s="22">
        <f t="shared" si="1"/>
        <v>37003</v>
      </c>
      <c r="I51" s="12" t="s">
        <v>365</v>
      </c>
      <c r="J51" s="12" t="s">
        <v>52</v>
      </c>
      <c r="K51" s="12" t="s">
        <v>52</v>
      </c>
      <c r="L51" s="12" t="s">
        <v>52</v>
      </c>
      <c r="M51" s="12" t="s">
        <v>52</v>
      </c>
      <c r="N51" s="1" t="s">
        <v>52</v>
      </c>
    </row>
    <row r="52" spans="1:14" ht="30" customHeight="1">
      <c r="A52" s="12" t="s">
        <v>373</v>
      </c>
      <c r="B52" s="12" t="s">
        <v>370</v>
      </c>
      <c r="C52" s="12" t="s">
        <v>371</v>
      </c>
      <c r="D52" s="12" t="s">
        <v>223</v>
      </c>
      <c r="E52" s="22">
        <f>일위대가!F306</f>
        <v>20511</v>
      </c>
      <c r="F52" s="22">
        <f>일위대가!H306</f>
        <v>25752</v>
      </c>
      <c r="G52" s="22">
        <f>일위대가!J306</f>
        <v>515</v>
      </c>
      <c r="H52" s="22">
        <f t="shared" si="1"/>
        <v>46778</v>
      </c>
      <c r="I52" s="12" t="s">
        <v>372</v>
      </c>
      <c r="J52" s="12" t="s">
        <v>52</v>
      </c>
      <c r="K52" s="12" t="s">
        <v>52</v>
      </c>
      <c r="L52" s="12" t="s">
        <v>52</v>
      </c>
      <c r="M52" s="12" t="s">
        <v>52</v>
      </c>
      <c r="N52" s="1" t="s">
        <v>52</v>
      </c>
    </row>
    <row r="53" spans="1:14" ht="30" customHeight="1">
      <c r="A53" s="12" t="s">
        <v>378</v>
      </c>
      <c r="B53" s="12" t="s">
        <v>375</v>
      </c>
      <c r="C53" s="12" t="s">
        <v>376</v>
      </c>
      <c r="D53" s="12" t="s">
        <v>73</v>
      </c>
      <c r="E53" s="22">
        <f>일위대가!F312</f>
        <v>79896</v>
      </c>
      <c r="F53" s="22">
        <f>일위대가!H312</f>
        <v>49025</v>
      </c>
      <c r="G53" s="22">
        <f>일위대가!J312</f>
        <v>0</v>
      </c>
      <c r="H53" s="22">
        <f t="shared" si="1"/>
        <v>128921</v>
      </c>
      <c r="I53" s="12" t="s">
        <v>377</v>
      </c>
      <c r="J53" s="12" t="s">
        <v>52</v>
      </c>
      <c r="K53" s="12" t="s">
        <v>52</v>
      </c>
      <c r="L53" s="12" t="s">
        <v>52</v>
      </c>
      <c r="M53" s="12" t="s">
        <v>52</v>
      </c>
      <c r="N53" s="1" t="s">
        <v>52</v>
      </c>
    </row>
    <row r="54" spans="1:14" ht="30" customHeight="1">
      <c r="A54" s="12" t="s">
        <v>383</v>
      </c>
      <c r="B54" s="12" t="s">
        <v>380</v>
      </c>
      <c r="C54" s="12" t="s">
        <v>381</v>
      </c>
      <c r="D54" s="12" t="s">
        <v>73</v>
      </c>
      <c r="E54" s="22">
        <f>일위대가!F318</f>
        <v>152490</v>
      </c>
      <c r="F54" s="22">
        <f>일위대가!H318</f>
        <v>49025</v>
      </c>
      <c r="G54" s="22">
        <f>일위대가!J318</f>
        <v>0</v>
      </c>
      <c r="H54" s="22">
        <f t="shared" si="1"/>
        <v>201515</v>
      </c>
      <c r="I54" s="12" t="s">
        <v>382</v>
      </c>
      <c r="J54" s="12" t="s">
        <v>52</v>
      </c>
      <c r="K54" s="12" t="s">
        <v>52</v>
      </c>
      <c r="L54" s="12" t="s">
        <v>52</v>
      </c>
      <c r="M54" s="12" t="s">
        <v>52</v>
      </c>
      <c r="N54" s="1" t="s">
        <v>52</v>
      </c>
    </row>
    <row r="55" spans="1:14" ht="30" customHeight="1">
      <c r="A55" s="12" t="s">
        <v>395</v>
      </c>
      <c r="B55" s="12" t="s">
        <v>392</v>
      </c>
      <c r="C55" s="12" t="s">
        <v>393</v>
      </c>
      <c r="D55" s="12" t="s">
        <v>223</v>
      </c>
      <c r="E55" s="22">
        <f>일위대가!F330</f>
        <v>33653</v>
      </c>
      <c r="F55" s="22">
        <f>일위대가!H330</f>
        <v>41858</v>
      </c>
      <c r="G55" s="22">
        <f>일위대가!J330</f>
        <v>850</v>
      </c>
      <c r="H55" s="22">
        <f t="shared" si="1"/>
        <v>76361</v>
      </c>
      <c r="I55" s="12" t="s">
        <v>394</v>
      </c>
      <c r="J55" s="12" t="s">
        <v>52</v>
      </c>
      <c r="K55" s="12" t="s">
        <v>52</v>
      </c>
      <c r="L55" s="12" t="s">
        <v>52</v>
      </c>
      <c r="M55" s="12" t="s">
        <v>52</v>
      </c>
      <c r="N55" s="1" t="s">
        <v>52</v>
      </c>
    </row>
    <row r="56" spans="1:14" ht="30" customHeight="1">
      <c r="A56" s="12" t="s">
        <v>400</v>
      </c>
      <c r="B56" s="12" t="s">
        <v>397</v>
      </c>
      <c r="C56" s="12" t="s">
        <v>398</v>
      </c>
      <c r="D56" s="12" t="s">
        <v>223</v>
      </c>
      <c r="E56" s="22">
        <f>일위대가!F343</f>
        <v>29052</v>
      </c>
      <c r="F56" s="22">
        <f>일위대가!H343</f>
        <v>184378</v>
      </c>
      <c r="G56" s="22">
        <f>일위대가!J343</f>
        <v>3492</v>
      </c>
      <c r="H56" s="22">
        <f t="shared" si="1"/>
        <v>216922</v>
      </c>
      <c r="I56" s="12" t="s">
        <v>399</v>
      </c>
      <c r="J56" s="12" t="s">
        <v>52</v>
      </c>
      <c r="K56" s="12" t="s">
        <v>52</v>
      </c>
      <c r="L56" s="12" t="s">
        <v>52</v>
      </c>
      <c r="M56" s="12" t="s">
        <v>52</v>
      </c>
      <c r="N56" s="1" t="s">
        <v>52</v>
      </c>
    </row>
    <row r="57" spans="1:14" ht="30" customHeight="1">
      <c r="A57" s="12" t="s">
        <v>405</v>
      </c>
      <c r="B57" s="12" t="s">
        <v>402</v>
      </c>
      <c r="C57" s="12" t="s">
        <v>403</v>
      </c>
      <c r="D57" s="12" t="s">
        <v>83</v>
      </c>
      <c r="E57" s="22">
        <f>일위대가!F349</f>
        <v>2510</v>
      </c>
      <c r="F57" s="22">
        <f>일위대가!H349</f>
        <v>1356</v>
      </c>
      <c r="G57" s="22">
        <f>일위대가!J349</f>
        <v>0</v>
      </c>
      <c r="H57" s="22">
        <f t="shared" si="1"/>
        <v>3866</v>
      </c>
      <c r="I57" s="12" t="s">
        <v>404</v>
      </c>
      <c r="J57" s="12" t="s">
        <v>52</v>
      </c>
      <c r="K57" s="12" t="s">
        <v>52</v>
      </c>
      <c r="L57" s="12" t="s">
        <v>52</v>
      </c>
      <c r="M57" s="12" t="s">
        <v>52</v>
      </c>
      <c r="N57" s="1" t="s">
        <v>52</v>
      </c>
    </row>
    <row r="58" spans="1:14" ht="30" customHeight="1">
      <c r="A58" s="12" t="s">
        <v>410</v>
      </c>
      <c r="B58" s="12" t="s">
        <v>407</v>
      </c>
      <c r="C58" s="12" t="s">
        <v>408</v>
      </c>
      <c r="D58" s="12" t="s">
        <v>73</v>
      </c>
      <c r="E58" s="22">
        <f>일위대가!F357</f>
        <v>11433</v>
      </c>
      <c r="F58" s="22">
        <f>일위대가!H357</f>
        <v>88927</v>
      </c>
      <c r="G58" s="22">
        <f>일위대가!J357</f>
        <v>2667</v>
      </c>
      <c r="H58" s="22">
        <f t="shared" si="1"/>
        <v>103027</v>
      </c>
      <c r="I58" s="12" t="s">
        <v>409</v>
      </c>
      <c r="J58" s="12" t="s">
        <v>52</v>
      </c>
      <c r="K58" s="12" t="s">
        <v>52</v>
      </c>
      <c r="L58" s="12" t="s">
        <v>52</v>
      </c>
      <c r="M58" s="12" t="s">
        <v>52</v>
      </c>
      <c r="N58" s="1" t="s">
        <v>52</v>
      </c>
    </row>
    <row r="59" spans="1:14" ht="30" customHeight="1">
      <c r="A59" s="12" t="s">
        <v>415</v>
      </c>
      <c r="B59" s="12" t="s">
        <v>412</v>
      </c>
      <c r="C59" s="12" t="s">
        <v>413</v>
      </c>
      <c r="D59" s="12" t="s">
        <v>83</v>
      </c>
      <c r="E59" s="22">
        <f>일위대가!F362</f>
        <v>28461</v>
      </c>
      <c r="F59" s="22">
        <f>일위대가!H362</f>
        <v>142790</v>
      </c>
      <c r="G59" s="22">
        <f>일위대가!J362</f>
        <v>7128</v>
      </c>
      <c r="H59" s="22">
        <f t="shared" si="1"/>
        <v>178379</v>
      </c>
      <c r="I59" s="12" t="s">
        <v>414</v>
      </c>
      <c r="J59" s="12" t="s">
        <v>52</v>
      </c>
      <c r="K59" s="12" t="s">
        <v>52</v>
      </c>
      <c r="L59" s="12" t="s">
        <v>52</v>
      </c>
      <c r="M59" s="12" t="s">
        <v>52</v>
      </c>
      <c r="N59" s="1" t="s">
        <v>52</v>
      </c>
    </row>
    <row r="60" spans="1:14" ht="30" customHeight="1">
      <c r="A60" s="12" t="s">
        <v>420</v>
      </c>
      <c r="B60" s="12" t="s">
        <v>417</v>
      </c>
      <c r="C60" s="12" t="s">
        <v>418</v>
      </c>
      <c r="D60" s="12" t="s">
        <v>223</v>
      </c>
      <c r="E60" s="22">
        <f>일위대가!F371</f>
        <v>5873</v>
      </c>
      <c r="F60" s="22">
        <f>일위대가!H371</f>
        <v>15443</v>
      </c>
      <c r="G60" s="22">
        <f>일위대가!J371</f>
        <v>697</v>
      </c>
      <c r="H60" s="22">
        <f t="shared" si="1"/>
        <v>22013</v>
      </c>
      <c r="I60" s="12" t="s">
        <v>419</v>
      </c>
      <c r="J60" s="12" t="s">
        <v>52</v>
      </c>
      <c r="K60" s="12" t="s">
        <v>52</v>
      </c>
      <c r="L60" s="12" t="s">
        <v>52</v>
      </c>
      <c r="M60" s="12" t="s">
        <v>52</v>
      </c>
      <c r="N60" s="1" t="s">
        <v>52</v>
      </c>
    </row>
    <row r="61" spans="1:14" ht="30" customHeight="1">
      <c r="A61" s="12" t="s">
        <v>425</v>
      </c>
      <c r="B61" s="12" t="s">
        <v>422</v>
      </c>
      <c r="C61" s="12" t="s">
        <v>423</v>
      </c>
      <c r="D61" s="12" t="s">
        <v>223</v>
      </c>
      <c r="E61" s="22">
        <f>일위대가!F377</f>
        <v>2887</v>
      </c>
      <c r="F61" s="22">
        <f>일위대가!H377</f>
        <v>8990</v>
      </c>
      <c r="G61" s="22">
        <f>일위대가!J377</f>
        <v>359</v>
      </c>
      <c r="H61" s="22">
        <f t="shared" si="1"/>
        <v>12236</v>
      </c>
      <c r="I61" s="12" t="s">
        <v>424</v>
      </c>
      <c r="J61" s="12" t="s">
        <v>52</v>
      </c>
      <c r="K61" s="12" t="s">
        <v>52</v>
      </c>
      <c r="L61" s="12" t="s">
        <v>52</v>
      </c>
      <c r="M61" s="12" t="s">
        <v>52</v>
      </c>
      <c r="N61" s="1" t="s">
        <v>52</v>
      </c>
    </row>
    <row r="62" spans="1:14" ht="30" customHeight="1">
      <c r="A62" s="12" t="s">
        <v>432</v>
      </c>
      <c r="B62" s="12" t="s">
        <v>429</v>
      </c>
      <c r="C62" s="12" t="s">
        <v>430</v>
      </c>
      <c r="D62" s="12" t="s">
        <v>83</v>
      </c>
      <c r="E62" s="22">
        <f>일위대가!F382</f>
        <v>86184</v>
      </c>
      <c r="F62" s="22">
        <f>일위대가!H382</f>
        <v>16459</v>
      </c>
      <c r="G62" s="22">
        <f>일위대가!J382</f>
        <v>0</v>
      </c>
      <c r="H62" s="22">
        <f t="shared" si="1"/>
        <v>102643</v>
      </c>
      <c r="I62" s="12" t="s">
        <v>431</v>
      </c>
      <c r="J62" s="12" t="s">
        <v>52</v>
      </c>
      <c r="K62" s="12" t="s">
        <v>52</v>
      </c>
      <c r="L62" s="12" t="s">
        <v>52</v>
      </c>
      <c r="M62" s="12" t="s">
        <v>52</v>
      </c>
      <c r="N62" s="1" t="s">
        <v>52</v>
      </c>
    </row>
    <row r="63" spans="1:14" ht="30" customHeight="1">
      <c r="A63" s="12" t="s">
        <v>437</v>
      </c>
      <c r="B63" s="12" t="s">
        <v>434</v>
      </c>
      <c r="C63" s="12" t="s">
        <v>435</v>
      </c>
      <c r="D63" s="12" t="s">
        <v>83</v>
      </c>
      <c r="E63" s="22">
        <f>일위대가!F387</f>
        <v>0</v>
      </c>
      <c r="F63" s="22">
        <f>일위대가!H387</f>
        <v>38375</v>
      </c>
      <c r="G63" s="22">
        <f>일위대가!J387</f>
        <v>726</v>
      </c>
      <c r="H63" s="22">
        <f t="shared" si="1"/>
        <v>39101</v>
      </c>
      <c r="I63" s="12" t="s">
        <v>436</v>
      </c>
      <c r="J63" s="12" t="s">
        <v>52</v>
      </c>
      <c r="K63" s="12" t="s">
        <v>52</v>
      </c>
      <c r="L63" s="12" t="s">
        <v>52</v>
      </c>
      <c r="M63" s="12" t="s">
        <v>52</v>
      </c>
      <c r="N63" s="1" t="s">
        <v>52</v>
      </c>
    </row>
    <row r="64" spans="1:14" ht="30" customHeight="1">
      <c r="A64" s="12" t="s">
        <v>441</v>
      </c>
      <c r="B64" s="12" t="s">
        <v>434</v>
      </c>
      <c r="C64" s="12" t="s">
        <v>439</v>
      </c>
      <c r="D64" s="12" t="s">
        <v>83</v>
      </c>
      <c r="E64" s="22">
        <f>일위대가!F392</f>
        <v>0</v>
      </c>
      <c r="F64" s="22">
        <f>일위대가!H392</f>
        <v>39737</v>
      </c>
      <c r="G64" s="22">
        <f>일위대가!J392</f>
        <v>726</v>
      </c>
      <c r="H64" s="22">
        <f t="shared" si="1"/>
        <v>40463</v>
      </c>
      <c r="I64" s="12" t="s">
        <v>440</v>
      </c>
      <c r="J64" s="12" t="s">
        <v>52</v>
      </c>
      <c r="K64" s="12" t="s">
        <v>52</v>
      </c>
      <c r="L64" s="12" t="s">
        <v>52</v>
      </c>
      <c r="M64" s="12" t="s">
        <v>52</v>
      </c>
      <c r="N64" s="1" t="s">
        <v>52</v>
      </c>
    </row>
    <row r="65" spans="1:14" ht="30" customHeight="1">
      <c r="A65" s="12" t="s">
        <v>445</v>
      </c>
      <c r="B65" s="12" t="s">
        <v>434</v>
      </c>
      <c r="C65" s="12" t="s">
        <v>443</v>
      </c>
      <c r="D65" s="12" t="s">
        <v>83</v>
      </c>
      <c r="E65" s="22">
        <f>일위대가!F397</f>
        <v>0</v>
      </c>
      <c r="F65" s="22">
        <f>일위대가!H397</f>
        <v>17303</v>
      </c>
      <c r="G65" s="22">
        <f>일위대가!J397</f>
        <v>232</v>
      </c>
      <c r="H65" s="22">
        <f t="shared" si="1"/>
        <v>17535</v>
      </c>
      <c r="I65" s="12" t="s">
        <v>444</v>
      </c>
      <c r="J65" s="12" t="s">
        <v>52</v>
      </c>
      <c r="K65" s="12" t="s">
        <v>52</v>
      </c>
      <c r="L65" s="12" t="s">
        <v>52</v>
      </c>
      <c r="M65" s="12" t="s">
        <v>52</v>
      </c>
      <c r="N65" s="1" t="s">
        <v>52</v>
      </c>
    </row>
    <row r="66" spans="1:14" ht="30" customHeight="1">
      <c r="A66" s="12" t="s">
        <v>450</v>
      </c>
      <c r="B66" s="12" t="s">
        <v>447</v>
      </c>
      <c r="C66" s="12" t="s">
        <v>448</v>
      </c>
      <c r="D66" s="12" t="s">
        <v>83</v>
      </c>
      <c r="E66" s="22">
        <f>일위대가!F402</f>
        <v>0</v>
      </c>
      <c r="F66" s="22">
        <f>일위대가!H402</f>
        <v>2759</v>
      </c>
      <c r="G66" s="22">
        <f>일위대가!J402</f>
        <v>82</v>
      </c>
      <c r="H66" s="22">
        <f t="shared" si="1"/>
        <v>2841</v>
      </c>
      <c r="I66" s="12" t="s">
        <v>449</v>
      </c>
      <c r="J66" s="12" t="s">
        <v>52</v>
      </c>
      <c r="K66" s="12" t="s">
        <v>52</v>
      </c>
      <c r="L66" s="12" t="s">
        <v>52</v>
      </c>
      <c r="M66" s="12" t="s">
        <v>52</v>
      </c>
      <c r="N66" s="1" t="s">
        <v>52</v>
      </c>
    </row>
    <row r="67" spans="1:14" ht="30" customHeight="1">
      <c r="A67" s="12" t="s">
        <v>455</v>
      </c>
      <c r="B67" s="12" t="s">
        <v>452</v>
      </c>
      <c r="C67" s="12" t="s">
        <v>453</v>
      </c>
      <c r="D67" s="12" t="s">
        <v>83</v>
      </c>
      <c r="E67" s="22">
        <f>일위대가!F407</f>
        <v>0</v>
      </c>
      <c r="F67" s="22">
        <f>일위대가!H407</f>
        <v>610</v>
      </c>
      <c r="G67" s="22">
        <f>일위대가!J407</f>
        <v>54</v>
      </c>
      <c r="H67" s="22">
        <f t="shared" si="1"/>
        <v>664</v>
      </c>
      <c r="I67" s="12" t="s">
        <v>454</v>
      </c>
      <c r="J67" s="12" t="s">
        <v>52</v>
      </c>
      <c r="K67" s="12" t="s">
        <v>52</v>
      </c>
      <c r="L67" s="12" t="s">
        <v>52</v>
      </c>
      <c r="M67" s="12" t="s">
        <v>52</v>
      </c>
      <c r="N67" s="1" t="s">
        <v>52</v>
      </c>
    </row>
    <row r="68" spans="1:14" ht="30" customHeight="1">
      <c r="A68" s="12" t="s">
        <v>462</v>
      </c>
      <c r="B68" s="12" t="s">
        <v>459</v>
      </c>
      <c r="C68" s="12" t="s">
        <v>460</v>
      </c>
      <c r="D68" s="12" t="s">
        <v>89</v>
      </c>
      <c r="E68" s="22">
        <f>일위대가!F412</f>
        <v>2501656</v>
      </c>
      <c r="F68" s="22">
        <f>일위대가!H412</f>
        <v>0</v>
      </c>
      <c r="G68" s="22">
        <f>일위대가!J412</f>
        <v>0</v>
      </c>
      <c r="H68" s="22">
        <f t="shared" ref="H68:H99" si="2">E68+F68+G68</f>
        <v>2501656</v>
      </c>
      <c r="I68" s="12" t="s">
        <v>461</v>
      </c>
      <c r="J68" s="12" t="s">
        <v>52</v>
      </c>
      <c r="K68" s="12" t="s">
        <v>52</v>
      </c>
      <c r="L68" s="12" t="s">
        <v>52</v>
      </c>
      <c r="M68" s="12" t="s">
        <v>52</v>
      </c>
      <c r="N68" s="1" t="s">
        <v>52</v>
      </c>
    </row>
    <row r="69" spans="1:14" ht="30" customHeight="1">
      <c r="A69" s="12" t="s">
        <v>467</v>
      </c>
      <c r="B69" s="12" t="s">
        <v>464</v>
      </c>
      <c r="C69" s="12" t="s">
        <v>465</v>
      </c>
      <c r="D69" s="12" t="s">
        <v>89</v>
      </c>
      <c r="E69" s="22">
        <f>일위대가!F417</f>
        <v>2673600</v>
      </c>
      <c r="F69" s="22">
        <f>일위대가!H417</f>
        <v>0</v>
      </c>
      <c r="G69" s="22">
        <f>일위대가!J417</f>
        <v>0</v>
      </c>
      <c r="H69" s="22">
        <f t="shared" si="2"/>
        <v>2673600</v>
      </c>
      <c r="I69" s="12" t="s">
        <v>466</v>
      </c>
      <c r="J69" s="12" t="s">
        <v>52</v>
      </c>
      <c r="K69" s="12" t="s">
        <v>52</v>
      </c>
      <c r="L69" s="12" t="s">
        <v>52</v>
      </c>
      <c r="M69" s="12" t="s">
        <v>52</v>
      </c>
      <c r="N69" s="1" t="s">
        <v>52</v>
      </c>
    </row>
    <row r="70" spans="1:14" ht="30" customHeight="1">
      <c r="A70" s="12" t="s">
        <v>472</v>
      </c>
      <c r="B70" s="12" t="s">
        <v>469</v>
      </c>
      <c r="C70" s="12" t="s">
        <v>470</v>
      </c>
      <c r="D70" s="12" t="s">
        <v>89</v>
      </c>
      <c r="E70" s="22">
        <f>일위대가!F422</f>
        <v>2190240</v>
      </c>
      <c r="F70" s="22">
        <f>일위대가!H422</f>
        <v>0</v>
      </c>
      <c r="G70" s="22">
        <f>일위대가!J422</f>
        <v>0</v>
      </c>
      <c r="H70" s="22">
        <f t="shared" si="2"/>
        <v>2190240</v>
      </c>
      <c r="I70" s="12" t="s">
        <v>471</v>
      </c>
      <c r="J70" s="12" t="s">
        <v>52</v>
      </c>
      <c r="K70" s="12" t="s">
        <v>52</v>
      </c>
      <c r="L70" s="12" t="s">
        <v>52</v>
      </c>
      <c r="M70" s="12" t="s">
        <v>52</v>
      </c>
      <c r="N70" s="1" t="s">
        <v>52</v>
      </c>
    </row>
    <row r="71" spans="1:14" ht="30" customHeight="1">
      <c r="A71" s="12" t="s">
        <v>477</v>
      </c>
      <c r="B71" s="12" t="s">
        <v>474</v>
      </c>
      <c r="C71" s="12" t="s">
        <v>475</v>
      </c>
      <c r="D71" s="12" t="s">
        <v>89</v>
      </c>
      <c r="E71" s="22">
        <f>일위대가!F428</f>
        <v>580221</v>
      </c>
      <c r="F71" s="22">
        <f>일위대가!H428</f>
        <v>88382</v>
      </c>
      <c r="G71" s="22">
        <f>일위대가!J428</f>
        <v>2651</v>
      </c>
      <c r="H71" s="22">
        <f t="shared" si="2"/>
        <v>671254</v>
      </c>
      <c r="I71" s="12" t="s">
        <v>476</v>
      </c>
      <c r="J71" s="12" t="s">
        <v>52</v>
      </c>
      <c r="K71" s="12" t="s">
        <v>52</v>
      </c>
      <c r="L71" s="12" t="s">
        <v>52</v>
      </c>
      <c r="M71" s="12" t="s">
        <v>52</v>
      </c>
      <c r="N71" s="1" t="s">
        <v>52</v>
      </c>
    </row>
    <row r="72" spans="1:14" ht="30" customHeight="1">
      <c r="A72" s="12" t="s">
        <v>482</v>
      </c>
      <c r="B72" s="12" t="s">
        <v>479</v>
      </c>
      <c r="C72" s="12" t="s">
        <v>480</v>
      </c>
      <c r="D72" s="12" t="s">
        <v>89</v>
      </c>
      <c r="E72" s="22">
        <f>일위대가!F434</f>
        <v>527332</v>
      </c>
      <c r="F72" s="22">
        <f>일위대가!H434</f>
        <v>88382</v>
      </c>
      <c r="G72" s="22">
        <f>일위대가!J434</f>
        <v>2651</v>
      </c>
      <c r="H72" s="22">
        <f t="shared" si="2"/>
        <v>618365</v>
      </c>
      <c r="I72" s="12" t="s">
        <v>481</v>
      </c>
      <c r="J72" s="12" t="s">
        <v>52</v>
      </c>
      <c r="K72" s="12" t="s">
        <v>52</v>
      </c>
      <c r="L72" s="12" t="s">
        <v>52</v>
      </c>
      <c r="M72" s="12" t="s">
        <v>52</v>
      </c>
      <c r="N72" s="1" t="s">
        <v>52</v>
      </c>
    </row>
    <row r="73" spans="1:14" ht="30" customHeight="1">
      <c r="A73" s="12" t="s">
        <v>487</v>
      </c>
      <c r="B73" s="12" t="s">
        <v>484</v>
      </c>
      <c r="C73" s="12" t="s">
        <v>485</v>
      </c>
      <c r="D73" s="12" t="s">
        <v>89</v>
      </c>
      <c r="E73" s="22">
        <f>일위대가!F440</f>
        <v>626499</v>
      </c>
      <c r="F73" s="22">
        <f>일위대가!H440</f>
        <v>88382</v>
      </c>
      <c r="G73" s="22">
        <f>일위대가!J440</f>
        <v>2651</v>
      </c>
      <c r="H73" s="22">
        <f t="shared" si="2"/>
        <v>717532</v>
      </c>
      <c r="I73" s="12" t="s">
        <v>486</v>
      </c>
      <c r="J73" s="12" t="s">
        <v>52</v>
      </c>
      <c r="K73" s="12" t="s">
        <v>52</v>
      </c>
      <c r="L73" s="12" t="s">
        <v>52</v>
      </c>
      <c r="M73" s="12" t="s">
        <v>52</v>
      </c>
      <c r="N73" s="1" t="s">
        <v>52</v>
      </c>
    </row>
    <row r="74" spans="1:14" ht="30" customHeight="1">
      <c r="A74" s="12" t="s">
        <v>492</v>
      </c>
      <c r="B74" s="12" t="s">
        <v>489</v>
      </c>
      <c r="C74" s="12" t="s">
        <v>490</v>
      </c>
      <c r="D74" s="12" t="s">
        <v>89</v>
      </c>
      <c r="E74" s="22">
        <f>일위대가!F444</f>
        <v>596351</v>
      </c>
      <c r="F74" s="22">
        <f>일위대가!H444</f>
        <v>0</v>
      </c>
      <c r="G74" s="22">
        <f>일위대가!J444</f>
        <v>0</v>
      </c>
      <c r="H74" s="22">
        <f t="shared" si="2"/>
        <v>596351</v>
      </c>
      <c r="I74" s="12" t="s">
        <v>491</v>
      </c>
      <c r="J74" s="12" t="s">
        <v>52</v>
      </c>
      <c r="K74" s="12" t="s">
        <v>52</v>
      </c>
      <c r="L74" s="12" t="s">
        <v>52</v>
      </c>
      <c r="M74" s="12" t="s">
        <v>52</v>
      </c>
      <c r="N74" s="1" t="s">
        <v>52</v>
      </c>
    </row>
    <row r="75" spans="1:14" ht="30" customHeight="1">
      <c r="A75" s="12" t="s">
        <v>497</v>
      </c>
      <c r="B75" s="12" t="s">
        <v>494</v>
      </c>
      <c r="C75" s="12" t="s">
        <v>495</v>
      </c>
      <c r="D75" s="12" t="s">
        <v>89</v>
      </c>
      <c r="E75" s="22">
        <f>일위대가!F448</f>
        <v>95416</v>
      </c>
      <c r="F75" s="22">
        <f>일위대가!H448</f>
        <v>0</v>
      </c>
      <c r="G75" s="22">
        <f>일위대가!J448</f>
        <v>0</v>
      </c>
      <c r="H75" s="22">
        <f t="shared" si="2"/>
        <v>95416</v>
      </c>
      <c r="I75" s="12" t="s">
        <v>496</v>
      </c>
      <c r="J75" s="12" t="s">
        <v>52</v>
      </c>
      <c r="K75" s="12" t="s">
        <v>52</v>
      </c>
      <c r="L75" s="12" t="s">
        <v>52</v>
      </c>
      <c r="M75" s="12" t="s">
        <v>52</v>
      </c>
      <c r="N75" s="1" t="s">
        <v>52</v>
      </c>
    </row>
    <row r="76" spans="1:14" ht="30" customHeight="1">
      <c r="A76" s="12" t="s">
        <v>502</v>
      </c>
      <c r="B76" s="12" t="s">
        <v>499</v>
      </c>
      <c r="C76" s="12" t="s">
        <v>500</v>
      </c>
      <c r="D76" s="12" t="s">
        <v>89</v>
      </c>
      <c r="E76" s="22">
        <f>일위대가!F452</f>
        <v>200970</v>
      </c>
      <c r="F76" s="22">
        <f>일위대가!H452</f>
        <v>0</v>
      </c>
      <c r="G76" s="22">
        <f>일위대가!J452</f>
        <v>0</v>
      </c>
      <c r="H76" s="22">
        <f t="shared" si="2"/>
        <v>200970</v>
      </c>
      <c r="I76" s="12" t="s">
        <v>501</v>
      </c>
      <c r="J76" s="12" t="s">
        <v>52</v>
      </c>
      <c r="K76" s="12" t="s">
        <v>52</v>
      </c>
      <c r="L76" s="12" t="s">
        <v>52</v>
      </c>
      <c r="M76" s="12" t="s">
        <v>52</v>
      </c>
      <c r="N76" s="1" t="s">
        <v>52</v>
      </c>
    </row>
    <row r="77" spans="1:14" ht="30" customHeight="1">
      <c r="A77" s="12" t="s">
        <v>507</v>
      </c>
      <c r="B77" s="12" t="s">
        <v>504</v>
      </c>
      <c r="C77" s="12" t="s">
        <v>505</v>
      </c>
      <c r="D77" s="12" t="s">
        <v>89</v>
      </c>
      <c r="E77" s="22">
        <f>일위대가!F456</f>
        <v>1258913</v>
      </c>
      <c r="F77" s="22">
        <f>일위대가!H456</f>
        <v>0</v>
      </c>
      <c r="G77" s="22">
        <f>일위대가!J456</f>
        <v>0</v>
      </c>
      <c r="H77" s="22">
        <f t="shared" si="2"/>
        <v>1258913</v>
      </c>
      <c r="I77" s="12" t="s">
        <v>506</v>
      </c>
      <c r="J77" s="12" t="s">
        <v>52</v>
      </c>
      <c r="K77" s="12" t="s">
        <v>52</v>
      </c>
      <c r="L77" s="12" t="s">
        <v>52</v>
      </c>
      <c r="M77" s="12" t="s">
        <v>52</v>
      </c>
      <c r="N77" s="1" t="s">
        <v>52</v>
      </c>
    </row>
    <row r="78" spans="1:14" ht="30" customHeight="1">
      <c r="A78" s="12" t="s">
        <v>525</v>
      </c>
      <c r="B78" s="12" t="s">
        <v>522</v>
      </c>
      <c r="C78" s="12" t="s">
        <v>523</v>
      </c>
      <c r="D78" s="12" t="s">
        <v>73</v>
      </c>
      <c r="E78" s="22">
        <f>일위대가!F462</f>
        <v>0</v>
      </c>
      <c r="F78" s="22">
        <f>일위대가!H462</f>
        <v>31989</v>
      </c>
      <c r="G78" s="22">
        <f>일위대가!J462</f>
        <v>639</v>
      </c>
      <c r="H78" s="22">
        <f t="shared" si="2"/>
        <v>32628</v>
      </c>
      <c r="I78" s="12" t="s">
        <v>524</v>
      </c>
      <c r="J78" s="12" t="s">
        <v>52</v>
      </c>
      <c r="K78" s="12" t="s">
        <v>52</v>
      </c>
      <c r="L78" s="12" t="s">
        <v>52</v>
      </c>
      <c r="M78" s="12" t="s">
        <v>52</v>
      </c>
      <c r="N78" s="1" t="s">
        <v>52</v>
      </c>
    </row>
    <row r="79" spans="1:14" ht="30" customHeight="1">
      <c r="A79" s="12" t="s">
        <v>537</v>
      </c>
      <c r="B79" s="12" t="s">
        <v>535</v>
      </c>
      <c r="C79" s="12" t="s">
        <v>523</v>
      </c>
      <c r="D79" s="12" t="s">
        <v>73</v>
      </c>
      <c r="E79" s="22">
        <f>일위대가!F467</f>
        <v>0</v>
      </c>
      <c r="F79" s="22">
        <f>일위대가!H467</f>
        <v>5932</v>
      </c>
      <c r="G79" s="22">
        <f>일위대가!J467</f>
        <v>118</v>
      </c>
      <c r="H79" s="22">
        <f t="shared" si="2"/>
        <v>6050</v>
      </c>
      <c r="I79" s="12" t="s">
        <v>536</v>
      </c>
      <c r="J79" s="12" t="s">
        <v>52</v>
      </c>
      <c r="K79" s="12" t="s">
        <v>52</v>
      </c>
      <c r="L79" s="12" t="s">
        <v>52</v>
      </c>
      <c r="M79" s="12" t="s">
        <v>52</v>
      </c>
      <c r="N79" s="1" t="s">
        <v>52</v>
      </c>
    </row>
    <row r="80" spans="1:14" ht="30" customHeight="1">
      <c r="A80" s="12" t="s">
        <v>542</v>
      </c>
      <c r="B80" s="12" t="s">
        <v>539</v>
      </c>
      <c r="C80" s="12" t="s">
        <v>540</v>
      </c>
      <c r="D80" s="12" t="s">
        <v>223</v>
      </c>
      <c r="E80" s="22">
        <f>일위대가!F472</f>
        <v>622</v>
      </c>
      <c r="F80" s="22">
        <f>일위대가!H472</f>
        <v>5228</v>
      </c>
      <c r="G80" s="22">
        <f>일위대가!J472</f>
        <v>0</v>
      </c>
      <c r="H80" s="22">
        <f t="shared" si="2"/>
        <v>5850</v>
      </c>
      <c r="I80" s="12" t="s">
        <v>541</v>
      </c>
      <c r="J80" s="12" t="s">
        <v>52</v>
      </c>
      <c r="K80" s="12" t="s">
        <v>52</v>
      </c>
      <c r="L80" s="12" t="s">
        <v>52</v>
      </c>
      <c r="M80" s="12" t="s">
        <v>52</v>
      </c>
      <c r="N80" s="1" t="s">
        <v>52</v>
      </c>
    </row>
    <row r="81" spans="1:14" ht="30" customHeight="1">
      <c r="A81" s="12" t="s">
        <v>546</v>
      </c>
      <c r="B81" s="12" t="s">
        <v>544</v>
      </c>
      <c r="C81" s="12" t="s">
        <v>52</v>
      </c>
      <c r="D81" s="12" t="s">
        <v>223</v>
      </c>
      <c r="E81" s="22">
        <f>일위대가!F478</f>
        <v>1320</v>
      </c>
      <c r="F81" s="22">
        <f>일위대가!H478</f>
        <v>2734</v>
      </c>
      <c r="G81" s="22">
        <f>일위대가!J478</f>
        <v>0</v>
      </c>
      <c r="H81" s="22">
        <f t="shared" si="2"/>
        <v>4054</v>
      </c>
      <c r="I81" s="12" t="s">
        <v>545</v>
      </c>
      <c r="J81" s="12" t="s">
        <v>52</v>
      </c>
      <c r="K81" s="12" t="s">
        <v>52</v>
      </c>
      <c r="L81" s="12" t="s">
        <v>52</v>
      </c>
      <c r="M81" s="12" t="s">
        <v>52</v>
      </c>
      <c r="N81" s="1" t="s">
        <v>52</v>
      </c>
    </row>
    <row r="82" spans="1:14" ht="30" customHeight="1">
      <c r="A82" s="12" t="s">
        <v>576</v>
      </c>
      <c r="B82" s="12" t="s">
        <v>573</v>
      </c>
      <c r="C82" s="12" t="s">
        <v>574</v>
      </c>
      <c r="D82" s="12" t="s">
        <v>83</v>
      </c>
      <c r="E82" s="22">
        <f>일위대가!F483</f>
        <v>0</v>
      </c>
      <c r="F82" s="22">
        <f>일위대가!H483</f>
        <v>26667</v>
      </c>
      <c r="G82" s="22">
        <f>일위대가!J483</f>
        <v>0</v>
      </c>
      <c r="H82" s="22">
        <f t="shared" si="2"/>
        <v>26667</v>
      </c>
      <c r="I82" s="12" t="s">
        <v>575</v>
      </c>
      <c r="J82" s="12" t="s">
        <v>52</v>
      </c>
      <c r="K82" s="12" t="s">
        <v>52</v>
      </c>
      <c r="L82" s="12" t="s">
        <v>52</v>
      </c>
      <c r="M82" s="12" t="s">
        <v>52</v>
      </c>
      <c r="N82" s="1" t="s">
        <v>52</v>
      </c>
    </row>
    <row r="83" spans="1:14" ht="30" customHeight="1">
      <c r="A83" s="12" t="s">
        <v>581</v>
      </c>
      <c r="B83" s="12" t="s">
        <v>578</v>
      </c>
      <c r="C83" s="12" t="s">
        <v>579</v>
      </c>
      <c r="D83" s="12" t="s">
        <v>83</v>
      </c>
      <c r="E83" s="22">
        <f>일위대가!F488</f>
        <v>0</v>
      </c>
      <c r="F83" s="22">
        <f>일위대가!H488</f>
        <v>33693</v>
      </c>
      <c r="G83" s="22">
        <f>일위대가!J488</f>
        <v>0</v>
      </c>
      <c r="H83" s="22">
        <f t="shared" si="2"/>
        <v>33693</v>
      </c>
      <c r="I83" s="12" t="s">
        <v>580</v>
      </c>
      <c r="J83" s="12" t="s">
        <v>52</v>
      </c>
      <c r="K83" s="12" t="s">
        <v>52</v>
      </c>
      <c r="L83" s="12" t="s">
        <v>52</v>
      </c>
      <c r="M83" s="12" t="s">
        <v>52</v>
      </c>
      <c r="N83" s="1" t="s">
        <v>52</v>
      </c>
    </row>
    <row r="84" spans="1:14" ht="30" customHeight="1">
      <c r="A84" s="12" t="s">
        <v>585</v>
      </c>
      <c r="B84" s="12" t="s">
        <v>578</v>
      </c>
      <c r="C84" s="12" t="s">
        <v>583</v>
      </c>
      <c r="D84" s="12" t="s">
        <v>83</v>
      </c>
      <c r="E84" s="22">
        <f>일위대가!F493</f>
        <v>0</v>
      </c>
      <c r="F84" s="22">
        <f>일위대가!H493</f>
        <v>34880</v>
      </c>
      <c r="G84" s="22">
        <f>일위대가!J493</f>
        <v>0</v>
      </c>
      <c r="H84" s="22">
        <f t="shared" si="2"/>
        <v>34880</v>
      </c>
      <c r="I84" s="12" t="s">
        <v>584</v>
      </c>
      <c r="J84" s="12" t="s">
        <v>52</v>
      </c>
      <c r="K84" s="12" t="s">
        <v>52</v>
      </c>
      <c r="L84" s="12" t="s">
        <v>52</v>
      </c>
      <c r="M84" s="12" t="s">
        <v>52</v>
      </c>
      <c r="N84" s="1" t="s">
        <v>52</v>
      </c>
    </row>
    <row r="85" spans="1:14" ht="30" customHeight="1">
      <c r="A85" s="12" t="s">
        <v>589</v>
      </c>
      <c r="B85" s="12" t="s">
        <v>578</v>
      </c>
      <c r="C85" s="12" t="s">
        <v>587</v>
      </c>
      <c r="D85" s="12" t="s">
        <v>83</v>
      </c>
      <c r="E85" s="22">
        <f>일위대가!F498</f>
        <v>0</v>
      </c>
      <c r="F85" s="22">
        <f>일위대가!H498</f>
        <v>37334</v>
      </c>
      <c r="G85" s="22">
        <f>일위대가!J498</f>
        <v>0</v>
      </c>
      <c r="H85" s="22">
        <f t="shared" si="2"/>
        <v>37334</v>
      </c>
      <c r="I85" s="12" t="s">
        <v>588</v>
      </c>
      <c r="J85" s="12" t="s">
        <v>52</v>
      </c>
      <c r="K85" s="12" t="s">
        <v>52</v>
      </c>
      <c r="L85" s="12" t="s">
        <v>52</v>
      </c>
      <c r="M85" s="12" t="s">
        <v>52</v>
      </c>
      <c r="N85" s="1" t="s">
        <v>52</v>
      </c>
    </row>
    <row r="86" spans="1:14" ht="30" customHeight="1">
      <c r="A86" s="12" t="s">
        <v>594</v>
      </c>
      <c r="B86" s="12" t="s">
        <v>591</v>
      </c>
      <c r="C86" s="12" t="s">
        <v>592</v>
      </c>
      <c r="D86" s="12" t="s">
        <v>223</v>
      </c>
      <c r="E86" s="22">
        <f>일위대가!F502</f>
        <v>311</v>
      </c>
      <c r="F86" s="22">
        <f>일위대가!H502</f>
        <v>0</v>
      </c>
      <c r="G86" s="22">
        <f>일위대가!J502</f>
        <v>0</v>
      </c>
      <c r="H86" s="22">
        <f t="shared" si="2"/>
        <v>311</v>
      </c>
      <c r="I86" s="12" t="s">
        <v>593</v>
      </c>
      <c r="J86" s="12" t="s">
        <v>52</v>
      </c>
      <c r="K86" s="12" t="s">
        <v>52</v>
      </c>
      <c r="L86" s="12" t="s">
        <v>52</v>
      </c>
      <c r="M86" s="12" t="s">
        <v>52</v>
      </c>
      <c r="N86" s="1" t="s">
        <v>52</v>
      </c>
    </row>
    <row r="87" spans="1:14" ht="30" customHeight="1">
      <c r="A87" s="12" t="s">
        <v>598</v>
      </c>
      <c r="B87" s="12" t="s">
        <v>596</v>
      </c>
      <c r="C87" s="12" t="s">
        <v>592</v>
      </c>
      <c r="D87" s="12" t="s">
        <v>223</v>
      </c>
      <c r="E87" s="22">
        <f>일위대가!F506</f>
        <v>311</v>
      </c>
      <c r="F87" s="22">
        <f>일위대가!H506</f>
        <v>0</v>
      </c>
      <c r="G87" s="22">
        <f>일위대가!J506</f>
        <v>0</v>
      </c>
      <c r="H87" s="22">
        <f t="shared" si="2"/>
        <v>311</v>
      </c>
      <c r="I87" s="12" t="s">
        <v>597</v>
      </c>
      <c r="J87" s="12" t="s">
        <v>52</v>
      </c>
      <c r="K87" s="12" t="s">
        <v>52</v>
      </c>
      <c r="L87" s="12" t="s">
        <v>52</v>
      </c>
      <c r="M87" s="12" t="s">
        <v>52</v>
      </c>
      <c r="N87" s="1" t="s">
        <v>52</v>
      </c>
    </row>
    <row r="88" spans="1:14" ht="30" customHeight="1">
      <c r="A88" s="12" t="s">
        <v>605</v>
      </c>
      <c r="B88" s="12" t="s">
        <v>602</v>
      </c>
      <c r="C88" s="12" t="s">
        <v>603</v>
      </c>
      <c r="D88" s="12" t="s">
        <v>83</v>
      </c>
      <c r="E88" s="22">
        <f>일위대가!F513</f>
        <v>966</v>
      </c>
      <c r="F88" s="22">
        <f>일위대가!H513</f>
        <v>22316</v>
      </c>
      <c r="G88" s="22">
        <f>일위대가!J513</f>
        <v>0</v>
      </c>
      <c r="H88" s="22">
        <f t="shared" si="2"/>
        <v>23282</v>
      </c>
      <c r="I88" s="12" t="s">
        <v>604</v>
      </c>
      <c r="J88" s="12" t="s">
        <v>52</v>
      </c>
      <c r="K88" s="12" t="s">
        <v>52</v>
      </c>
      <c r="L88" s="12" t="s">
        <v>52</v>
      </c>
      <c r="M88" s="12" t="s">
        <v>52</v>
      </c>
      <c r="N88" s="1" t="s">
        <v>52</v>
      </c>
    </row>
    <row r="89" spans="1:14" ht="30" customHeight="1">
      <c r="A89" s="12" t="s">
        <v>610</v>
      </c>
      <c r="B89" s="12" t="s">
        <v>607</v>
      </c>
      <c r="C89" s="12" t="s">
        <v>608</v>
      </c>
      <c r="D89" s="12" t="s">
        <v>83</v>
      </c>
      <c r="E89" s="22">
        <f>일위대가!F520</f>
        <v>1045</v>
      </c>
      <c r="F89" s="22">
        <f>일위대가!H520</f>
        <v>9802</v>
      </c>
      <c r="G89" s="22">
        <f>일위대가!J520</f>
        <v>0</v>
      </c>
      <c r="H89" s="22">
        <f t="shared" si="2"/>
        <v>10847</v>
      </c>
      <c r="I89" s="12" t="s">
        <v>609</v>
      </c>
      <c r="J89" s="12" t="s">
        <v>52</v>
      </c>
      <c r="K89" s="12" t="s">
        <v>52</v>
      </c>
      <c r="L89" s="12" t="s">
        <v>52</v>
      </c>
      <c r="M89" s="12" t="s">
        <v>52</v>
      </c>
      <c r="N89" s="1" t="s">
        <v>52</v>
      </c>
    </row>
    <row r="90" spans="1:14" ht="30" customHeight="1">
      <c r="A90" s="12" t="s">
        <v>614</v>
      </c>
      <c r="B90" s="12" t="s">
        <v>607</v>
      </c>
      <c r="C90" s="12" t="s">
        <v>612</v>
      </c>
      <c r="D90" s="12" t="s">
        <v>83</v>
      </c>
      <c r="E90" s="22">
        <f>일위대가!F527</f>
        <v>925</v>
      </c>
      <c r="F90" s="22">
        <f>일위대가!H527</f>
        <v>11762</v>
      </c>
      <c r="G90" s="22">
        <f>일위대가!J527</f>
        <v>0</v>
      </c>
      <c r="H90" s="22">
        <f t="shared" si="2"/>
        <v>12687</v>
      </c>
      <c r="I90" s="12" t="s">
        <v>613</v>
      </c>
      <c r="J90" s="12" t="s">
        <v>52</v>
      </c>
      <c r="K90" s="12" t="s">
        <v>52</v>
      </c>
      <c r="L90" s="12" t="s">
        <v>52</v>
      </c>
      <c r="M90" s="12" t="s">
        <v>52</v>
      </c>
      <c r="N90" s="1" t="s">
        <v>52</v>
      </c>
    </row>
    <row r="91" spans="1:14" ht="30" customHeight="1">
      <c r="A91" s="12" t="s">
        <v>618</v>
      </c>
      <c r="B91" s="12" t="s">
        <v>607</v>
      </c>
      <c r="C91" s="12" t="s">
        <v>616</v>
      </c>
      <c r="D91" s="12" t="s">
        <v>83</v>
      </c>
      <c r="E91" s="22">
        <f>일위대가!F534</f>
        <v>948</v>
      </c>
      <c r="F91" s="22">
        <f>일위대가!H534</f>
        <v>9802</v>
      </c>
      <c r="G91" s="22">
        <f>일위대가!J534</f>
        <v>0</v>
      </c>
      <c r="H91" s="22">
        <f t="shared" si="2"/>
        <v>10750</v>
      </c>
      <c r="I91" s="12" t="s">
        <v>617</v>
      </c>
      <c r="J91" s="12" t="s">
        <v>52</v>
      </c>
      <c r="K91" s="12" t="s">
        <v>52</v>
      </c>
      <c r="L91" s="12" t="s">
        <v>52</v>
      </c>
      <c r="M91" s="12" t="s">
        <v>52</v>
      </c>
      <c r="N91" s="1" t="s">
        <v>52</v>
      </c>
    </row>
    <row r="92" spans="1:14" ht="30" customHeight="1">
      <c r="A92" s="12" t="s">
        <v>623</v>
      </c>
      <c r="B92" s="12" t="s">
        <v>620</v>
      </c>
      <c r="C92" s="12" t="s">
        <v>621</v>
      </c>
      <c r="D92" s="12" t="s">
        <v>83</v>
      </c>
      <c r="E92" s="22">
        <f>일위대가!F542</f>
        <v>6508</v>
      </c>
      <c r="F92" s="22">
        <f>일위대가!H542</f>
        <v>16694</v>
      </c>
      <c r="G92" s="22">
        <f>일위대가!J542</f>
        <v>0</v>
      </c>
      <c r="H92" s="22">
        <f t="shared" si="2"/>
        <v>23202</v>
      </c>
      <c r="I92" s="12" t="s">
        <v>622</v>
      </c>
      <c r="J92" s="12" t="s">
        <v>52</v>
      </c>
      <c r="K92" s="12" t="s">
        <v>52</v>
      </c>
      <c r="L92" s="12" t="s">
        <v>52</v>
      </c>
      <c r="M92" s="12" t="s">
        <v>52</v>
      </c>
      <c r="N92" s="1" t="s">
        <v>52</v>
      </c>
    </row>
    <row r="93" spans="1:14" ht="30" customHeight="1">
      <c r="A93" s="12" t="s">
        <v>630</v>
      </c>
      <c r="B93" s="12" t="s">
        <v>627</v>
      </c>
      <c r="C93" s="12" t="s">
        <v>628</v>
      </c>
      <c r="D93" s="12" t="s">
        <v>223</v>
      </c>
      <c r="E93" s="22">
        <f>일위대가!F550</f>
        <v>16879</v>
      </c>
      <c r="F93" s="22">
        <f>일위대가!H550</f>
        <v>36608</v>
      </c>
      <c r="G93" s="22">
        <f>일위대가!J550</f>
        <v>1594</v>
      </c>
      <c r="H93" s="22">
        <f t="shared" si="2"/>
        <v>55081</v>
      </c>
      <c r="I93" s="12" t="s">
        <v>629</v>
      </c>
      <c r="J93" s="12" t="s">
        <v>52</v>
      </c>
      <c r="K93" s="12" t="s">
        <v>52</v>
      </c>
      <c r="L93" s="12" t="s">
        <v>52</v>
      </c>
      <c r="M93" s="12" t="s">
        <v>52</v>
      </c>
      <c r="N93" s="1" t="s">
        <v>52</v>
      </c>
    </row>
    <row r="94" spans="1:14" ht="30" customHeight="1">
      <c r="A94" s="12" t="s">
        <v>638</v>
      </c>
      <c r="B94" s="12" t="s">
        <v>634</v>
      </c>
      <c r="C94" s="12" t="s">
        <v>635</v>
      </c>
      <c r="D94" s="12" t="s">
        <v>636</v>
      </c>
      <c r="E94" s="22">
        <f>일위대가!F555</f>
        <v>0</v>
      </c>
      <c r="F94" s="22">
        <f>일위대가!H555</f>
        <v>445744</v>
      </c>
      <c r="G94" s="22">
        <f>일위대가!J555</f>
        <v>0</v>
      </c>
      <c r="H94" s="22">
        <f t="shared" si="2"/>
        <v>445744</v>
      </c>
      <c r="I94" s="12" t="s">
        <v>637</v>
      </c>
      <c r="J94" s="12" t="s">
        <v>52</v>
      </c>
      <c r="K94" s="12" t="s">
        <v>52</v>
      </c>
      <c r="L94" s="12" t="s">
        <v>52</v>
      </c>
      <c r="M94" s="12" t="s">
        <v>52</v>
      </c>
      <c r="N94" s="1" t="s">
        <v>52</v>
      </c>
    </row>
    <row r="95" spans="1:14" ht="30" customHeight="1">
      <c r="A95" s="12" t="s">
        <v>643</v>
      </c>
      <c r="B95" s="12" t="s">
        <v>640</v>
      </c>
      <c r="C95" s="12" t="s">
        <v>641</v>
      </c>
      <c r="D95" s="12" t="s">
        <v>636</v>
      </c>
      <c r="E95" s="22">
        <f>일위대가!F559</f>
        <v>0</v>
      </c>
      <c r="F95" s="22">
        <f>일위대가!H559</f>
        <v>172068</v>
      </c>
      <c r="G95" s="22">
        <f>일위대가!J559</f>
        <v>0</v>
      </c>
      <c r="H95" s="22">
        <f t="shared" si="2"/>
        <v>172068</v>
      </c>
      <c r="I95" s="12" t="s">
        <v>642</v>
      </c>
      <c r="J95" s="12" t="s">
        <v>52</v>
      </c>
      <c r="K95" s="12" t="s">
        <v>52</v>
      </c>
      <c r="L95" s="12" t="s">
        <v>52</v>
      </c>
      <c r="M95" s="12" t="s">
        <v>52</v>
      </c>
      <c r="N95" s="1" t="s">
        <v>52</v>
      </c>
    </row>
    <row r="96" spans="1:14" ht="30" customHeight="1">
      <c r="A96" s="12" t="s">
        <v>648</v>
      </c>
      <c r="B96" s="12" t="s">
        <v>645</v>
      </c>
      <c r="C96" s="12" t="s">
        <v>646</v>
      </c>
      <c r="D96" s="12" t="s">
        <v>104</v>
      </c>
      <c r="E96" s="22">
        <f>일위대가!F566</f>
        <v>2673</v>
      </c>
      <c r="F96" s="22">
        <f>일위대가!H566</f>
        <v>267395</v>
      </c>
      <c r="G96" s="22">
        <f>일위대가!J566</f>
        <v>2387</v>
      </c>
      <c r="H96" s="22">
        <f t="shared" si="2"/>
        <v>272455</v>
      </c>
      <c r="I96" s="12" t="s">
        <v>647</v>
      </c>
      <c r="J96" s="12" t="s">
        <v>52</v>
      </c>
      <c r="K96" s="12" t="s">
        <v>52</v>
      </c>
      <c r="L96" s="12" t="s">
        <v>52</v>
      </c>
      <c r="M96" s="12" t="s">
        <v>52</v>
      </c>
      <c r="N96" s="1" t="s">
        <v>52</v>
      </c>
    </row>
    <row r="97" spans="1:14" ht="30" customHeight="1">
      <c r="A97" s="12" t="s">
        <v>652</v>
      </c>
      <c r="B97" s="12" t="s">
        <v>650</v>
      </c>
      <c r="C97" s="12" t="s">
        <v>52</v>
      </c>
      <c r="D97" s="12" t="s">
        <v>223</v>
      </c>
      <c r="E97" s="22">
        <f>일위대가!F571</f>
        <v>344</v>
      </c>
      <c r="F97" s="22">
        <f>일위대가!H571</f>
        <v>6882</v>
      </c>
      <c r="G97" s="22">
        <f>일위대가!J571</f>
        <v>0</v>
      </c>
      <c r="H97" s="22">
        <f t="shared" si="2"/>
        <v>7226</v>
      </c>
      <c r="I97" s="12" t="s">
        <v>651</v>
      </c>
      <c r="J97" s="12" t="s">
        <v>52</v>
      </c>
      <c r="K97" s="12" t="s">
        <v>52</v>
      </c>
      <c r="L97" s="12" t="s">
        <v>52</v>
      </c>
      <c r="M97" s="12" t="s">
        <v>52</v>
      </c>
      <c r="N97" s="1" t="s">
        <v>52</v>
      </c>
    </row>
    <row r="98" spans="1:14" ht="30" customHeight="1">
      <c r="A98" s="12" t="s">
        <v>656</v>
      </c>
      <c r="B98" s="12" t="s">
        <v>654</v>
      </c>
      <c r="C98" s="12" t="s">
        <v>52</v>
      </c>
      <c r="D98" s="12" t="s">
        <v>83</v>
      </c>
      <c r="E98" s="22">
        <f>일위대가!F575</f>
        <v>516</v>
      </c>
      <c r="F98" s="22">
        <f>일위대가!H575</f>
        <v>10324</v>
      </c>
      <c r="G98" s="22">
        <f>일위대가!J575</f>
        <v>0</v>
      </c>
      <c r="H98" s="22">
        <f t="shared" si="2"/>
        <v>10840</v>
      </c>
      <c r="I98" s="12" t="s">
        <v>655</v>
      </c>
      <c r="J98" s="12" t="s">
        <v>52</v>
      </c>
      <c r="K98" s="12" t="s">
        <v>52</v>
      </c>
      <c r="L98" s="12" t="s">
        <v>52</v>
      </c>
      <c r="M98" s="12" t="s">
        <v>52</v>
      </c>
      <c r="N98" s="1" t="s">
        <v>52</v>
      </c>
    </row>
    <row r="99" spans="1:14" ht="30" customHeight="1">
      <c r="A99" s="12" t="s">
        <v>660</v>
      </c>
      <c r="B99" s="12" t="s">
        <v>658</v>
      </c>
      <c r="C99" s="12" t="s">
        <v>52</v>
      </c>
      <c r="D99" s="12" t="s">
        <v>83</v>
      </c>
      <c r="E99" s="22">
        <f>일위대가!F580</f>
        <v>0</v>
      </c>
      <c r="F99" s="22">
        <f>일위대가!H580</f>
        <v>6002</v>
      </c>
      <c r="G99" s="22">
        <f>일위대가!J580</f>
        <v>0</v>
      </c>
      <c r="H99" s="22">
        <f t="shared" si="2"/>
        <v>6002</v>
      </c>
      <c r="I99" s="12" t="s">
        <v>659</v>
      </c>
      <c r="J99" s="12" t="s">
        <v>52</v>
      </c>
      <c r="K99" s="12" t="s">
        <v>52</v>
      </c>
      <c r="L99" s="12" t="s">
        <v>52</v>
      </c>
      <c r="M99" s="12" t="s">
        <v>52</v>
      </c>
      <c r="N99" s="1" t="s">
        <v>52</v>
      </c>
    </row>
    <row r="100" spans="1:14" ht="30" customHeight="1">
      <c r="A100" s="12" t="s">
        <v>664</v>
      </c>
      <c r="B100" s="12" t="s">
        <v>662</v>
      </c>
      <c r="C100" s="12" t="s">
        <v>52</v>
      </c>
      <c r="D100" s="12" t="s">
        <v>83</v>
      </c>
      <c r="E100" s="22">
        <f>일위대가!F584</f>
        <v>516</v>
      </c>
      <c r="F100" s="22">
        <f>일위대가!H584</f>
        <v>10324</v>
      </c>
      <c r="G100" s="22">
        <f>일위대가!J584</f>
        <v>0</v>
      </c>
      <c r="H100" s="22">
        <f t="shared" ref="H100:H131" si="3">E100+F100+G100</f>
        <v>10840</v>
      </c>
      <c r="I100" s="12" t="s">
        <v>663</v>
      </c>
      <c r="J100" s="12" t="s">
        <v>52</v>
      </c>
      <c r="K100" s="12" t="s">
        <v>52</v>
      </c>
      <c r="L100" s="12" t="s">
        <v>52</v>
      </c>
      <c r="M100" s="12" t="s">
        <v>52</v>
      </c>
      <c r="N100" s="1" t="s">
        <v>52</v>
      </c>
    </row>
    <row r="101" spans="1:14" ht="30" customHeight="1">
      <c r="A101" s="12" t="s">
        <v>668</v>
      </c>
      <c r="B101" s="12" t="s">
        <v>666</v>
      </c>
      <c r="C101" s="12" t="s">
        <v>351</v>
      </c>
      <c r="D101" s="12" t="s">
        <v>83</v>
      </c>
      <c r="E101" s="22">
        <f>일위대가!F589</f>
        <v>0</v>
      </c>
      <c r="F101" s="22">
        <f>일위대가!H589</f>
        <v>2681</v>
      </c>
      <c r="G101" s="22">
        <f>일위대가!J589</f>
        <v>0</v>
      </c>
      <c r="H101" s="22">
        <f t="shared" si="3"/>
        <v>2681</v>
      </c>
      <c r="I101" s="12" t="s">
        <v>667</v>
      </c>
      <c r="J101" s="12" t="s">
        <v>52</v>
      </c>
      <c r="K101" s="12" t="s">
        <v>52</v>
      </c>
      <c r="L101" s="12" t="s">
        <v>52</v>
      </c>
      <c r="M101" s="12" t="s">
        <v>52</v>
      </c>
      <c r="N101" s="1" t="s">
        <v>52</v>
      </c>
    </row>
    <row r="102" spans="1:14" ht="30" customHeight="1">
      <c r="A102" s="12" t="s">
        <v>672</v>
      </c>
      <c r="B102" s="12" t="s">
        <v>670</v>
      </c>
      <c r="C102" s="12" t="s">
        <v>351</v>
      </c>
      <c r="D102" s="12" t="s">
        <v>83</v>
      </c>
      <c r="E102" s="22">
        <f>일위대가!F594</f>
        <v>0</v>
      </c>
      <c r="F102" s="22">
        <f>일위대가!H594</f>
        <v>2681</v>
      </c>
      <c r="G102" s="22">
        <f>일위대가!J594</f>
        <v>0</v>
      </c>
      <c r="H102" s="22">
        <f t="shared" si="3"/>
        <v>2681</v>
      </c>
      <c r="I102" s="12" t="s">
        <v>671</v>
      </c>
      <c r="J102" s="12" t="s">
        <v>52</v>
      </c>
      <c r="K102" s="12" t="s">
        <v>52</v>
      </c>
      <c r="L102" s="12" t="s">
        <v>52</v>
      </c>
      <c r="M102" s="12" t="s">
        <v>52</v>
      </c>
      <c r="N102" s="1" t="s">
        <v>52</v>
      </c>
    </row>
    <row r="103" spans="1:14" ht="30" customHeight="1">
      <c r="A103" s="12" t="s">
        <v>676</v>
      </c>
      <c r="B103" s="12" t="s">
        <v>666</v>
      </c>
      <c r="C103" s="12" t="s">
        <v>674</v>
      </c>
      <c r="D103" s="12" t="s">
        <v>83</v>
      </c>
      <c r="E103" s="22">
        <f>일위대가!F599</f>
        <v>0</v>
      </c>
      <c r="F103" s="22">
        <f>일위대가!H599</f>
        <v>3480</v>
      </c>
      <c r="G103" s="22">
        <f>일위대가!J599</f>
        <v>0</v>
      </c>
      <c r="H103" s="22">
        <f t="shared" si="3"/>
        <v>3480</v>
      </c>
      <c r="I103" s="12" t="s">
        <v>675</v>
      </c>
      <c r="J103" s="12" t="s">
        <v>52</v>
      </c>
      <c r="K103" s="12" t="s">
        <v>52</v>
      </c>
      <c r="L103" s="12" t="s">
        <v>52</v>
      </c>
      <c r="M103" s="12" t="s">
        <v>52</v>
      </c>
      <c r="N103" s="1" t="s">
        <v>52</v>
      </c>
    </row>
    <row r="104" spans="1:14" ht="30" customHeight="1">
      <c r="A104" s="12" t="s">
        <v>680</v>
      </c>
      <c r="B104" s="12" t="s">
        <v>678</v>
      </c>
      <c r="C104" s="12" t="s">
        <v>52</v>
      </c>
      <c r="D104" s="12" t="s">
        <v>83</v>
      </c>
      <c r="E104" s="22">
        <f>일위대가!F604</f>
        <v>0</v>
      </c>
      <c r="F104" s="22">
        <f>일위대가!H604</f>
        <v>2229</v>
      </c>
      <c r="G104" s="22">
        <f>일위대가!J604</f>
        <v>0</v>
      </c>
      <c r="H104" s="22">
        <f t="shared" si="3"/>
        <v>2229</v>
      </c>
      <c r="I104" s="12" t="s">
        <v>679</v>
      </c>
      <c r="J104" s="12" t="s">
        <v>52</v>
      </c>
      <c r="K104" s="12" t="s">
        <v>52</v>
      </c>
      <c r="L104" s="12" t="s">
        <v>52</v>
      </c>
      <c r="M104" s="12" t="s">
        <v>52</v>
      </c>
      <c r="N104" s="1" t="s">
        <v>52</v>
      </c>
    </row>
    <row r="105" spans="1:14" ht="30" customHeight="1">
      <c r="A105" s="12" t="s">
        <v>685</v>
      </c>
      <c r="B105" s="12" t="s">
        <v>682</v>
      </c>
      <c r="C105" s="12" t="s">
        <v>683</v>
      </c>
      <c r="D105" s="12" t="s">
        <v>83</v>
      </c>
      <c r="E105" s="22">
        <f>일위대가!F610</f>
        <v>0</v>
      </c>
      <c r="F105" s="22">
        <f>일위대가!H610</f>
        <v>14894</v>
      </c>
      <c r="G105" s="22">
        <f>일위대가!J610</f>
        <v>893</v>
      </c>
      <c r="H105" s="22">
        <f t="shared" si="3"/>
        <v>15787</v>
      </c>
      <c r="I105" s="12" t="s">
        <v>684</v>
      </c>
      <c r="J105" s="12" t="s">
        <v>52</v>
      </c>
      <c r="K105" s="12" t="s">
        <v>52</v>
      </c>
      <c r="L105" s="12" t="s">
        <v>52</v>
      </c>
      <c r="M105" s="12" t="s">
        <v>52</v>
      </c>
      <c r="N105" s="1" t="s">
        <v>52</v>
      </c>
    </row>
    <row r="106" spans="1:14" ht="30" customHeight="1">
      <c r="A106" s="12" t="s">
        <v>689</v>
      </c>
      <c r="B106" s="12" t="s">
        <v>682</v>
      </c>
      <c r="C106" s="12" t="s">
        <v>687</v>
      </c>
      <c r="D106" s="12" t="s">
        <v>83</v>
      </c>
      <c r="E106" s="22">
        <f>일위대가!F616</f>
        <v>0</v>
      </c>
      <c r="F106" s="22">
        <f>일위대가!H616</f>
        <v>16574</v>
      </c>
      <c r="G106" s="22">
        <f>일위대가!J616</f>
        <v>994</v>
      </c>
      <c r="H106" s="22">
        <f t="shared" si="3"/>
        <v>17568</v>
      </c>
      <c r="I106" s="12" t="s">
        <v>688</v>
      </c>
      <c r="J106" s="12" t="s">
        <v>52</v>
      </c>
      <c r="K106" s="12" t="s">
        <v>52</v>
      </c>
      <c r="L106" s="12" t="s">
        <v>52</v>
      </c>
      <c r="M106" s="12" t="s">
        <v>52</v>
      </c>
      <c r="N106" s="1" t="s">
        <v>52</v>
      </c>
    </row>
    <row r="107" spans="1:14" ht="30" customHeight="1">
      <c r="A107" s="12" t="s">
        <v>694</v>
      </c>
      <c r="B107" s="12" t="s">
        <v>691</v>
      </c>
      <c r="C107" s="12" t="s">
        <v>692</v>
      </c>
      <c r="D107" s="12" t="s">
        <v>83</v>
      </c>
      <c r="E107" s="22">
        <f>일위대가!F620</f>
        <v>0</v>
      </c>
      <c r="F107" s="22">
        <f>일위대가!H620</f>
        <v>18089</v>
      </c>
      <c r="G107" s="22">
        <f>일위대가!J620</f>
        <v>0</v>
      </c>
      <c r="H107" s="22">
        <f t="shared" si="3"/>
        <v>18089</v>
      </c>
      <c r="I107" s="12" t="s">
        <v>693</v>
      </c>
      <c r="J107" s="12" t="s">
        <v>52</v>
      </c>
      <c r="K107" s="12" t="s">
        <v>52</v>
      </c>
      <c r="L107" s="12" t="s">
        <v>52</v>
      </c>
      <c r="M107" s="12" t="s">
        <v>52</v>
      </c>
      <c r="N107" s="1" t="s">
        <v>52</v>
      </c>
    </row>
    <row r="108" spans="1:14" ht="30" customHeight="1">
      <c r="A108" s="12" t="s">
        <v>698</v>
      </c>
      <c r="B108" s="12" t="s">
        <v>696</v>
      </c>
      <c r="C108" s="12" t="s">
        <v>52</v>
      </c>
      <c r="D108" s="12" t="s">
        <v>83</v>
      </c>
      <c r="E108" s="22">
        <f>일위대가!F625</f>
        <v>1032</v>
      </c>
      <c r="F108" s="22">
        <f>일위대가!H625</f>
        <v>20648</v>
      </c>
      <c r="G108" s="22">
        <f>일위대가!J625</f>
        <v>0</v>
      </c>
      <c r="H108" s="22">
        <f t="shared" si="3"/>
        <v>21680</v>
      </c>
      <c r="I108" s="12" t="s">
        <v>697</v>
      </c>
      <c r="J108" s="12" t="s">
        <v>52</v>
      </c>
      <c r="K108" s="12" t="s">
        <v>52</v>
      </c>
      <c r="L108" s="12" t="s">
        <v>52</v>
      </c>
      <c r="M108" s="12" t="s">
        <v>52</v>
      </c>
      <c r="N108" s="1" t="s">
        <v>52</v>
      </c>
    </row>
    <row r="109" spans="1:14" ht="30" customHeight="1">
      <c r="A109" s="12" t="s">
        <v>702</v>
      </c>
      <c r="B109" s="12" t="s">
        <v>700</v>
      </c>
      <c r="C109" s="12" t="s">
        <v>52</v>
      </c>
      <c r="D109" s="12" t="s">
        <v>89</v>
      </c>
      <c r="E109" s="22">
        <f>일위대가!F629</f>
        <v>0</v>
      </c>
      <c r="F109" s="22">
        <f>일위대가!H629</f>
        <v>16574</v>
      </c>
      <c r="G109" s="22">
        <f>일위대가!J629</f>
        <v>994</v>
      </c>
      <c r="H109" s="22">
        <f t="shared" si="3"/>
        <v>17568</v>
      </c>
      <c r="I109" s="12" t="s">
        <v>701</v>
      </c>
      <c r="J109" s="12" t="s">
        <v>52</v>
      </c>
      <c r="K109" s="12" t="s">
        <v>52</v>
      </c>
      <c r="L109" s="12" t="s">
        <v>52</v>
      </c>
      <c r="M109" s="12" t="s">
        <v>52</v>
      </c>
      <c r="N109" s="1" t="s">
        <v>52</v>
      </c>
    </row>
    <row r="110" spans="1:14" ht="30" customHeight="1">
      <c r="A110" s="12" t="s">
        <v>706</v>
      </c>
      <c r="B110" s="12" t="s">
        <v>704</v>
      </c>
      <c r="C110" s="12" t="s">
        <v>52</v>
      </c>
      <c r="D110" s="12" t="s">
        <v>83</v>
      </c>
      <c r="E110" s="22">
        <f>일위대가!F634</f>
        <v>645</v>
      </c>
      <c r="F110" s="22">
        <f>일위대가!H634</f>
        <v>12905</v>
      </c>
      <c r="G110" s="22">
        <f>일위대가!J634</f>
        <v>0</v>
      </c>
      <c r="H110" s="22">
        <f t="shared" si="3"/>
        <v>13550</v>
      </c>
      <c r="I110" s="12" t="s">
        <v>705</v>
      </c>
      <c r="J110" s="12" t="s">
        <v>52</v>
      </c>
      <c r="K110" s="12" t="s">
        <v>52</v>
      </c>
      <c r="L110" s="12" t="s">
        <v>52</v>
      </c>
      <c r="M110" s="12" t="s">
        <v>52</v>
      </c>
      <c r="N110" s="1" t="s">
        <v>52</v>
      </c>
    </row>
    <row r="111" spans="1:14" ht="30" customHeight="1">
      <c r="A111" s="12" t="s">
        <v>711</v>
      </c>
      <c r="B111" s="12" t="s">
        <v>708</v>
      </c>
      <c r="C111" s="12" t="s">
        <v>709</v>
      </c>
      <c r="D111" s="12" t="s">
        <v>223</v>
      </c>
      <c r="E111" s="22">
        <f>일위대가!F639</f>
        <v>688</v>
      </c>
      <c r="F111" s="22">
        <f>일위대가!H639</f>
        <v>13765</v>
      </c>
      <c r="G111" s="22">
        <f>일위대가!J639</f>
        <v>0</v>
      </c>
      <c r="H111" s="22">
        <f t="shared" si="3"/>
        <v>14453</v>
      </c>
      <c r="I111" s="12" t="s">
        <v>710</v>
      </c>
      <c r="J111" s="12" t="s">
        <v>52</v>
      </c>
      <c r="K111" s="12" t="s">
        <v>52</v>
      </c>
      <c r="L111" s="12" t="s">
        <v>52</v>
      </c>
      <c r="M111" s="12" t="s">
        <v>52</v>
      </c>
      <c r="N111" s="1" t="s">
        <v>52</v>
      </c>
    </row>
    <row r="112" spans="1:14" ht="30" customHeight="1">
      <c r="A112" s="12" t="s">
        <v>715</v>
      </c>
      <c r="B112" s="12" t="s">
        <v>713</v>
      </c>
      <c r="C112" s="12" t="s">
        <v>347</v>
      </c>
      <c r="D112" s="12" t="s">
        <v>83</v>
      </c>
      <c r="E112" s="22">
        <f>일위대가!F645</f>
        <v>0</v>
      </c>
      <c r="F112" s="22">
        <f>일위대가!H645</f>
        <v>11027</v>
      </c>
      <c r="G112" s="22">
        <f>일위대가!J645</f>
        <v>661</v>
      </c>
      <c r="H112" s="22">
        <f t="shared" si="3"/>
        <v>11688</v>
      </c>
      <c r="I112" s="12" t="s">
        <v>714</v>
      </c>
      <c r="J112" s="12" t="s">
        <v>52</v>
      </c>
      <c r="K112" s="12" t="s">
        <v>52</v>
      </c>
      <c r="L112" s="12" t="s">
        <v>52</v>
      </c>
      <c r="M112" s="12" t="s">
        <v>52</v>
      </c>
      <c r="N112" s="1" t="s">
        <v>52</v>
      </c>
    </row>
    <row r="113" spans="1:14" ht="30" customHeight="1">
      <c r="A113" s="12" t="s">
        <v>829</v>
      </c>
      <c r="B113" s="12" t="s">
        <v>825</v>
      </c>
      <c r="C113" s="12" t="s">
        <v>826</v>
      </c>
      <c r="D113" s="12" t="s">
        <v>827</v>
      </c>
      <c r="E113" s="22">
        <f>일위대가!F652</f>
        <v>6077</v>
      </c>
      <c r="F113" s="22">
        <f>일위대가!H652</f>
        <v>49778</v>
      </c>
      <c r="G113" s="22">
        <f>일위대가!J652</f>
        <v>9172</v>
      </c>
      <c r="H113" s="22">
        <f t="shared" si="3"/>
        <v>65027</v>
      </c>
      <c r="I113" s="12" t="s">
        <v>828</v>
      </c>
      <c r="J113" s="12" t="s">
        <v>52</v>
      </c>
      <c r="K113" s="12" t="s">
        <v>1756</v>
      </c>
      <c r="L113" s="12" t="s">
        <v>52</v>
      </c>
      <c r="M113" s="12" t="s">
        <v>52</v>
      </c>
      <c r="N113" s="1" t="s">
        <v>63</v>
      </c>
    </row>
    <row r="114" spans="1:14" ht="30" customHeight="1">
      <c r="A114" s="12" t="s">
        <v>864</v>
      </c>
      <c r="B114" s="12" t="s">
        <v>66</v>
      </c>
      <c r="C114" s="12" t="s">
        <v>862</v>
      </c>
      <c r="D114" s="12" t="s">
        <v>68</v>
      </c>
      <c r="E114" s="22">
        <f>일위대가!F657</f>
        <v>0</v>
      </c>
      <c r="F114" s="22">
        <f>일위대가!H657</f>
        <v>94574</v>
      </c>
      <c r="G114" s="22">
        <f>일위대가!J657</f>
        <v>0</v>
      </c>
      <c r="H114" s="22">
        <f t="shared" si="3"/>
        <v>94574</v>
      </c>
      <c r="I114" s="12" t="s">
        <v>863</v>
      </c>
      <c r="J114" s="12" t="s">
        <v>52</v>
      </c>
      <c r="K114" s="12" t="s">
        <v>52</v>
      </c>
      <c r="L114" s="12" t="s">
        <v>52</v>
      </c>
      <c r="M114" s="12" t="s">
        <v>52</v>
      </c>
      <c r="N114" s="1" t="s">
        <v>52</v>
      </c>
    </row>
    <row r="115" spans="1:14" ht="30" customHeight="1">
      <c r="A115" s="12" t="s">
        <v>895</v>
      </c>
      <c r="B115" s="12" t="s">
        <v>892</v>
      </c>
      <c r="C115" s="12" t="s">
        <v>893</v>
      </c>
      <c r="D115" s="12" t="s">
        <v>83</v>
      </c>
      <c r="E115" s="22">
        <f>일위대가!F662</f>
        <v>0</v>
      </c>
      <c r="F115" s="22">
        <f>일위대가!H662</f>
        <v>18265</v>
      </c>
      <c r="G115" s="22">
        <f>일위대가!J662</f>
        <v>0</v>
      </c>
      <c r="H115" s="22">
        <f t="shared" si="3"/>
        <v>18265</v>
      </c>
      <c r="I115" s="12" t="s">
        <v>894</v>
      </c>
      <c r="J115" s="12" t="s">
        <v>52</v>
      </c>
      <c r="K115" s="12" t="s">
        <v>52</v>
      </c>
      <c r="L115" s="12" t="s">
        <v>52</v>
      </c>
      <c r="M115" s="12" t="s">
        <v>52</v>
      </c>
      <c r="N115" s="1" t="s">
        <v>52</v>
      </c>
    </row>
    <row r="116" spans="1:14" ht="30" customHeight="1">
      <c r="A116" s="12" t="s">
        <v>901</v>
      </c>
      <c r="B116" s="12" t="s">
        <v>898</v>
      </c>
      <c r="C116" s="12" t="s">
        <v>899</v>
      </c>
      <c r="D116" s="12" t="s">
        <v>827</v>
      </c>
      <c r="E116" s="22">
        <f>일위대가!F670</f>
        <v>60799</v>
      </c>
      <c r="F116" s="22">
        <f>일위대가!H670</f>
        <v>145895</v>
      </c>
      <c r="G116" s="22">
        <f>일위대가!J670</f>
        <v>35158</v>
      </c>
      <c r="H116" s="22">
        <f t="shared" si="3"/>
        <v>241852</v>
      </c>
      <c r="I116" s="12" t="s">
        <v>900</v>
      </c>
      <c r="J116" s="12" t="s">
        <v>52</v>
      </c>
      <c r="K116" s="12" t="s">
        <v>1756</v>
      </c>
      <c r="L116" s="12" t="s">
        <v>52</v>
      </c>
      <c r="M116" s="12" t="s">
        <v>52</v>
      </c>
      <c r="N116" s="1" t="s">
        <v>63</v>
      </c>
    </row>
    <row r="117" spans="1:14" ht="30" customHeight="1">
      <c r="A117" s="12" t="s">
        <v>906</v>
      </c>
      <c r="B117" s="12" t="s">
        <v>93</v>
      </c>
      <c r="C117" s="12" t="s">
        <v>904</v>
      </c>
      <c r="D117" s="12" t="s">
        <v>83</v>
      </c>
      <c r="E117" s="22">
        <f>일위대가!F674</f>
        <v>0</v>
      </c>
      <c r="F117" s="22">
        <f>일위대가!H674</f>
        <v>4301</v>
      </c>
      <c r="G117" s="22">
        <f>일위대가!J674</f>
        <v>0</v>
      </c>
      <c r="H117" s="22">
        <f t="shared" si="3"/>
        <v>4301</v>
      </c>
      <c r="I117" s="12" t="s">
        <v>905</v>
      </c>
      <c r="J117" s="12" t="s">
        <v>52</v>
      </c>
      <c r="K117" s="12" t="s">
        <v>52</v>
      </c>
      <c r="L117" s="12" t="s">
        <v>52</v>
      </c>
      <c r="M117" s="12" t="s">
        <v>52</v>
      </c>
      <c r="N117" s="1" t="s">
        <v>52</v>
      </c>
    </row>
    <row r="118" spans="1:14" ht="30" customHeight="1">
      <c r="A118" s="12" t="s">
        <v>1795</v>
      </c>
      <c r="B118" s="12" t="s">
        <v>913</v>
      </c>
      <c r="C118" s="12" t="s">
        <v>1796</v>
      </c>
      <c r="D118" s="12" t="s">
        <v>827</v>
      </c>
      <c r="E118" s="22">
        <f>일위대가!F681</f>
        <v>24714</v>
      </c>
      <c r="F118" s="22">
        <f>일위대가!H681</f>
        <v>59020</v>
      </c>
      <c r="G118" s="22">
        <f>일위대가!J681</f>
        <v>24554</v>
      </c>
      <c r="H118" s="22">
        <f t="shared" si="3"/>
        <v>108288</v>
      </c>
      <c r="I118" s="12" t="s">
        <v>1797</v>
      </c>
      <c r="J118" s="12" t="s">
        <v>52</v>
      </c>
      <c r="K118" s="12" t="s">
        <v>1756</v>
      </c>
      <c r="L118" s="12" t="s">
        <v>52</v>
      </c>
      <c r="M118" s="12" t="s">
        <v>52</v>
      </c>
      <c r="N118" s="1" t="s">
        <v>63</v>
      </c>
    </row>
    <row r="119" spans="1:14" ht="30" customHeight="1">
      <c r="A119" s="12" t="s">
        <v>1805</v>
      </c>
      <c r="B119" s="12" t="s">
        <v>1806</v>
      </c>
      <c r="C119" s="12" t="s">
        <v>1807</v>
      </c>
      <c r="D119" s="12" t="s">
        <v>827</v>
      </c>
      <c r="E119" s="22">
        <f>일위대가!F688</f>
        <v>38318</v>
      </c>
      <c r="F119" s="22">
        <f>일위대가!H688</f>
        <v>59020</v>
      </c>
      <c r="G119" s="22">
        <f>일위대가!J688</f>
        <v>20659</v>
      </c>
      <c r="H119" s="22">
        <f t="shared" si="3"/>
        <v>117997</v>
      </c>
      <c r="I119" s="12" t="s">
        <v>1808</v>
      </c>
      <c r="J119" s="12" t="s">
        <v>52</v>
      </c>
      <c r="K119" s="12" t="s">
        <v>1756</v>
      </c>
      <c r="L119" s="12" t="s">
        <v>52</v>
      </c>
      <c r="M119" s="12" t="s">
        <v>52</v>
      </c>
      <c r="N119" s="1" t="s">
        <v>63</v>
      </c>
    </row>
    <row r="120" spans="1:14" ht="30" customHeight="1">
      <c r="A120" s="12" t="s">
        <v>1816</v>
      </c>
      <c r="B120" s="12" t="s">
        <v>1817</v>
      </c>
      <c r="C120" s="12" t="s">
        <v>1807</v>
      </c>
      <c r="D120" s="12" t="s">
        <v>827</v>
      </c>
      <c r="E120" s="22">
        <f>일위대가!F692</f>
        <v>0</v>
      </c>
      <c r="F120" s="22">
        <f>일위대가!H692</f>
        <v>0</v>
      </c>
      <c r="G120" s="22">
        <f>일위대가!J692</f>
        <v>438</v>
      </c>
      <c r="H120" s="22">
        <f t="shared" si="3"/>
        <v>438</v>
      </c>
      <c r="I120" s="12" t="s">
        <v>1818</v>
      </c>
      <c r="J120" s="12" t="s">
        <v>52</v>
      </c>
      <c r="K120" s="12" t="s">
        <v>1756</v>
      </c>
      <c r="L120" s="12" t="s">
        <v>52</v>
      </c>
      <c r="M120" s="12" t="s">
        <v>52</v>
      </c>
      <c r="N120" s="1" t="s">
        <v>63</v>
      </c>
    </row>
    <row r="121" spans="1:14" ht="30" customHeight="1">
      <c r="A121" s="12" t="s">
        <v>916</v>
      </c>
      <c r="B121" s="12" t="s">
        <v>913</v>
      </c>
      <c r="C121" s="12" t="s">
        <v>914</v>
      </c>
      <c r="D121" s="12" t="s">
        <v>827</v>
      </c>
      <c r="E121" s="22">
        <f>일위대가!F699</f>
        <v>21731</v>
      </c>
      <c r="F121" s="22">
        <f>일위대가!H699</f>
        <v>59020</v>
      </c>
      <c r="G121" s="22">
        <f>일위대가!J699</f>
        <v>23423</v>
      </c>
      <c r="H121" s="22">
        <f t="shared" si="3"/>
        <v>104174</v>
      </c>
      <c r="I121" s="12" t="s">
        <v>915</v>
      </c>
      <c r="J121" s="12" t="s">
        <v>52</v>
      </c>
      <c r="K121" s="12" t="s">
        <v>1756</v>
      </c>
      <c r="L121" s="12" t="s">
        <v>52</v>
      </c>
      <c r="M121" s="12" t="s">
        <v>52</v>
      </c>
      <c r="N121" s="1" t="s">
        <v>63</v>
      </c>
    </row>
    <row r="122" spans="1:14" ht="30" customHeight="1">
      <c r="A122" s="12" t="s">
        <v>921</v>
      </c>
      <c r="B122" s="12" t="s">
        <v>918</v>
      </c>
      <c r="C122" s="12" t="s">
        <v>919</v>
      </c>
      <c r="D122" s="12" t="s">
        <v>827</v>
      </c>
      <c r="E122" s="22">
        <f>일위대가!F706</f>
        <v>21113</v>
      </c>
      <c r="F122" s="22">
        <f>일위대가!H706</f>
        <v>49778</v>
      </c>
      <c r="G122" s="22">
        <f>일위대가!J706</f>
        <v>9986</v>
      </c>
      <c r="H122" s="22">
        <f t="shared" si="3"/>
        <v>80877</v>
      </c>
      <c r="I122" s="12" t="s">
        <v>920</v>
      </c>
      <c r="J122" s="12" t="s">
        <v>52</v>
      </c>
      <c r="K122" s="12" t="s">
        <v>1756</v>
      </c>
      <c r="L122" s="12" t="s">
        <v>52</v>
      </c>
      <c r="M122" s="12" t="s">
        <v>52</v>
      </c>
      <c r="N122" s="1" t="s">
        <v>63</v>
      </c>
    </row>
    <row r="123" spans="1:14" ht="30" customHeight="1">
      <c r="A123" s="12" t="s">
        <v>926</v>
      </c>
      <c r="B123" s="12" t="s">
        <v>923</v>
      </c>
      <c r="C123" s="12" t="s">
        <v>924</v>
      </c>
      <c r="D123" s="12" t="s">
        <v>827</v>
      </c>
      <c r="E123" s="22">
        <f>일위대가!F713</f>
        <v>32691</v>
      </c>
      <c r="F123" s="22">
        <f>일위대가!H713</f>
        <v>59020</v>
      </c>
      <c r="G123" s="22">
        <f>일위대가!J713</f>
        <v>26662</v>
      </c>
      <c r="H123" s="22">
        <f t="shared" si="3"/>
        <v>118373</v>
      </c>
      <c r="I123" s="12" t="s">
        <v>925</v>
      </c>
      <c r="J123" s="12" t="s">
        <v>52</v>
      </c>
      <c r="K123" s="12" t="s">
        <v>1756</v>
      </c>
      <c r="L123" s="12" t="s">
        <v>52</v>
      </c>
      <c r="M123" s="12" t="s">
        <v>52</v>
      </c>
      <c r="N123" s="1" t="s">
        <v>63</v>
      </c>
    </row>
    <row r="124" spans="1:14" ht="30" customHeight="1">
      <c r="A124" s="12" t="s">
        <v>931</v>
      </c>
      <c r="B124" s="12" t="s">
        <v>928</v>
      </c>
      <c r="C124" s="12" t="s">
        <v>929</v>
      </c>
      <c r="D124" s="12" t="s">
        <v>827</v>
      </c>
      <c r="E124" s="22">
        <f>일위대가!F720</f>
        <v>4341</v>
      </c>
      <c r="F124" s="22">
        <f>일위대가!H720</f>
        <v>36248</v>
      </c>
      <c r="G124" s="22">
        <f>일위대가!J720</f>
        <v>1967</v>
      </c>
      <c r="H124" s="22">
        <f t="shared" si="3"/>
        <v>42556</v>
      </c>
      <c r="I124" s="12" t="s">
        <v>930</v>
      </c>
      <c r="J124" s="12" t="s">
        <v>52</v>
      </c>
      <c r="K124" s="12" t="s">
        <v>1756</v>
      </c>
      <c r="L124" s="12" t="s">
        <v>52</v>
      </c>
      <c r="M124" s="12" t="s">
        <v>52</v>
      </c>
      <c r="N124" s="1" t="s">
        <v>63</v>
      </c>
    </row>
    <row r="125" spans="1:14" ht="30" customHeight="1">
      <c r="A125" s="12" t="s">
        <v>941</v>
      </c>
      <c r="B125" s="12" t="s">
        <v>913</v>
      </c>
      <c r="C125" s="12" t="s">
        <v>939</v>
      </c>
      <c r="D125" s="12" t="s">
        <v>827</v>
      </c>
      <c r="E125" s="22">
        <f>일위대가!F727</f>
        <v>10565</v>
      </c>
      <c r="F125" s="22">
        <f>일위대가!H727</f>
        <v>59020</v>
      </c>
      <c r="G125" s="22">
        <f>일위대가!J727</f>
        <v>13873</v>
      </c>
      <c r="H125" s="22">
        <f t="shared" si="3"/>
        <v>83458</v>
      </c>
      <c r="I125" s="12" t="s">
        <v>940</v>
      </c>
      <c r="J125" s="12" t="s">
        <v>52</v>
      </c>
      <c r="K125" s="12" t="s">
        <v>1756</v>
      </c>
      <c r="L125" s="12" t="s">
        <v>52</v>
      </c>
      <c r="M125" s="12" t="s">
        <v>52</v>
      </c>
      <c r="N125" s="1" t="s">
        <v>63</v>
      </c>
    </row>
    <row r="126" spans="1:14" ht="30" customHeight="1">
      <c r="A126" s="12" t="s">
        <v>956</v>
      </c>
      <c r="B126" s="12" t="s">
        <v>123</v>
      </c>
      <c r="C126" s="12" t="s">
        <v>954</v>
      </c>
      <c r="D126" s="12" t="s">
        <v>83</v>
      </c>
      <c r="E126" s="22">
        <f>일위대가!F732</f>
        <v>0</v>
      </c>
      <c r="F126" s="22">
        <f>일위대가!H732</f>
        <v>3111</v>
      </c>
      <c r="G126" s="22">
        <f>일위대가!J732</f>
        <v>0</v>
      </c>
      <c r="H126" s="22">
        <f t="shared" si="3"/>
        <v>3111</v>
      </c>
      <c r="I126" s="12" t="s">
        <v>955</v>
      </c>
      <c r="J126" s="12" t="s">
        <v>52</v>
      </c>
      <c r="K126" s="12" t="s">
        <v>52</v>
      </c>
      <c r="L126" s="12" t="s">
        <v>52</v>
      </c>
      <c r="M126" s="12" t="s">
        <v>52</v>
      </c>
      <c r="N126" s="1" t="s">
        <v>52</v>
      </c>
    </row>
    <row r="127" spans="1:14" ht="30" customHeight="1">
      <c r="A127" s="12" t="s">
        <v>973</v>
      </c>
      <c r="B127" s="12" t="s">
        <v>970</v>
      </c>
      <c r="C127" s="12" t="s">
        <v>971</v>
      </c>
      <c r="D127" s="12" t="s">
        <v>827</v>
      </c>
      <c r="E127" s="22">
        <f>일위대가!F739</f>
        <v>40786</v>
      </c>
      <c r="F127" s="22">
        <f>일위대가!H739</f>
        <v>59020</v>
      </c>
      <c r="G127" s="22">
        <f>일위대가!J739</f>
        <v>72600</v>
      </c>
      <c r="H127" s="22">
        <f t="shared" si="3"/>
        <v>172406</v>
      </c>
      <c r="I127" s="12" t="s">
        <v>972</v>
      </c>
      <c r="J127" s="12" t="s">
        <v>52</v>
      </c>
      <c r="K127" s="12" t="s">
        <v>1756</v>
      </c>
      <c r="L127" s="12" t="s">
        <v>52</v>
      </c>
      <c r="M127" s="12" t="s">
        <v>52</v>
      </c>
      <c r="N127" s="1" t="s">
        <v>63</v>
      </c>
    </row>
    <row r="128" spans="1:14" ht="30" customHeight="1">
      <c r="A128" s="12" t="s">
        <v>1002</v>
      </c>
      <c r="B128" s="12" t="s">
        <v>970</v>
      </c>
      <c r="C128" s="12" t="s">
        <v>1000</v>
      </c>
      <c r="D128" s="12" t="s">
        <v>827</v>
      </c>
      <c r="E128" s="22">
        <f>일위대가!F746</f>
        <v>41729</v>
      </c>
      <c r="F128" s="22">
        <f>일위대가!H746</f>
        <v>59020</v>
      </c>
      <c r="G128" s="22">
        <f>일위대가!J746</f>
        <v>90024</v>
      </c>
      <c r="H128" s="22">
        <f t="shared" si="3"/>
        <v>190773</v>
      </c>
      <c r="I128" s="12" t="s">
        <v>1001</v>
      </c>
      <c r="J128" s="12" t="s">
        <v>52</v>
      </c>
      <c r="K128" s="12" t="s">
        <v>1756</v>
      </c>
      <c r="L128" s="12" t="s">
        <v>52</v>
      </c>
      <c r="M128" s="12" t="s">
        <v>52</v>
      </c>
      <c r="N128" s="1" t="s">
        <v>63</v>
      </c>
    </row>
    <row r="129" spans="1:14" ht="30" customHeight="1">
      <c r="A129" s="12" t="s">
        <v>1008</v>
      </c>
      <c r="B129" s="12" t="s">
        <v>1006</v>
      </c>
      <c r="C129" s="12" t="s">
        <v>172</v>
      </c>
      <c r="D129" s="12" t="s">
        <v>161</v>
      </c>
      <c r="E129" s="22">
        <f>일위대가!F752</f>
        <v>0</v>
      </c>
      <c r="F129" s="22">
        <f>일위대가!H752</f>
        <v>217540</v>
      </c>
      <c r="G129" s="22">
        <f>일위대가!J752</f>
        <v>19578</v>
      </c>
      <c r="H129" s="22">
        <f t="shared" si="3"/>
        <v>237118</v>
      </c>
      <c r="I129" s="12" t="s">
        <v>1007</v>
      </c>
      <c r="J129" s="12" t="s">
        <v>52</v>
      </c>
      <c r="K129" s="12" t="s">
        <v>52</v>
      </c>
      <c r="L129" s="12" t="s">
        <v>52</v>
      </c>
      <c r="M129" s="12" t="s">
        <v>52</v>
      </c>
      <c r="N129" s="1" t="s">
        <v>52</v>
      </c>
    </row>
    <row r="130" spans="1:14" ht="30" customHeight="1">
      <c r="A130" s="12" t="s">
        <v>1012</v>
      </c>
      <c r="B130" s="12" t="s">
        <v>1010</v>
      </c>
      <c r="C130" s="12" t="s">
        <v>172</v>
      </c>
      <c r="D130" s="12" t="s">
        <v>161</v>
      </c>
      <c r="E130" s="22">
        <f>일위대가!F759</f>
        <v>10101</v>
      </c>
      <c r="F130" s="22">
        <f>일위대가!H759</f>
        <v>573529</v>
      </c>
      <c r="G130" s="22">
        <f>일위대가!J759</f>
        <v>11470</v>
      </c>
      <c r="H130" s="22">
        <f t="shared" si="3"/>
        <v>595100</v>
      </c>
      <c r="I130" s="12" t="s">
        <v>1011</v>
      </c>
      <c r="J130" s="12" t="s">
        <v>52</v>
      </c>
      <c r="K130" s="12" t="s">
        <v>52</v>
      </c>
      <c r="L130" s="12" t="s">
        <v>52</v>
      </c>
      <c r="M130" s="12" t="s">
        <v>52</v>
      </c>
      <c r="N130" s="1" t="s">
        <v>52</v>
      </c>
    </row>
    <row r="131" spans="1:14" ht="30" customHeight="1">
      <c r="A131" s="12" t="s">
        <v>1018</v>
      </c>
      <c r="B131" s="12" t="s">
        <v>1015</v>
      </c>
      <c r="C131" s="12" t="s">
        <v>1016</v>
      </c>
      <c r="D131" s="12" t="s">
        <v>83</v>
      </c>
      <c r="E131" s="22">
        <f>일위대가!F766</f>
        <v>12002</v>
      </c>
      <c r="F131" s="22">
        <f>일위대가!H766</f>
        <v>0</v>
      </c>
      <c r="G131" s="22">
        <f>일위대가!J766</f>
        <v>0</v>
      </c>
      <c r="H131" s="22">
        <f t="shared" si="3"/>
        <v>12002</v>
      </c>
      <c r="I131" s="12" t="s">
        <v>1017</v>
      </c>
      <c r="J131" s="12" t="s">
        <v>52</v>
      </c>
      <c r="K131" s="12" t="s">
        <v>52</v>
      </c>
      <c r="L131" s="12" t="s">
        <v>52</v>
      </c>
      <c r="M131" s="12" t="s">
        <v>52</v>
      </c>
      <c r="N131" s="1" t="s">
        <v>52</v>
      </c>
    </row>
    <row r="132" spans="1:14" ht="30" customHeight="1">
      <c r="A132" s="12" t="s">
        <v>1023</v>
      </c>
      <c r="B132" s="12" t="s">
        <v>1020</v>
      </c>
      <c r="C132" s="12" t="s">
        <v>1021</v>
      </c>
      <c r="D132" s="12" t="s">
        <v>83</v>
      </c>
      <c r="E132" s="22">
        <f>일위대가!F772</f>
        <v>0</v>
      </c>
      <c r="F132" s="22">
        <f>일위대가!H772</f>
        <v>34461</v>
      </c>
      <c r="G132" s="22">
        <f>일위대가!J772</f>
        <v>344</v>
      </c>
      <c r="H132" s="22">
        <f t="shared" ref="H132:H163" si="4">E132+F132+G132</f>
        <v>34805</v>
      </c>
      <c r="I132" s="12" t="s">
        <v>1022</v>
      </c>
      <c r="J132" s="12" t="s">
        <v>52</v>
      </c>
      <c r="K132" s="12" t="s">
        <v>52</v>
      </c>
      <c r="L132" s="12" t="s">
        <v>52</v>
      </c>
      <c r="M132" s="12" t="s">
        <v>52</v>
      </c>
      <c r="N132" s="1" t="s">
        <v>52</v>
      </c>
    </row>
    <row r="133" spans="1:14" ht="30" customHeight="1">
      <c r="A133" s="12" t="s">
        <v>1028</v>
      </c>
      <c r="B133" s="12" t="s">
        <v>1015</v>
      </c>
      <c r="C133" s="12" t="s">
        <v>1026</v>
      </c>
      <c r="D133" s="12" t="s">
        <v>83</v>
      </c>
      <c r="E133" s="22">
        <f>일위대가!F779</f>
        <v>13696</v>
      </c>
      <c r="F133" s="22">
        <f>일위대가!H779</f>
        <v>0</v>
      </c>
      <c r="G133" s="22">
        <f>일위대가!J779</f>
        <v>0</v>
      </c>
      <c r="H133" s="22">
        <f t="shared" si="4"/>
        <v>13696</v>
      </c>
      <c r="I133" s="12" t="s">
        <v>1027</v>
      </c>
      <c r="J133" s="12" t="s">
        <v>52</v>
      </c>
      <c r="K133" s="12" t="s">
        <v>52</v>
      </c>
      <c r="L133" s="12" t="s">
        <v>52</v>
      </c>
      <c r="M133" s="12" t="s">
        <v>52</v>
      </c>
      <c r="N133" s="1" t="s">
        <v>52</v>
      </c>
    </row>
    <row r="134" spans="1:14" ht="30" customHeight="1">
      <c r="A134" s="12" t="s">
        <v>1032</v>
      </c>
      <c r="B134" s="12" t="s">
        <v>1020</v>
      </c>
      <c r="C134" s="12" t="s">
        <v>1030</v>
      </c>
      <c r="D134" s="12" t="s">
        <v>83</v>
      </c>
      <c r="E134" s="22">
        <f>일위대가!F785</f>
        <v>0</v>
      </c>
      <c r="F134" s="22">
        <f>일위대가!H785</f>
        <v>38183</v>
      </c>
      <c r="G134" s="22">
        <f>일위대가!J785</f>
        <v>381</v>
      </c>
      <c r="H134" s="22">
        <f t="shared" si="4"/>
        <v>38564</v>
      </c>
      <c r="I134" s="12" t="s">
        <v>1031</v>
      </c>
      <c r="J134" s="12" t="s">
        <v>52</v>
      </c>
      <c r="K134" s="12" t="s">
        <v>52</v>
      </c>
      <c r="L134" s="12" t="s">
        <v>52</v>
      </c>
      <c r="M134" s="12" t="s">
        <v>52</v>
      </c>
      <c r="N134" s="1" t="s">
        <v>52</v>
      </c>
    </row>
    <row r="135" spans="1:14" ht="30" customHeight="1">
      <c r="A135" s="12" t="s">
        <v>1039</v>
      </c>
      <c r="B135" s="12" t="s">
        <v>1035</v>
      </c>
      <c r="C135" s="12" t="s">
        <v>1036</v>
      </c>
      <c r="D135" s="12" t="s">
        <v>1037</v>
      </c>
      <c r="E135" s="22">
        <f>일위대가!F790</f>
        <v>46070</v>
      </c>
      <c r="F135" s="22">
        <f>일위대가!H790</f>
        <v>0</v>
      </c>
      <c r="G135" s="22">
        <f>일위대가!J790</f>
        <v>0</v>
      </c>
      <c r="H135" s="22">
        <f t="shared" si="4"/>
        <v>46070</v>
      </c>
      <c r="I135" s="12" t="s">
        <v>1038</v>
      </c>
      <c r="J135" s="12" t="s">
        <v>52</v>
      </c>
      <c r="K135" s="12" t="s">
        <v>52</v>
      </c>
      <c r="L135" s="12" t="s">
        <v>52</v>
      </c>
      <c r="M135" s="12" t="s">
        <v>52</v>
      </c>
      <c r="N135" s="1" t="s">
        <v>52</v>
      </c>
    </row>
    <row r="136" spans="1:14" ht="30" customHeight="1">
      <c r="A136" s="12" t="s">
        <v>1043</v>
      </c>
      <c r="B136" s="12" t="s">
        <v>1041</v>
      </c>
      <c r="C136" s="12" t="s">
        <v>1030</v>
      </c>
      <c r="D136" s="12" t="s">
        <v>83</v>
      </c>
      <c r="E136" s="22">
        <f>일위대가!F796</f>
        <v>0</v>
      </c>
      <c r="F136" s="22">
        <f>일위대가!H796</f>
        <v>36429</v>
      </c>
      <c r="G136" s="22">
        <f>일위대가!J796</f>
        <v>1092</v>
      </c>
      <c r="H136" s="22">
        <f t="shared" si="4"/>
        <v>37521</v>
      </c>
      <c r="I136" s="12" t="s">
        <v>1042</v>
      </c>
      <c r="J136" s="12" t="s">
        <v>52</v>
      </c>
      <c r="K136" s="12" t="s">
        <v>52</v>
      </c>
      <c r="L136" s="12" t="s">
        <v>52</v>
      </c>
      <c r="M136" s="12" t="s">
        <v>52</v>
      </c>
      <c r="N136" s="1" t="s">
        <v>52</v>
      </c>
    </row>
    <row r="137" spans="1:14" ht="30" customHeight="1">
      <c r="A137" s="12" t="s">
        <v>1048</v>
      </c>
      <c r="B137" s="12" t="s">
        <v>1035</v>
      </c>
      <c r="C137" s="12" t="s">
        <v>1046</v>
      </c>
      <c r="D137" s="12" t="s">
        <v>1037</v>
      </c>
      <c r="E137" s="22">
        <f>일위대가!F801</f>
        <v>39671</v>
      </c>
      <c r="F137" s="22">
        <f>일위대가!H801</f>
        <v>0</v>
      </c>
      <c r="G137" s="22">
        <f>일위대가!J801</f>
        <v>0</v>
      </c>
      <c r="H137" s="22">
        <f t="shared" si="4"/>
        <v>39671</v>
      </c>
      <c r="I137" s="12" t="s">
        <v>1047</v>
      </c>
      <c r="J137" s="12" t="s">
        <v>52</v>
      </c>
      <c r="K137" s="12" t="s">
        <v>52</v>
      </c>
      <c r="L137" s="12" t="s">
        <v>52</v>
      </c>
      <c r="M137" s="12" t="s">
        <v>52</v>
      </c>
      <c r="N137" s="1" t="s">
        <v>52</v>
      </c>
    </row>
    <row r="138" spans="1:14" ht="30" customHeight="1">
      <c r="A138" s="12" t="s">
        <v>1051</v>
      </c>
      <c r="B138" s="12" t="s">
        <v>1041</v>
      </c>
      <c r="C138" s="12" t="s">
        <v>1021</v>
      </c>
      <c r="D138" s="12" t="s">
        <v>83</v>
      </c>
      <c r="E138" s="22">
        <f>일위대가!F807</f>
        <v>0</v>
      </c>
      <c r="F138" s="22">
        <f>일위대가!H807</f>
        <v>31880</v>
      </c>
      <c r="G138" s="22">
        <f>일위대가!J807</f>
        <v>956</v>
      </c>
      <c r="H138" s="22">
        <f t="shared" si="4"/>
        <v>32836</v>
      </c>
      <c r="I138" s="12" t="s">
        <v>1050</v>
      </c>
      <c r="J138" s="12" t="s">
        <v>52</v>
      </c>
      <c r="K138" s="12" t="s">
        <v>52</v>
      </c>
      <c r="L138" s="12" t="s">
        <v>52</v>
      </c>
      <c r="M138" s="12" t="s">
        <v>52</v>
      </c>
      <c r="N138" s="1" t="s">
        <v>52</v>
      </c>
    </row>
    <row r="139" spans="1:14" ht="30" customHeight="1">
      <c r="A139" s="12" t="s">
        <v>1106</v>
      </c>
      <c r="B139" s="12" t="s">
        <v>1103</v>
      </c>
      <c r="C139" s="12" t="s">
        <v>1104</v>
      </c>
      <c r="D139" s="12" t="s">
        <v>104</v>
      </c>
      <c r="E139" s="22">
        <f>일위대가!F813</f>
        <v>0</v>
      </c>
      <c r="F139" s="22">
        <f>일위대가!H813</f>
        <v>113564</v>
      </c>
      <c r="G139" s="22">
        <f>일위대가!J813</f>
        <v>0</v>
      </c>
      <c r="H139" s="22">
        <f t="shared" si="4"/>
        <v>113564</v>
      </c>
      <c r="I139" s="12" t="s">
        <v>1105</v>
      </c>
      <c r="J139" s="12" t="s">
        <v>52</v>
      </c>
      <c r="K139" s="12" t="s">
        <v>52</v>
      </c>
      <c r="L139" s="12" t="s">
        <v>52</v>
      </c>
      <c r="M139" s="12" t="s">
        <v>52</v>
      </c>
      <c r="N139" s="1" t="s">
        <v>52</v>
      </c>
    </row>
    <row r="140" spans="1:14" ht="30" customHeight="1">
      <c r="A140" s="12" t="s">
        <v>1111</v>
      </c>
      <c r="B140" s="12" t="s">
        <v>1108</v>
      </c>
      <c r="C140" s="12" t="s">
        <v>1109</v>
      </c>
      <c r="D140" s="12" t="s">
        <v>83</v>
      </c>
      <c r="E140" s="22">
        <f>일위대가!F820</f>
        <v>0</v>
      </c>
      <c r="F140" s="22">
        <f>일위대가!H820</f>
        <v>113529</v>
      </c>
      <c r="G140" s="22">
        <f>일위대가!J820</f>
        <v>2270</v>
      </c>
      <c r="H140" s="22">
        <f t="shared" si="4"/>
        <v>115799</v>
      </c>
      <c r="I140" s="12" t="s">
        <v>1110</v>
      </c>
      <c r="J140" s="12" t="s">
        <v>52</v>
      </c>
      <c r="K140" s="12" t="s">
        <v>52</v>
      </c>
      <c r="L140" s="12" t="s">
        <v>52</v>
      </c>
      <c r="M140" s="12" t="s">
        <v>52</v>
      </c>
      <c r="N140" s="1" t="s">
        <v>52</v>
      </c>
    </row>
    <row r="141" spans="1:14" ht="30" customHeight="1">
      <c r="A141" s="12" t="s">
        <v>1944</v>
      </c>
      <c r="B141" s="12" t="s">
        <v>1941</v>
      </c>
      <c r="C141" s="12" t="s">
        <v>1942</v>
      </c>
      <c r="D141" s="12" t="s">
        <v>104</v>
      </c>
      <c r="E141" s="22">
        <f>일위대가!F824</f>
        <v>0</v>
      </c>
      <c r="F141" s="22">
        <f>일위대가!H824</f>
        <v>113564</v>
      </c>
      <c r="G141" s="22">
        <f>일위대가!J824</f>
        <v>0</v>
      </c>
      <c r="H141" s="22">
        <f t="shared" si="4"/>
        <v>113564</v>
      </c>
      <c r="I141" s="12" t="s">
        <v>1943</v>
      </c>
      <c r="J141" s="12" t="s">
        <v>52</v>
      </c>
      <c r="K141" s="12" t="s">
        <v>52</v>
      </c>
      <c r="L141" s="12" t="s">
        <v>52</v>
      </c>
      <c r="M141" s="12" t="s">
        <v>52</v>
      </c>
      <c r="N141" s="1" t="s">
        <v>52</v>
      </c>
    </row>
    <row r="142" spans="1:14" ht="30" customHeight="1">
      <c r="A142" s="12" t="s">
        <v>1118</v>
      </c>
      <c r="B142" s="12" t="s">
        <v>1108</v>
      </c>
      <c r="C142" s="12" t="s">
        <v>1116</v>
      </c>
      <c r="D142" s="12" t="s">
        <v>83</v>
      </c>
      <c r="E142" s="22">
        <f>일위대가!F831</f>
        <v>0</v>
      </c>
      <c r="F142" s="22">
        <f>일위대가!H831</f>
        <v>123988</v>
      </c>
      <c r="G142" s="22">
        <f>일위대가!J831</f>
        <v>2479</v>
      </c>
      <c r="H142" s="22">
        <f t="shared" si="4"/>
        <v>126467</v>
      </c>
      <c r="I142" s="12" t="s">
        <v>1117</v>
      </c>
      <c r="J142" s="12" t="s">
        <v>52</v>
      </c>
      <c r="K142" s="12" t="s">
        <v>52</v>
      </c>
      <c r="L142" s="12" t="s">
        <v>52</v>
      </c>
      <c r="M142" s="12" t="s">
        <v>52</v>
      </c>
      <c r="N142" s="1" t="s">
        <v>52</v>
      </c>
    </row>
    <row r="143" spans="1:14" ht="30" customHeight="1">
      <c r="A143" s="12" t="s">
        <v>1124</v>
      </c>
      <c r="B143" s="12" t="s">
        <v>1122</v>
      </c>
      <c r="C143" s="12" t="s">
        <v>1104</v>
      </c>
      <c r="D143" s="12" t="s">
        <v>104</v>
      </c>
      <c r="E143" s="22">
        <f>일위대가!F837</f>
        <v>0</v>
      </c>
      <c r="F143" s="22">
        <f>일위대가!H837</f>
        <v>113564</v>
      </c>
      <c r="G143" s="22">
        <f>일위대가!J837</f>
        <v>0</v>
      </c>
      <c r="H143" s="22">
        <f t="shared" si="4"/>
        <v>113564</v>
      </c>
      <c r="I143" s="12" t="s">
        <v>1123</v>
      </c>
      <c r="J143" s="12" t="s">
        <v>52</v>
      </c>
      <c r="K143" s="12" t="s">
        <v>52</v>
      </c>
      <c r="L143" s="12" t="s">
        <v>52</v>
      </c>
      <c r="M143" s="12" t="s">
        <v>52</v>
      </c>
      <c r="N143" s="1" t="s">
        <v>52</v>
      </c>
    </row>
    <row r="144" spans="1:14" ht="30" customHeight="1">
      <c r="A144" s="12" t="s">
        <v>1136</v>
      </c>
      <c r="B144" s="12" t="s">
        <v>1134</v>
      </c>
      <c r="C144" s="12" t="s">
        <v>1104</v>
      </c>
      <c r="D144" s="12" t="s">
        <v>104</v>
      </c>
      <c r="E144" s="22">
        <f>일위대가!F843</f>
        <v>0</v>
      </c>
      <c r="F144" s="22">
        <f>일위대가!H843</f>
        <v>113564</v>
      </c>
      <c r="G144" s="22">
        <f>일위대가!J843</f>
        <v>0</v>
      </c>
      <c r="H144" s="22">
        <f t="shared" si="4"/>
        <v>113564</v>
      </c>
      <c r="I144" s="12" t="s">
        <v>1135</v>
      </c>
      <c r="J144" s="12" t="s">
        <v>52</v>
      </c>
      <c r="K144" s="12" t="s">
        <v>52</v>
      </c>
      <c r="L144" s="12" t="s">
        <v>52</v>
      </c>
      <c r="M144" s="12" t="s">
        <v>52</v>
      </c>
      <c r="N144" s="1" t="s">
        <v>52</v>
      </c>
    </row>
    <row r="145" spans="1:14" ht="30" customHeight="1">
      <c r="A145" s="12" t="s">
        <v>1141</v>
      </c>
      <c r="B145" s="12" t="s">
        <v>1138</v>
      </c>
      <c r="C145" s="12" t="s">
        <v>1139</v>
      </c>
      <c r="D145" s="12" t="s">
        <v>83</v>
      </c>
      <c r="E145" s="22">
        <f>일위대가!F849</f>
        <v>0</v>
      </c>
      <c r="F145" s="22">
        <f>일위대가!H849</f>
        <v>15985</v>
      </c>
      <c r="G145" s="22">
        <f>일위대가!J849</f>
        <v>319</v>
      </c>
      <c r="H145" s="22">
        <f t="shared" si="4"/>
        <v>16304</v>
      </c>
      <c r="I145" s="12" t="s">
        <v>1140</v>
      </c>
      <c r="J145" s="12" t="s">
        <v>52</v>
      </c>
      <c r="K145" s="12" t="s">
        <v>52</v>
      </c>
      <c r="L145" s="12" t="s">
        <v>52</v>
      </c>
      <c r="M145" s="12" t="s">
        <v>52</v>
      </c>
      <c r="N145" s="1" t="s">
        <v>52</v>
      </c>
    </row>
    <row r="146" spans="1:14" ht="30" customHeight="1">
      <c r="A146" s="12" t="s">
        <v>1146</v>
      </c>
      <c r="B146" s="12" t="s">
        <v>1143</v>
      </c>
      <c r="C146" s="12" t="s">
        <v>1144</v>
      </c>
      <c r="D146" s="12" t="s">
        <v>83</v>
      </c>
      <c r="E146" s="22">
        <f>일위대가!F856</f>
        <v>2594</v>
      </c>
      <c r="F146" s="22">
        <f>일위대가!H856</f>
        <v>54456</v>
      </c>
      <c r="G146" s="22">
        <f>일위대가!J856</f>
        <v>1506</v>
      </c>
      <c r="H146" s="22">
        <f t="shared" si="4"/>
        <v>58556</v>
      </c>
      <c r="I146" s="12" t="s">
        <v>1145</v>
      </c>
      <c r="J146" s="12" t="s">
        <v>52</v>
      </c>
      <c r="K146" s="12" t="s">
        <v>52</v>
      </c>
      <c r="L146" s="12" t="s">
        <v>52</v>
      </c>
      <c r="M146" s="12" t="s">
        <v>52</v>
      </c>
      <c r="N146" s="1" t="s">
        <v>52</v>
      </c>
    </row>
    <row r="147" spans="1:14" ht="30" customHeight="1">
      <c r="A147" s="12" t="s">
        <v>1985</v>
      </c>
      <c r="B147" s="12" t="s">
        <v>1982</v>
      </c>
      <c r="C147" s="12" t="s">
        <v>1983</v>
      </c>
      <c r="D147" s="12" t="s">
        <v>83</v>
      </c>
      <c r="E147" s="22">
        <f>일위대가!F862</f>
        <v>0</v>
      </c>
      <c r="F147" s="22">
        <f>일위대가!H862</f>
        <v>50223</v>
      </c>
      <c r="G147" s="22">
        <f>일위대가!J862</f>
        <v>1506</v>
      </c>
      <c r="H147" s="22">
        <f t="shared" si="4"/>
        <v>51729</v>
      </c>
      <c r="I147" s="12" t="s">
        <v>1984</v>
      </c>
      <c r="J147" s="12" t="s">
        <v>52</v>
      </c>
      <c r="K147" s="12" t="s">
        <v>52</v>
      </c>
      <c r="L147" s="12" t="s">
        <v>52</v>
      </c>
      <c r="M147" s="12" t="s">
        <v>52</v>
      </c>
      <c r="N147" s="1" t="s">
        <v>52</v>
      </c>
    </row>
    <row r="148" spans="1:14" ht="30" customHeight="1">
      <c r="A148" s="12" t="s">
        <v>1990</v>
      </c>
      <c r="B148" s="12" t="s">
        <v>1987</v>
      </c>
      <c r="C148" s="12" t="s">
        <v>1988</v>
      </c>
      <c r="D148" s="12" t="s">
        <v>83</v>
      </c>
      <c r="E148" s="22">
        <f>일위대가!F866</f>
        <v>0</v>
      </c>
      <c r="F148" s="22">
        <f>일위대가!H866</f>
        <v>4233</v>
      </c>
      <c r="G148" s="22">
        <f>일위대가!J866</f>
        <v>0</v>
      </c>
      <c r="H148" s="22">
        <f t="shared" si="4"/>
        <v>4233</v>
      </c>
      <c r="I148" s="12" t="s">
        <v>1989</v>
      </c>
      <c r="J148" s="12" t="s">
        <v>52</v>
      </c>
      <c r="K148" s="12" t="s">
        <v>52</v>
      </c>
      <c r="L148" s="12" t="s">
        <v>52</v>
      </c>
      <c r="M148" s="12" t="s">
        <v>52</v>
      </c>
      <c r="N148" s="1" t="s">
        <v>52</v>
      </c>
    </row>
    <row r="149" spans="1:14" ht="30" customHeight="1">
      <c r="A149" s="12" t="s">
        <v>1152</v>
      </c>
      <c r="B149" s="12" t="s">
        <v>1138</v>
      </c>
      <c r="C149" s="12" t="s">
        <v>1150</v>
      </c>
      <c r="D149" s="12" t="s">
        <v>83</v>
      </c>
      <c r="E149" s="22">
        <f>일위대가!F872</f>
        <v>0</v>
      </c>
      <c r="F149" s="22">
        <f>일위대가!H872</f>
        <v>11625</v>
      </c>
      <c r="G149" s="22">
        <f>일위대가!J872</f>
        <v>232</v>
      </c>
      <c r="H149" s="22">
        <f t="shared" si="4"/>
        <v>11857</v>
      </c>
      <c r="I149" s="12" t="s">
        <v>1151</v>
      </c>
      <c r="J149" s="12" t="s">
        <v>52</v>
      </c>
      <c r="K149" s="12" t="s">
        <v>52</v>
      </c>
      <c r="L149" s="12" t="s">
        <v>52</v>
      </c>
      <c r="M149" s="12" t="s">
        <v>52</v>
      </c>
      <c r="N149" s="1" t="s">
        <v>52</v>
      </c>
    </row>
    <row r="150" spans="1:14" ht="30" customHeight="1">
      <c r="A150" s="12" t="s">
        <v>1156</v>
      </c>
      <c r="B150" s="12" t="s">
        <v>1154</v>
      </c>
      <c r="C150" s="12" t="s">
        <v>1144</v>
      </c>
      <c r="D150" s="12" t="s">
        <v>83</v>
      </c>
      <c r="E150" s="22">
        <f>일위대가!F879</f>
        <v>1942</v>
      </c>
      <c r="F150" s="22">
        <f>일위대가!H879</f>
        <v>45316</v>
      </c>
      <c r="G150" s="22">
        <f>일위대가!J879</f>
        <v>1257</v>
      </c>
      <c r="H150" s="22">
        <f t="shared" si="4"/>
        <v>48515</v>
      </c>
      <c r="I150" s="12" t="s">
        <v>1155</v>
      </c>
      <c r="J150" s="12" t="s">
        <v>52</v>
      </c>
      <c r="K150" s="12" t="s">
        <v>52</v>
      </c>
      <c r="L150" s="12" t="s">
        <v>52</v>
      </c>
      <c r="M150" s="12" t="s">
        <v>52</v>
      </c>
      <c r="N150" s="1" t="s">
        <v>52</v>
      </c>
    </row>
    <row r="151" spans="1:14" ht="30" customHeight="1">
      <c r="A151" s="12" t="s">
        <v>2007</v>
      </c>
      <c r="B151" s="12" t="s">
        <v>1982</v>
      </c>
      <c r="C151" s="12" t="s">
        <v>2005</v>
      </c>
      <c r="D151" s="12" t="s">
        <v>83</v>
      </c>
      <c r="E151" s="22">
        <f>일위대가!F885</f>
        <v>0</v>
      </c>
      <c r="F151" s="22">
        <f>일위대가!H885</f>
        <v>41930</v>
      </c>
      <c r="G151" s="22">
        <f>일위대가!J885</f>
        <v>1257</v>
      </c>
      <c r="H151" s="22">
        <f t="shared" si="4"/>
        <v>43187</v>
      </c>
      <c r="I151" s="12" t="s">
        <v>2006</v>
      </c>
      <c r="J151" s="12" t="s">
        <v>52</v>
      </c>
      <c r="K151" s="12" t="s">
        <v>52</v>
      </c>
      <c r="L151" s="12" t="s">
        <v>52</v>
      </c>
      <c r="M151" s="12" t="s">
        <v>52</v>
      </c>
      <c r="N151" s="1" t="s">
        <v>52</v>
      </c>
    </row>
    <row r="152" spans="1:14" ht="30" customHeight="1">
      <c r="A152" s="12" t="s">
        <v>2012</v>
      </c>
      <c r="B152" s="12" t="s">
        <v>2009</v>
      </c>
      <c r="C152" s="12" t="s">
        <v>2010</v>
      </c>
      <c r="D152" s="12" t="s">
        <v>83</v>
      </c>
      <c r="E152" s="22">
        <f>일위대가!F889</f>
        <v>0</v>
      </c>
      <c r="F152" s="22">
        <f>일위대가!H889</f>
        <v>3386</v>
      </c>
      <c r="G152" s="22">
        <f>일위대가!J889</f>
        <v>0</v>
      </c>
      <c r="H152" s="22">
        <f t="shared" si="4"/>
        <v>3386</v>
      </c>
      <c r="I152" s="12" t="s">
        <v>2011</v>
      </c>
      <c r="J152" s="12" t="s">
        <v>52</v>
      </c>
      <c r="K152" s="12" t="s">
        <v>52</v>
      </c>
      <c r="L152" s="12" t="s">
        <v>52</v>
      </c>
      <c r="M152" s="12" t="s">
        <v>52</v>
      </c>
      <c r="N152" s="1" t="s">
        <v>52</v>
      </c>
    </row>
    <row r="153" spans="1:14" ht="30" customHeight="1">
      <c r="A153" s="12" t="s">
        <v>1164</v>
      </c>
      <c r="B153" s="12" t="s">
        <v>334</v>
      </c>
      <c r="C153" s="12" t="s">
        <v>1162</v>
      </c>
      <c r="D153" s="12" t="s">
        <v>83</v>
      </c>
      <c r="E153" s="22">
        <f>일위대가!F895</f>
        <v>0</v>
      </c>
      <c r="F153" s="22">
        <f>일위대가!H895</f>
        <v>9733</v>
      </c>
      <c r="G153" s="22">
        <f>일위대가!J895</f>
        <v>194</v>
      </c>
      <c r="H153" s="22">
        <f t="shared" si="4"/>
        <v>9927</v>
      </c>
      <c r="I153" s="12" t="s">
        <v>1163</v>
      </c>
      <c r="J153" s="12" t="s">
        <v>52</v>
      </c>
      <c r="K153" s="12" t="s">
        <v>52</v>
      </c>
      <c r="L153" s="12" t="s">
        <v>52</v>
      </c>
      <c r="M153" s="12" t="s">
        <v>52</v>
      </c>
      <c r="N153" s="1" t="s">
        <v>52</v>
      </c>
    </row>
    <row r="154" spans="1:14" ht="30" customHeight="1">
      <c r="A154" s="12" t="s">
        <v>1173</v>
      </c>
      <c r="B154" s="12" t="s">
        <v>1170</v>
      </c>
      <c r="C154" s="12" t="s">
        <v>1171</v>
      </c>
      <c r="D154" s="12" t="s">
        <v>83</v>
      </c>
      <c r="E154" s="22">
        <f>일위대가!F901</f>
        <v>861</v>
      </c>
      <c r="F154" s="22">
        <f>일위대가!H901</f>
        <v>17145</v>
      </c>
      <c r="G154" s="22">
        <f>일위대가!J901</f>
        <v>0</v>
      </c>
      <c r="H154" s="22">
        <f t="shared" si="4"/>
        <v>18006</v>
      </c>
      <c r="I154" s="12" t="s">
        <v>1172</v>
      </c>
      <c r="J154" s="12" t="s">
        <v>52</v>
      </c>
      <c r="K154" s="12" t="s">
        <v>52</v>
      </c>
      <c r="L154" s="12" t="s">
        <v>52</v>
      </c>
      <c r="M154" s="12" t="s">
        <v>52</v>
      </c>
      <c r="N154" s="1" t="s">
        <v>52</v>
      </c>
    </row>
    <row r="155" spans="1:14" ht="30" customHeight="1">
      <c r="A155" s="12" t="s">
        <v>1178</v>
      </c>
      <c r="B155" s="12" t="s">
        <v>280</v>
      </c>
      <c r="C155" s="12" t="s">
        <v>1176</v>
      </c>
      <c r="D155" s="12" t="s">
        <v>83</v>
      </c>
      <c r="E155" s="22">
        <f>일위대가!F907</f>
        <v>3551</v>
      </c>
      <c r="F155" s="22">
        <f>일위대가!H907</f>
        <v>0</v>
      </c>
      <c r="G155" s="22">
        <f>일위대가!J907</f>
        <v>0</v>
      </c>
      <c r="H155" s="22">
        <f t="shared" si="4"/>
        <v>3551</v>
      </c>
      <c r="I155" s="12" t="s">
        <v>1177</v>
      </c>
      <c r="J155" s="12" t="s">
        <v>52</v>
      </c>
      <c r="K155" s="12" t="s">
        <v>52</v>
      </c>
      <c r="L155" s="12" t="s">
        <v>52</v>
      </c>
      <c r="M155" s="12" t="s">
        <v>52</v>
      </c>
      <c r="N155" s="1" t="s">
        <v>52</v>
      </c>
    </row>
    <row r="156" spans="1:14" ht="30" customHeight="1">
      <c r="A156" s="12" t="s">
        <v>1183</v>
      </c>
      <c r="B156" s="12" t="s">
        <v>1180</v>
      </c>
      <c r="C156" s="12" t="s">
        <v>1181</v>
      </c>
      <c r="D156" s="12" t="s">
        <v>83</v>
      </c>
      <c r="E156" s="22">
        <f>일위대가!F912</f>
        <v>0</v>
      </c>
      <c r="F156" s="22">
        <f>일위대가!H912</f>
        <v>6672</v>
      </c>
      <c r="G156" s="22">
        <f>일위대가!J912</f>
        <v>0</v>
      </c>
      <c r="H156" s="22">
        <f t="shared" si="4"/>
        <v>6672</v>
      </c>
      <c r="I156" s="12" t="s">
        <v>1182</v>
      </c>
      <c r="J156" s="12" t="s">
        <v>52</v>
      </c>
      <c r="K156" s="12" t="s">
        <v>52</v>
      </c>
      <c r="L156" s="12" t="s">
        <v>52</v>
      </c>
      <c r="M156" s="12" t="s">
        <v>52</v>
      </c>
      <c r="N156" s="1" t="s">
        <v>52</v>
      </c>
    </row>
    <row r="157" spans="1:14" ht="30" customHeight="1">
      <c r="A157" s="12" t="s">
        <v>1187</v>
      </c>
      <c r="B157" s="12" t="s">
        <v>285</v>
      </c>
      <c r="C157" s="12" t="s">
        <v>1176</v>
      </c>
      <c r="D157" s="12" t="s">
        <v>83</v>
      </c>
      <c r="E157" s="22">
        <f>일위대가!F918</f>
        <v>3454</v>
      </c>
      <c r="F157" s="22">
        <f>일위대가!H918</f>
        <v>0</v>
      </c>
      <c r="G157" s="22">
        <f>일위대가!J918</f>
        <v>0</v>
      </c>
      <c r="H157" s="22">
        <f t="shared" si="4"/>
        <v>3454</v>
      </c>
      <c r="I157" s="12" t="s">
        <v>1186</v>
      </c>
      <c r="J157" s="12" t="s">
        <v>52</v>
      </c>
      <c r="K157" s="12" t="s">
        <v>52</v>
      </c>
      <c r="L157" s="12" t="s">
        <v>52</v>
      </c>
      <c r="M157" s="12" t="s">
        <v>52</v>
      </c>
      <c r="N157" s="1" t="s">
        <v>52</v>
      </c>
    </row>
    <row r="158" spans="1:14" ht="30" customHeight="1">
      <c r="A158" s="12" t="s">
        <v>1191</v>
      </c>
      <c r="B158" s="12" t="s">
        <v>1180</v>
      </c>
      <c r="C158" s="12" t="s">
        <v>1189</v>
      </c>
      <c r="D158" s="12" t="s">
        <v>83</v>
      </c>
      <c r="E158" s="22">
        <f>일위대가!F923</f>
        <v>0</v>
      </c>
      <c r="F158" s="22">
        <f>일위대가!H923</f>
        <v>9637</v>
      </c>
      <c r="G158" s="22">
        <f>일위대가!J923</f>
        <v>0</v>
      </c>
      <c r="H158" s="22">
        <f t="shared" si="4"/>
        <v>9637</v>
      </c>
      <c r="I158" s="12" t="s">
        <v>1190</v>
      </c>
      <c r="J158" s="12" t="s">
        <v>52</v>
      </c>
      <c r="K158" s="12" t="s">
        <v>52</v>
      </c>
      <c r="L158" s="12" t="s">
        <v>52</v>
      </c>
      <c r="M158" s="12" t="s">
        <v>52</v>
      </c>
      <c r="N158" s="1" t="s">
        <v>52</v>
      </c>
    </row>
    <row r="159" spans="1:14" ht="30" customHeight="1">
      <c r="A159" s="12" t="s">
        <v>1201</v>
      </c>
      <c r="B159" s="12" t="s">
        <v>1198</v>
      </c>
      <c r="C159" s="12" t="s">
        <v>1199</v>
      </c>
      <c r="D159" s="12" t="s">
        <v>83</v>
      </c>
      <c r="E159" s="22">
        <f>일위대가!F929</f>
        <v>0</v>
      </c>
      <c r="F159" s="22">
        <f>일위대가!H929</f>
        <v>18183</v>
      </c>
      <c r="G159" s="22">
        <f>일위대가!J929</f>
        <v>363</v>
      </c>
      <c r="H159" s="22">
        <f t="shared" si="4"/>
        <v>18546</v>
      </c>
      <c r="I159" s="12" t="s">
        <v>1200</v>
      </c>
      <c r="J159" s="12" t="s">
        <v>52</v>
      </c>
      <c r="K159" s="12" t="s">
        <v>52</v>
      </c>
      <c r="L159" s="12" t="s">
        <v>52</v>
      </c>
      <c r="M159" s="12" t="s">
        <v>52</v>
      </c>
      <c r="N159" s="1" t="s">
        <v>52</v>
      </c>
    </row>
    <row r="160" spans="1:14" ht="30" customHeight="1">
      <c r="A160" s="12" t="s">
        <v>1229</v>
      </c>
      <c r="B160" s="12" t="s">
        <v>1226</v>
      </c>
      <c r="C160" s="12" t="s">
        <v>1227</v>
      </c>
      <c r="D160" s="12" t="s">
        <v>83</v>
      </c>
      <c r="E160" s="22">
        <f>일위대가!F934</f>
        <v>0</v>
      </c>
      <c r="F160" s="22">
        <f>일위대가!H934</f>
        <v>16459</v>
      </c>
      <c r="G160" s="22">
        <f>일위대가!J934</f>
        <v>0</v>
      </c>
      <c r="H160" s="22">
        <f t="shared" si="4"/>
        <v>16459</v>
      </c>
      <c r="I160" s="12" t="s">
        <v>1228</v>
      </c>
      <c r="J160" s="12" t="s">
        <v>52</v>
      </c>
      <c r="K160" s="12" t="s">
        <v>52</v>
      </c>
      <c r="L160" s="12" t="s">
        <v>52</v>
      </c>
      <c r="M160" s="12" t="s">
        <v>52</v>
      </c>
      <c r="N160" s="1" t="s">
        <v>52</v>
      </c>
    </row>
    <row r="161" spans="1:14" ht="30" customHeight="1">
      <c r="A161" s="12" t="s">
        <v>1236</v>
      </c>
      <c r="B161" s="12" t="s">
        <v>1226</v>
      </c>
      <c r="C161" s="12" t="s">
        <v>1234</v>
      </c>
      <c r="D161" s="12" t="s">
        <v>83</v>
      </c>
      <c r="E161" s="22">
        <f>일위대가!F939</f>
        <v>0</v>
      </c>
      <c r="F161" s="22">
        <f>일위대가!H939</f>
        <v>19632</v>
      </c>
      <c r="G161" s="22">
        <f>일위대가!J939</f>
        <v>0</v>
      </c>
      <c r="H161" s="22">
        <f t="shared" si="4"/>
        <v>19632</v>
      </c>
      <c r="I161" s="12" t="s">
        <v>1235</v>
      </c>
      <c r="J161" s="12" t="s">
        <v>52</v>
      </c>
      <c r="K161" s="12" t="s">
        <v>52</v>
      </c>
      <c r="L161" s="12" t="s">
        <v>52</v>
      </c>
      <c r="M161" s="12" t="s">
        <v>52</v>
      </c>
      <c r="N161" s="1" t="s">
        <v>52</v>
      </c>
    </row>
    <row r="162" spans="1:14" ht="30" customHeight="1">
      <c r="A162" s="12" t="s">
        <v>1245</v>
      </c>
      <c r="B162" s="12" t="s">
        <v>1226</v>
      </c>
      <c r="C162" s="12" t="s">
        <v>1243</v>
      </c>
      <c r="D162" s="12" t="s">
        <v>83</v>
      </c>
      <c r="E162" s="22">
        <f>일위대가!F944</f>
        <v>0</v>
      </c>
      <c r="F162" s="22">
        <f>일위대가!H944</f>
        <v>21517</v>
      </c>
      <c r="G162" s="22">
        <f>일위대가!J944</f>
        <v>0</v>
      </c>
      <c r="H162" s="22">
        <f t="shared" si="4"/>
        <v>21517</v>
      </c>
      <c r="I162" s="12" t="s">
        <v>1244</v>
      </c>
      <c r="J162" s="12" t="s">
        <v>52</v>
      </c>
      <c r="K162" s="12" t="s">
        <v>52</v>
      </c>
      <c r="L162" s="12" t="s">
        <v>52</v>
      </c>
      <c r="M162" s="12" t="s">
        <v>52</v>
      </c>
      <c r="N162" s="1" t="s">
        <v>52</v>
      </c>
    </row>
    <row r="163" spans="1:14" ht="30" customHeight="1">
      <c r="A163" s="12" t="s">
        <v>1258</v>
      </c>
      <c r="B163" s="12" t="s">
        <v>1255</v>
      </c>
      <c r="C163" s="12" t="s">
        <v>1256</v>
      </c>
      <c r="D163" s="12" t="s">
        <v>83</v>
      </c>
      <c r="E163" s="22">
        <f>일위대가!F951</f>
        <v>0</v>
      </c>
      <c r="F163" s="22">
        <f>일위대가!H951</f>
        <v>90847</v>
      </c>
      <c r="G163" s="22">
        <f>일위대가!J951</f>
        <v>2725</v>
      </c>
      <c r="H163" s="22">
        <f t="shared" si="4"/>
        <v>93572</v>
      </c>
      <c r="I163" s="12" t="s">
        <v>1257</v>
      </c>
      <c r="J163" s="12" t="s">
        <v>52</v>
      </c>
      <c r="K163" s="12" t="s">
        <v>52</v>
      </c>
      <c r="L163" s="12" t="s">
        <v>52</v>
      </c>
      <c r="M163" s="12" t="s">
        <v>52</v>
      </c>
      <c r="N163" s="1" t="s">
        <v>52</v>
      </c>
    </row>
    <row r="164" spans="1:14" ht="30" customHeight="1">
      <c r="A164" s="12" t="s">
        <v>1278</v>
      </c>
      <c r="B164" s="12" t="s">
        <v>1276</v>
      </c>
      <c r="C164" s="12" t="s">
        <v>347</v>
      </c>
      <c r="D164" s="12" t="s">
        <v>83</v>
      </c>
      <c r="E164" s="22">
        <f>일위대가!F957</f>
        <v>0</v>
      </c>
      <c r="F164" s="22">
        <f>일위대가!H957</f>
        <v>24004</v>
      </c>
      <c r="G164" s="22">
        <f>일위대가!J957</f>
        <v>720</v>
      </c>
      <c r="H164" s="22">
        <f t="shared" ref="H164:H195" si="5">E164+F164+G164</f>
        <v>24724</v>
      </c>
      <c r="I164" s="12" t="s">
        <v>1277</v>
      </c>
      <c r="J164" s="12" t="s">
        <v>52</v>
      </c>
      <c r="K164" s="12" t="s">
        <v>52</v>
      </c>
      <c r="L164" s="12" t="s">
        <v>52</v>
      </c>
      <c r="M164" s="12" t="s">
        <v>52</v>
      </c>
      <c r="N164" s="1" t="s">
        <v>52</v>
      </c>
    </row>
    <row r="165" spans="1:14" ht="30" customHeight="1">
      <c r="A165" s="12" t="s">
        <v>1286</v>
      </c>
      <c r="B165" s="12" t="s">
        <v>1276</v>
      </c>
      <c r="C165" s="12" t="s">
        <v>1284</v>
      </c>
      <c r="D165" s="12" t="s">
        <v>83</v>
      </c>
      <c r="E165" s="22">
        <f>일위대가!F963</f>
        <v>0</v>
      </c>
      <c r="F165" s="22">
        <f>일위대가!H963</f>
        <v>18859</v>
      </c>
      <c r="G165" s="22">
        <f>일위대가!J963</f>
        <v>565</v>
      </c>
      <c r="H165" s="22">
        <f t="shared" si="5"/>
        <v>19424</v>
      </c>
      <c r="I165" s="12" t="s">
        <v>1285</v>
      </c>
      <c r="J165" s="12" t="s">
        <v>52</v>
      </c>
      <c r="K165" s="12" t="s">
        <v>52</v>
      </c>
      <c r="L165" s="12" t="s">
        <v>52</v>
      </c>
      <c r="M165" s="12" t="s">
        <v>52</v>
      </c>
      <c r="N165" s="1" t="s">
        <v>52</v>
      </c>
    </row>
    <row r="166" spans="1:14" ht="30" customHeight="1">
      <c r="A166" s="12" t="s">
        <v>1315</v>
      </c>
      <c r="B166" s="12" t="s">
        <v>1312</v>
      </c>
      <c r="C166" s="12" t="s">
        <v>1313</v>
      </c>
      <c r="D166" s="12" t="s">
        <v>223</v>
      </c>
      <c r="E166" s="22">
        <f>일위대가!F969</f>
        <v>0</v>
      </c>
      <c r="F166" s="22">
        <f>일위대가!H969</f>
        <v>25752</v>
      </c>
      <c r="G166" s="22">
        <f>일위대가!J969</f>
        <v>515</v>
      </c>
      <c r="H166" s="22">
        <f t="shared" si="5"/>
        <v>26267</v>
      </c>
      <c r="I166" s="12" t="s">
        <v>1314</v>
      </c>
      <c r="J166" s="12" t="s">
        <v>52</v>
      </c>
      <c r="K166" s="12" t="s">
        <v>52</v>
      </c>
      <c r="L166" s="12" t="s">
        <v>52</v>
      </c>
      <c r="M166" s="12" t="s">
        <v>52</v>
      </c>
      <c r="N166" s="1" t="s">
        <v>52</v>
      </c>
    </row>
    <row r="167" spans="1:14" ht="30" customHeight="1">
      <c r="A167" s="12" t="s">
        <v>1325</v>
      </c>
      <c r="B167" s="12" t="s">
        <v>375</v>
      </c>
      <c r="C167" s="12" t="s">
        <v>52</v>
      </c>
      <c r="D167" s="12" t="s">
        <v>73</v>
      </c>
      <c r="E167" s="22">
        <f>일위대가!F974</f>
        <v>0</v>
      </c>
      <c r="F167" s="22">
        <f>일위대가!H974</f>
        <v>49025</v>
      </c>
      <c r="G167" s="22">
        <f>일위대가!J974</f>
        <v>0</v>
      </c>
      <c r="H167" s="22">
        <f t="shared" si="5"/>
        <v>49025</v>
      </c>
      <c r="I167" s="12" t="s">
        <v>1324</v>
      </c>
      <c r="J167" s="12" t="s">
        <v>52</v>
      </c>
      <c r="K167" s="12" t="s">
        <v>52</v>
      </c>
      <c r="L167" s="12" t="s">
        <v>52</v>
      </c>
      <c r="M167" s="12" t="s">
        <v>52</v>
      </c>
      <c r="N167" s="1" t="s">
        <v>52</v>
      </c>
    </row>
    <row r="168" spans="1:14" ht="30" customHeight="1">
      <c r="A168" s="12" t="s">
        <v>1344</v>
      </c>
      <c r="B168" s="12" t="s">
        <v>1341</v>
      </c>
      <c r="C168" s="12" t="s">
        <v>1342</v>
      </c>
      <c r="D168" s="12" t="s">
        <v>771</v>
      </c>
      <c r="E168" s="22">
        <f>일위대가!F982</f>
        <v>142</v>
      </c>
      <c r="F168" s="22">
        <f>일위대가!H982</f>
        <v>7109</v>
      </c>
      <c r="G168" s="22">
        <f>일위대가!J982</f>
        <v>142</v>
      </c>
      <c r="H168" s="22">
        <f t="shared" si="5"/>
        <v>7393</v>
      </c>
      <c r="I168" s="12" t="s">
        <v>1343</v>
      </c>
      <c r="J168" s="12" t="s">
        <v>52</v>
      </c>
      <c r="K168" s="12" t="s">
        <v>52</v>
      </c>
      <c r="L168" s="12" t="s">
        <v>52</v>
      </c>
      <c r="M168" s="12" t="s">
        <v>52</v>
      </c>
      <c r="N168" s="1" t="s">
        <v>52</v>
      </c>
    </row>
    <row r="169" spans="1:14" ht="30" customHeight="1">
      <c r="A169" s="12" t="s">
        <v>1360</v>
      </c>
      <c r="B169" s="12" t="s">
        <v>1357</v>
      </c>
      <c r="C169" s="12" t="s">
        <v>1358</v>
      </c>
      <c r="D169" s="12" t="s">
        <v>511</v>
      </c>
      <c r="E169" s="22">
        <f>일위대가!F988</f>
        <v>139</v>
      </c>
      <c r="F169" s="22">
        <f>일위대가!H988</f>
        <v>235</v>
      </c>
      <c r="G169" s="22">
        <f>일위대가!J988</f>
        <v>9</v>
      </c>
      <c r="H169" s="22">
        <f t="shared" si="5"/>
        <v>383</v>
      </c>
      <c r="I169" s="12" t="s">
        <v>1359</v>
      </c>
      <c r="J169" s="12" t="s">
        <v>52</v>
      </c>
      <c r="K169" s="12" t="s">
        <v>52</v>
      </c>
      <c r="L169" s="12" t="s">
        <v>52</v>
      </c>
      <c r="M169" s="12" t="s">
        <v>52</v>
      </c>
      <c r="N169" s="1" t="s">
        <v>52</v>
      </c>
    </row>
    <row r="170" spans="1:14" ht="30" customHeight="1">
      <c r="A170" s="12" t="s">
        <v>1441</v>
      </c>
      <c r="B170" s="12" t="s">
        <v>1427</v>
      </c>
      <c r="C170" s="12" t="s">
        <v>1439</v>
      </c>
      <c r="D170" s="12" t="s">
        <v>771</v>
      </c>
      <c r="E170" s="22">
        <f>일위대가!F997</f>
        <v>138</v>
      </c>
      <c r="F170" s="22">
        <f>일위대가!H997</f>
        <v>6925</v>
      </c>
      <c r="G170" s="22">
        <f>일위대가!J997</f>
        <v>277</v>
      </c>
      <c r="H170" s="22">
        <f t="shared" si="5"/>
        <v>7340</v>
      </c>
      <c r="I170" s="12" t="s">
        <v>1440</v>
      </c>
      <c r="J170" s="12" t="s">
        <v>52</v>
      </c>
      <c r="K170" s="12" t="s">
        <v>52</v>
      </c>
      <c r="L170" s="12" t="s">
        <v>52</v>
      </c>
      <c r="M170" s="12" t="s">
        <v>52</v>
      </c>
      <c r="N170" s="1" t="s">
        <v>52</v>
      </c>
    </row>
    <row r="171" spans="1:14" ht="30" customHeight="1">
      <c r="A171" s="12" t="s">
        <v>1375</v>
      </c>
      <c r="B171" s="12" t="s">
        <v>1372</v>
      </c>
      <c r="C171" s="12" t="s">
        <v>1373</v>
      </c>
      <c r="D171" s="12" t="s">
        <v>511</v>
      </c>
      <c r="E171" s="22">
        <f>일위대가!F1007</f>
        <v>62</v>
      </c>
      <c r="F171" s="22">
        <f>일위대가!H1007</f>
        <v>294</v>
      </c>
      <c r="G171" s="22">
        <f>일위대가!J1007</f>
        <v>10</v>
      </c>
      <c r="H171" s="22">
        <f t="shared" si="5"/>
        <v>366</v>
      </c>
      <c r="I171" s="12" t="s">
        <v>1374</v>
      </c>
      <c r="J171" s="12" t="s">
        <v>52</v>
      </c>
      <c r="K171" s="12" t="s">
        <v>52</v>
      </c>
      <c r="L171" s="12" t="s">
        <v>52</v>
      </c>
      <c r="M171" s="12" t="s">
        <v>52</v>
      </c>
      <c r="N171" s="1" t="s">
        <v>52</v>
      </c>
    </row>
    <row r="172" spans="1:14" ht="30" customHeight="1">
      <c r="A172" s="12" t="s">
        <v>1379</v>
      </c>
      <c r="B172" s="12" t="s">
        <v>1341</v>
      </c>
      <c r="C172" s="12" t="s">
        <v>1377</v>
      </c>
      <c r="D172" s="12" t="s">
        <v>771</v>
      </c>
      <c r="E172" s="22">
        <f>일위대가!F1015</f>
        <v>110</v>
      </c>
      <c r="F172" s="22">
        <f>일위대가!H1015</f>
        <v>5527</v>
      </c>
      <c r="G172" s="22">
        <f>일위대가!J1015</f>
        <v>110</v>
      </c>
      <c r="H172" s="22">
        <f t="shared" si="5"/>
        <v>5747</v>
      </c>
      <c r="I172" s="12" t="s">
        <v>1378</v>
      </c>
      <c r="J172" s="12" t="s">
        <v>52</v>
      </c>
      <c r="K172" s="12" t="s">
        <v>52</v>
      </c>
      <c r="L172" s="12" t="s">
        <v>52</v>
      </c>
      <c r="M172" s="12" t="s">
        <v>52</v>
      </c>
      <c r="N172" s="1" t="s">
        <v>52</v>
      </c>
    </row>
    <row r="173" spans="1:14" ht="30" customHeight="1">
      <c r="A173" s="12" t="s">
        <v>1384</v>
      </c>
      <c r="B173" s="12" t="s">
        <v>1381</v>
      </c>
      <c r="C173" s="12" t="s">
        <v>1382</v>
      </c>
      <c r="D173" s="12" t="s">
        <v>83</v>
      </c>
      <c r="E173" s="22">
        <f>일위대가!F1019</f>
        <v>89</v>
      </c>
      <c r="F173" s="22">
        <f>일위대가!H1019</f>
        <v>4461</v>
      </c>
      <c r="G173" s="22">
        <f>일위대가!J1019</f>
        <v>0</v>
      </c>
      <c r="H173" s="22">
        <f t="shared" si="5"/>
        <v>4550</v>
      </c>
      <c r="I173" s="12" t="s">
        <v>1383</v>
      </c>
      <c r="J173" s="12" t="s">
        <v>52</v>
      </c>
      <c r="K173" s="12" t="s">
        <v>52</v>
      </c>
      <c r="L173" s="12" t="s">
        <v>52</v>
      </c>
      <c r="M173" s="12" t="s">
        <v>52</v>
      </c>
      <c r="N173" s="1" t="s">
        <v>52</v>
      </c>
    </row>
    <row r="174" spans="1:14" ht="30" customHeight="1">
      <c r="A174" s="12" t="s">
        <v>1389</v>
      </c>
      <c r="B174" s="12" t="s">
        <v>1386</v>
      </c>
      <c r="C174" s="12" t="s">
        <v>1387</v>
      </c>
      <c r="D174" s="12" t="s">
        <v>83</v>
      </c>
      <c r="E174" s="22">
        <f>일위대가!F1023</f>
        <v>237</v>
      </c>
      <c r="F174" s="22">
        <f>일위대가!H1023</f>
        <v>11897</v>
      </c>
      <c r="G174" s="22">
        <f>일위대가!J1023</f>
        <v>0</v>
      </c>
      <c r="H174" s="22">
        <f t="shared" si="5"/>
        <v>12134</v>
      </c>
      <c r="I174" s="12" t="s">
        <v>1388</v>
      </c>
      <c r="J174" s="12" t="s">
        <v>52</v>
      </c>
      <c r="K174" s="12" t="s">
        <v>52</v>
      </c>
      <c r="L174" s="12" t="s">
        <v>52</v>
      </c>
      <c r="M174" s="12" t="s">
        <v>52</v>
      </c>
      <c r="N174" s="1" t="s">
        <v>52</v>
      </c>
    </row>
    <row r="175" spans="1:14" ht="30" customHeight="1">
      <c r="A175" s="12" t="s">
        <v>1395</v>
      </c>
      <c r="B175" s="12" t="s">
        <v>1392</v>
      </c>
      <c r="C175" s="12" t="s">
        <v>1393</v>
      </c>
      <c r="D175" s="12" t="s">
        <v>83</v>
      </c>
      <c r="E175" s="22">
        <f>일위대가!F1028</f>
        <v>686</v>
      </c>
      <c r="F175" s="22">
        <f>일위대가!H1028</f>
        <v>0</v>
      </c>
      <c r="G175" s="22">
        <f>일위대가!J1028</f>
        <v>0</v>
      </c>
      <c r="H175" s="22">
        <f t="shared" si="5"/>
        <v>686</v>
      </c>
      <c r="I175" s="12" t="s">
        <v>1394</v>
      </c>
      <c r="J175" s="12" t="s">
        <v>52</v>
      </c>
      <c r="K175" s="12" t="s">
        <v>52</v>
      </c>
      <c r="L175" s="12" t="s">
        <v>52</v>
      </c>
      <c r="M175" s="12" t="s">
        <v>52</v>
      </c>
      <c r="N175" s="1" t="s">
        <v>52</v>
      </c>
    </row>
    <row r="176" spans="1:14" ht="30" customHeight="1">
      <c r="A176" s="12" t="s">
        <v>1400</v>
      </c>
      <c r="B176" s="12" t="s">
        <v>1397</v>
      </c>
      <c r="C176" s="12" t="s">
        <v>1398</v>
      </c>
      <c r="D176" s="12" t="s">
        <v>83</v>
      </c>
      <c r="E176" s="22">
        <f>일위대가!F1033</f>
        <v>1034</v>
      </c>
      <c r="F176" s="22">
        <f>일위대가!H1033</f>
        <v>0</v>
      </c>
      <c r="G176" s="22">
        <f>일위대가!J1033</f>
        <v>0</v>
      </c>
      <c r="H176" s="22">
        <f t="shared" si="5"/>
        <v>1034</v>
      </c>
      <c r="I176" s="12" t="s">
        <v>1399</v>
      </c>
      <c r="J176" s="12" t="s">
        <v>52</v>
      </c>
      <c r="K176" s="12" t="s">
        <v>52</v>
      </c>
      <c r="L176" s="12" t="s">
        <v>52</v>
      </c>
      <c r="M176" s="12" t="s">
        <v>52</v>
      </c>
      <c r="N176" s="1" t="s">
        <v>52</v>
      </c>
    </row>
    <row r="177" spans="1:14" ht="30" customHeight="1">
      <c r="A177" s="12" t="s">
        <v>1430</v>
      </c>
      <c r="B177" s="12" t="s">
        <v>1427</v>
      </c>
      <c r="C177" s="12" t="s">
        <v>1428</v>
      </c>
      <c r="D177" s="12" t="s">
        <v>771</v>
      </c>
      <c r="E177" s="22">
        <f>일위대가!F1042</f>
        <v>159</v>
      </c>
      <c r="F177" s="22">
        <f>일위대가!H1042</f>
        <v>5328</v>
      </c>
      <c r="G177" s="22">
        <f>일위대가!J1042</f>
        <v>266</v>
      </c>
      <c r="H177" s="22">
        <f t="shared" si="5"/>
        <v>5753</v>
      </c>
      <c r="I177" s="12" t="s">
        <v>1429</v>
      </c>
      <c r="J177" s="12" t="s">
        <v>52</v>
      </c>
      <c r="K177" s="12" t="s">
        <v>52</v>
      </c>
      <c r="L177" s="12" t="s">
        <v>52</v>
      </c>
      <c r="M177" s="12" t="s">
        <v>52</v>
      </c>
      <c r="N177" s="1" t="s">
        <v>52</v>
      </c>
    </row>
    <row r="178" spans="1:14" ht="30" customHeight="1">
      <c r="A178" s="12" t="s">
        <v>2131</v>
      </c>
      <c r="B178" s="12" t="s">
        <v>2128</v>
      </c>
      <c r="C178" s="12" t="s">
        <v>2129</v>
      </c>
      <c r="D178" s="12" t="s">
        <v>83</v>
      </c>
      <c r="E178" s="22">
        <f>일위대가!F1048</f>
        <v>89</v>
      </c>
      <c r="F178" s="22">
        <f>일위대가!H1048</f>
        <v>4461</v>
      </c>
      <c r="G178" s="22">
        <f>일위대가!J1048</f>
        <v>0</v>
      </c>
      <c r="H178" s="22">
        <f t="shared" si="5"/>
        <v>4550</v>
      </c>
      <c r="I178" s="12" t="s">
        <v>2130</v>
      </c>
      <c r="J178" s="12" t="s">
        <v>52</v>
      </c>
      <c r="K178" s="12" t="s">
        <v>52</v>
      </c>
      <c r="L178" s="12" t="s">
        <v>52</v>
      </c>
      <c r="M178" s="12" t="s">
        <v>52</v>
      </c>
      <c r="N178" s="1" t="s">
        <v>52</v>
      </c>
    </row>
    <row r="179" spans="1:14" ht="30" customHeight="1">
      <c r="A179" s="12" t="s">
        <v>2137</v>
      </c>
      <c r="B179" s="12" t="s">
        <v>2134</v>
      </c>
      <c r="C179" s="12" t="s">
        <v>2135</v>
      </c>
      <c r="D179" s="12" t="s">
        <v>83</v>
      </c>
      <c r="E179" s="22">
        <f>일위대가!F1056</f>
        <v>237</v>
      </c>
      <c r="F179" s="22">
        <f>일위대가!H1056</f>
        <v>11897</v>
      </c>
      <c r="G179" s="22">
        <f>일위대가!J1056</f>
        <v>0</v>
      </c>
      <c r="H179" s="22">
        <f t="shared" si="5"/>
        <v>12134</v>
      </c>
      <c r="I179" s="12" t="s">
        <v>2136</v>
      </c>
      <c r="J179" s="12" t="s">
        <v>52</v>
      </c>
      <c r="K179" s="12" t="s">
        <v>52</v>
      </c>
      <c r="L179" s="12" t="s">
        <v>52</v>
      </c>
      <c r="M179" s="12" t="s">
        <v>52</v>
      </c>
      <c r="N179" s="1" t="s">
        <v>52</v>
      </c>
    </row>
    <row r="180" spans="1:14" ht="30" customHeight="1">
      <c r="A180" s="12" t="s">
        <v>1411</v>
      </c>
      <c r="B180" s="12" t="s">
        <v>402</v>
      </c>
      <c r="C180" s="12" t="s">
        <v>1409</v>
      </c>
      <c r="D180" s="12" t="s">
        <v>83</v>
      </c>
      <c r="E180" s="22">
        <f>일위대가!F1060</f>
        <v>0</v>
      </c>
      <c r="F180" s="22">
        <f>일위대가!H1060</f>
        <v>1356</v>
      </c>
      <c r="G180" s="22">
        <f>일위대가!J1060</f>
        <v>0</v>
      </c>
      <c r="H180" s="22">
        <f t="shared" si="5"/>
        <v>1356</v>
      </c>
      <c r="I180" s="12" t="s">
        <v>1410</v>
      </c>
      <c r="J180" s="12" t="s">
        <v>52</v>
      </c>
      <c r="K180" s="12" t="s">
        <v>52</v>
      </c>
      <c r="L180" s="12" t="s">
        <v>52</v>
      </c>
      <c r="M180" s="12" t="s">
        <v>52</v>
      </c>
      <c r="N180" s="1" t="s">
        <v>52</v>
      </c>
    </row>
    <row r="181" spans="1:14" ht="30" customHeight="1">
      <c r="A181" s="12" t="s">
        <v>1455</v>
      </c>
      <c r="B181" s="12" t="s">
        <v>1453</v>
      </c>
      <c r="C181" s="12" t="s">
        <v>52</v>
      </c>
      <c r="D181" s="12" t="s">
        <v>223</v>
      </c>
      <c r="E181" s="22">
        <f>일위대가!F1065</f>
        <v>0</v>
      </c>
      <c r="F181" s="22">
        <f>일위대가!H1065</f>
        <v>8990</v>
      </c>
      <c r="G181" s="22">
        <f>일위대가!J1065</f>
        <v>359</v>
      </c>
      <c r="H181" s="22">
        <f t="shared" si="5"/>
        <v>9349</v>
      </c>
      <c r="I181" s="12" t="s">
        <v>1454</v>
      </c>
      <c r="J181" s="12" t="s">
        <v>52</v>
      </c>
      <c r="K181" s="12" t="s">
        <v>52</v>
      </c>
      <c r="L181" s="12" t="s">
        <v>52</v>
      </c>
      <c r="M181" s="12" t="s">
        <v>52</v>
      </c>
      <c r="N181" s="1" t="s">
        <v>52</v>
      </c>
    </row>
    <row r="182" spans="1:14" ht="30" customHeight="1">
      <c r="A182" s="12" t="s">
        <v>1465</v>
      </c>
      <c r="B182" s="12" t="s">
        <v>434</v>
      </c>
      <c r="C182" s="12" t="s">
        <v>1463</v>
      </c>
      <c r="D182" s="12" t="s">
        <v>83</v>
      </c>
      <c r="E182" s="22">
        <f>일위대가!F1071</f>
        <v>0</v>
      </c>
      <c r="F182" s="22">
        <f>일위대가!H1071</f>
        <v>36331</v>
      </c>
      <c r="G182" s="22">
        <f>일위대가!J1071</f>
        <v>726</v>
      </c>
      <c r="H182" s="22">
        <f t="shared" si="5"/>
        <v>37057</v>
      </c>
      <c r="I182" s="12" t="s">
        <v>1464</v>
      </c>
      <c r="J182" s="12" t="s">
        <v>52</v>
      </c>
      <c r="K182" s="12" t="s">
        <v>52</v>
      </c>
      <c r="L182" s="12" t="s">
        <v>52</v>
      </c>
      <c r="M182" s="12" t="s">
        <v>52</v>
      </c>
      <c r="N182" s="1" t="s">
        <v>52</v>
      </c>
    </row>
    <row r="183" spans="1:14" ht="30" customHeight="1">
      <c r="A183" s="12" t="s">
        <v>1514</v>
      </c>
      <c r="B183" s="12" t="s">
        <v>1511</v>
      </c>
      <c r="C183" s="12" t="s">
        <v>1512</v>
      </c>
      <c r="D183" s="12" t="s">
        <v>73</v>
      </c>
      <c r="E183" s="22">
        <f>일위대가!F1077</f>
        <v>0</v>
      </c>
      <c r="F183" s="22">
        <f>일위대가!H1077</f>
        <v>88382</v>
      </c>
      <c r="G183" s="22">
        <f>일위대가!J1077</f>
        <v>2651</v>
      </c>
      <c r="H183" s="22">
        <f t="shared" si="5"/>
        <v>91033</v>
      </c>
      <c r="I183" s="12" t="s">
        <v>1513</v>
      </c>
      <c r="J183" s="12" t="s">
        <v>52</v>
      </c>
      <c r="K183" s="12" t="s">
        <v>52</v>
      </c>
      <c r="L183" s="12" t="s">
        <v>52</v>
      </c>
      <c r="M183" s="12" t="s">
        <v>52</v>
      </c>
      <c r="N183" s="1" t="s">
        <v>52</v>
      </c>
    </row>
    <row r="184" spans="1:14" ht="30" customHeight="1">
      <c r="A184" s="12" t="s">
        <v>1556</v>
      </c>
      <c r="B184" s="12" t="s">
        <v>1554</v>
      </c>
      <c r="C184" s="12" t="s">
        <v>523</v>
      </c>
      <c r="D184" s="12" t="s">
        <v>223</v>
      </c>
      <c r="E184" s="22">
        <f>일위대가!F1081</f>
        <v>0</v>
      </c>
      <c r="F184" s="22">
        <f>일위대가!H1081</f>
        <v>5228</v>
      </c>
      <c r="G184" s="22">
        <f>일위대가!J1081</f>
        <v>0</v>
      </c>
      <c r="H184" s="22">
        <f t="shared" si="5"/>
        <v>5228</v>
      </c>
      <c r="I184" s="12" t="s">
        <v>1555</v>
      </c>
      <c r="J184" s="12" t="s">
        <v>52</v>
      </c>
      <c r="K184" s="12" t="s">
        <v>52</v>
      </c>
      <c r="L184" s="12" t="s">
        <v>52</v>
      </c>
      <c r="M184" s="12" t="s">
        <v>52</v>
      </c>
      <c r="N184" s="1" t="s">
        <v>52</v>
      </c>
    </row>
    <row r="185" spans="1:14" ht="30" customHeight="1">
      <c r="A185" s="12" t="s">
        <v>1588</v>
      </c>
      <c r="B185" s="12" t="s">
        <v>1585</v>
      </c>
      <c r="C185" s="12" t="s">
        <v>1586</v>
      </c>
      <c r="D185" s="12" t="s">
        <v>83</v>
      </c>
      <c r="E185" s="22">
        <f>일위대가!F1087</f>
        <v>84</v>
      </c>
      <c r="F185" s="22">
        <f>일위대가!H1087</f>
        <v>2802</v>
      </c>
      <c r="G185" s="22">
        <f>일위대가!J1087</f>
        <v>0</v>
      </c>
      <c r="H185" s="22">
        <f t="shared" si="5"/>
        <v>2886</v>
      </c>
      <c r="I185" s="12" t="s">
        <v>1587</v>
      </c>
      <c r="J185" s="12" t="s">
        <v>52</v>
      </c>
      <c r="K185" s="12" t="s">
        <v>52</v>
      </c>
      <c r="L185" s="12" t="s">
        <v>52</v>
      </c>
      <c r="M185" s="12" t="s">
        <v>52</v>
      </c>
      <c r="N185" s="1" t="s">
        <v>52</v>
      </c>
    </row>
    <row r="186" spans="1:14" ht="30" customHeight="1">
      <c r="A186" s="12" t="s">
        <v>1592</v>
      </c>
      <c r="B186" s="12" t="s">
        <v>1590</v>
      </c>
      <c r="C186" s="12" t="s">
        <v>52</v>
      </c>
      <c r="D186" s="12" t="s">
        <v>83</v>
      </c>
      <c r="E186" s="22">
        <f>일위대가!F1091</f>
        <v>156</v>
      </c>
      <c r="F186" s="22">
        <f>일위대가!H1091</f>
        <v>0</v>
      </c>
      <c r="G186" s="22">
        <f>일위대가!J1091</f>
        <v>0</v>
      </c>
      <c r="H186" s="22">
        <f t="shared" si="5"/>
        <v>156</v>
      </c>
      <c r="I186" s="12" t="s">
        <v>1591</v>
      </c>
      <c r="J186" s="12" t="s">
        <v>52</v>
      </c>
      <c r="K186" s="12" t="s">
        <v>52</v>
      </c>
      <c r="L186" s="12" t="s">
        <v>52</v>
      </c>
      <c r="M186" s="12" t="s">
        <v>52</v>
      </c>
      <c r="N186" s="1" t="s">
        <v>52</v>
      </c>
    </row>
    <row r="187" spans="1:14" ht="30" customHeight="1">
      <c r="A187" s="12" t="s">
        <v>1597</v>
      </c>
      <c r="B187" s="12" t="s">
        <v>1594</v>
      </c>
      <c r="C187" s="12" t="s">
        <v>1595</v>
      </c>
      <c r="D187" s="12" t="s">
        <v>83</v>
      </c>
      <c r="E187" s="22">
        <f>일위대가!F1097</f>
        <v>390</v>
      </c>
      <c r="F187" s="22">
        <f>일위대가!H1097</f>
        <v>19514</v>
      </c>
      <c r="G187" s="22">
        <f>일위대가!J1097</f>
        <v>0</v>
      </c>
      <c r="H187" s="22">
        <f t="shared" si="5"/>
        <v>19904</v>
      </c>
      <c r="I187" s="12" t="s">
        <v>1596</v>
      </c>
      <c r="J187" s="12" t="s">
        <v>52</v>
      </c>
      <c r="K187" s="12" t="s">
        <v>52</v>
      </c>
      <c r="L187" s="12" t="s">
        <v>52</v>
      </c>
      <c r="M187" s="12" t="s">
        <v>52</v>
      </c>
      <c r="N187" s="1" t="s">
        <v>52</v>
      </c>
    </row>
    <row r="188" spans="1:14" ht="30" customHeight="1">
      <c r="A188" s="12" t="s">
        <v>1602</v>
      </c>
      <c r="B188" s="12" t="s">
        <v>1599</v>
      </c>
      <c r="C188" s="12" t="s">
        <v>1600</v>
      </c>
      <c r="D188" s="12" t="s">
        <v>83</v>
      </c>
      <c r="E188" s="22">
        <f>일위대가!F1104</f>
        <v>336</v>
      </c>
      <c r="F188" s="22">
        <f>일위대가!H1104</f>
        <v>0</v>
      </c>
      <c r="G188" s="22">
        <f>일위대가!J1104</f>
        <v>0</v>
      </c>
      <c r="H188" s="22">
        <f t="shared" si="5"/>
        <v>336</v>
      </c>
      <c r="I188" s="12" t="s">
        <v>1601</v>
      </c>
      <c r="J188" s="12" t="s">
        <v>52</v>
      </c>
      <c r="K188" s="12" t="s">
        <v>52</v>
      </c>
      <c r="L188" s="12" t="s">
        <v>52</v>
      </c>
      <c r="M188" s="12" t="s">
        <v>52</v>
      </c>
      <c r="N188" s="1" t="s">
        <v>52</v>
      </c>
    </row>
    <row r="189" spans="1:14" ht="30" customHeight="1">
      <c r="A189" s="12" t="s">
        <v>1608</v>
      </c>
      <c r="B189" s="12" t="s">
        <v>1605</v>
      </c>
      <c r="C189" s="12" t="s">
        <v>1606</v>
      </c>
      <c r="D189" s="12" t="s">
        <v>83</v>
      </c>
      <c r="E189" s="22">
        <f>일위대가!F1110</f>
        <v>84</v>
      </c>
      <c r="F189" s="22">
        <f>일위대가!H1110</f>
        <v>2802</v>
      </c>
      <c r="G189" s="22">
        <f>일위대가!J1110</f>
        <v>0</v>
      </c>
      <c r="H189" s="22">
        <f t="shared" si="5"/>
        <v>2886</v>
      </c>
      <c r="I189" s="12" t="s">
        <v>1607</v>
      </c>
      <c r="J189" s="12" t="s">
        <v>52</v>
      </c>
      <c r="K189" s="12" t="s">
        <v>52</v>
      </c>
      <c r="L189" s="12" t="s">
        <v>52</v>
      </c>
      <c r="M189" s="12" t="s">
        <v>52</v>
      </c>
      <c r="N189" s="1" t="s">
        <v>52</v>
      </c>
    </row>
    <row r="190" spans="1:14" ht="30" customHeight="1">
      <c r="A190" s="12" t="s">
        <v>1614</v>
      </c>
      <c r="B190" s="12" t="s">
        <v>1611</v>
      </c>
      <c r="C190" s="12" t="s">
        <v>1612</v>
      </c>
      <c r="D190" s="12" t="s">
        <v>83</v>
      </c>
      <c r="E190" s="22">
        <f>일위대가!F1118</f>
        <v>140</v>
      </c>
      <c r="F190" s="22">
        <f>일위대가!H1118</f>
        <v>7000</v>
      </c>
      <c r="G190" s="22">
        <f>일위대가!J1118</f>
        <v>0</v>
      </c>
      <c r="H190" s="22">
        <f t="shared" si="5"/>
        <v>7140</v>
      </c>
      <c r="I190" s="12" t="s">
        <v>1613</v>
      </c>
      <c r="J190" s="12" t="s">
        <v>52</v>
      </c>
      <c r="K190" s="12" t="s">
        <v>52</v>
      </c>
      <c r="L190" s="12" t="s">
        <v>52</v>
      </c>
      <c r="M190" s="12" t="s">
        <v>52</v>
      </c>
      <c r="N190" s="1" t="s">
        <v>52</v>
      </c>
    </row>
    <row r="191" spans="1:14" ht="30" customHeight="1">
      <c r="A191" s="12" t="s">
        <v>1619</v>
      </c>
      <c r="B191" s="12" t="s">
        <v>1616</v>
      </c>
      <c r="C191" s="12" t="s">
        <v>1617</v>
      </c>
      <c r="D191" s="12" t="s">
        <v>83</v>
      </c>
      <c r="E191" s="22">
        <f>일위대가!F1122</f>
        <v>665</v>
      </c>
      <c r="F191" s="22">
        <f>일위대가!H1122</f>
        <v>0</v>
      </c>
      <c r="G191" s="22">
        <f>일위대가!J1122</f>
        <v>0</v>
      </c>
      <c r="H191" s="22">
        <f t="shared" si="5"/>
        <v>665</v>
      </c>
      <c r="I191" s="12" t="s">
        <v>1618</v>
      </c>
      <c r="J191" s="12" t="s">
        <v>52</v>
      </c>
      <c r="K191" s="12" t="s">
        <v>52</v>
      </c>
      <c r="L191" s="12" t="s">
        <v>52</v>
      </c>
      <c r="M191" s="12" t="s">
        <v>52</v>
      </c>
      <c r="N191" s="1" t="s">
        <v>52</v>
      </c>
    </row>
    <row r="192" spans="1:14" ht="30" customHeight="1">
      <c r="A192" s="12" t="s">
        <v>1624</v>
      </c>
      <c r="B192" s="12" t="s">
        <v>1605</v>
      </c>
      <c r="C192" s="12" t="s">
        <v>1622</v>
      </c>
      <c r="D192" s="12" t="s">
        <v>83</v>
      </c>
      <c r="E192" s="22">
        <f>일위대가!F1129</f>
        <v>84</v>
      </c>
      <c r="F192" s="22">
        <f>일위대가!H1129</f>
        <v>3362</v>
      </c>
      <c r="G192" s="22">
        <f>일위대가!J1129</f>
        <v>0</v>
      </c>
      <c r="H192" s="22">
        <f t="shared" si="5"/>
        <v>3446</v>
      </c>
      <c r="I192" s="12" t="s">
        <v>1623</v>
      </c>
      <c r="J192" s="12" t="s">
        <v>52</v>
      </c>
      <c r="K192" s="12" t="s">
        <v>52</v>
      </c>
      <c r="L192" s="12" t="s">
        <v>52</v>
      </c>
      <c r="M192" s="12" t="s">
        <v>52</v>
      </c>
      <c r="N192" s="1" t="s">
        <v>52</v>
      </c>
    </row>
    <row r="193" spans="1:14" ht="30" customHeight="1">
      <c r="A193" s="12" t="s">
        <v>1629</v>
      </c>
      <c r="B193" s="12" t="s">
        <v>1626</v>
      </c>
      <c r="C193" s="12" t="s">
        <v>1627</v>
      </c>
      <c r="D193" s="12" t="s">
        <v>83</v>
      </c>
      <c r="E193" s="22">
        <f>일위대가!F1133</f>
        <v>36</v>
      </c>
      <c r="F193" s="22">
        <f>일위대가!H1133</f>
        <v>0</v>
      </c>
      <c r="G193" s="22">
        <f>일위대가!J1133</f>
        <v>0</v>
      </c>
      <c r="H193" s="22">
        <f t="shared" si="5"/>
        <v>36</v>
      </c>
      <c r="I193" s="12" t="s">
        <v>1628</v>
      </c>
      <c r="J193" s="12" t="s">
        <v>52</v>
      </c>
      <c r="K193" s="12" t="s">
        <v>52</v>
      </c>
      <c r="L193" s="12" t="s">
        <v>52</v>
      </c>
      <c r="M193" s="12" t="s">
        <v>52</v>
      </c>
      <c r="N193" s="1" t="s">
        <v>52</v>
      </c>
    </row>
    <row r="194" spans="1:14" ht="30" customHeight="1">
      <c r="A194" s="12" t="s">
        <v>1633</v>
      </c>
      <c r="B194" s="12" t="s">
        <v>1611</v>
      </c>
      <c r="C194" s="12" t="s">
        <v>1631</v>
      </c>
      <c r="D194" s="12" t="s">
        <v>83</v>
      </c>
      <c r="E194" s="22">
        <f>일위대가!F1142</f>
        <v>140</v>
      </c>
      <c r="F194" s="22">
        <f>일위대가!H1142</f>
        <v>8400</v>
      </c>
      <c r="G194" s="22">
        <f>일위대가!J1142</f>
        <v>0</v>
      </c>
      <c r="H194" s="22">
        <f t="shared" si="5"/>
        <v>8540</v>
      </c>
      <c r="I194" s="12" t="s">
        <v>1632</v>
      </c>
      <c r="J194" s="12" t="s">
        <v>52</v>
      </c>
      <c r="K194" s="12" t="s">
        <v>52</v>
      </c>
      <c r="L194" s="12" t="s">
        <v>52</v>
      </c>
      <c r="M194" s="12" t="s">
        <v>52</v>
      </c>
      <c r="N194" s="1" t="s">
        <v>52</v>
      </c>
    </row>
    <row r="195" spans="1:14" ht="30" customHeight="1">
      <c r="A195" s="12" t="s">
        <v>1639</v>
      </c>
      <c r="B195" s="12" t="s">
        <v>1605</v>
      </c>
      <c r="C195" s="12" t="s">
        <v>1637</v>
      </c>
      <c r="D195" s="12" t="s">
        <v>83</v>
      </c>
      <c r="E195" s="22">
        <f>일위대가!F1148</f>
        <v>84</v>
      </c>
      <c r="F195" s="22">
        <f>일위대가!H1148</f>
        <v>2802</v>
      </c>
      <c r="G195" s="22">
        <f>일위대가!J1148</f>
        <v>0</v>
      </c>
      <c r="H195" s="22">
        <f t="shared" si="5"/>
        <v>2886</v>
      </c>
      <c r="I195" s="12" t="s">
        <v>1638</v>
      </c>
      <c r="J195" s="12" t="s">
        <v>52</v>
      </c>
      <c r="K195" s="12" t="s">
        <v>52</v>
      </c>
      <c r="L195" s="12" t="s">
        <v>52</v>
      </c>
      <c r="M195" s="12" t="s">
        <v>52</v>
      </c>
      <c r="N195" s="1" t="s">
        <v>52</v>
      </c>
    </row>
    <row r="196" spans="1:14" ht="30" customHeight="1">
      <c r="A196" s="12" t="s">
        <v>1643</v>
      </c>
      <c r="B196" s="12" t="s">
        <v>1626</v>
      </c>
      <c r="C196" s="12" t="s">
        <v>1641</v>
      </c>
      <c r="D196" s="12" t="s">
        <v>83</v>
      </c>
      <c r="E196" s="22">
        <f>일위대가!F1152</f>
        <v>59</v>
      </c>
      <c r="F196" s="22">
        <f>일위대가!H1152</f>
        <v>0</v>
      </c>
      <c r="G196" s="22">
        <f>일위대가!J1152</f>
        <v>0</v>
      </c>
      <c r="H196" s="22">
        <f t="shared" ref="H196:H203" si="6">E196+F196+G196</f>
        <v>59</v>
      </c>
      <c r="I196" s="12" t="s">
        <v>1642</v>
      </c>
      <c r="J196" s="12" t="s">
        <v>52</v>
      </c>
      <c r="K196" s="12" t="s">
        <v>52</v>
      </c>
      <c r="L196" s="12" t="s">
        <v>52</v>
      </c>
      <c r="M196" s="12" t="s">
        <v>52</v>
      </c>
      <c r="N196" s="1" t="s">
        <v>52</v>
      </c>
    </row>
    <row r="197" spans="1:14" ht="30" customHeight="1">
      <c r="A197" s="12" t="s">
        <v>1651</v>
      </c>
      <c r="B197" s="12" t="s">
        <v>1648</v>
      </c>
      <c r="C197" s="12" t="s">
        <v>1649</v>
      </c>
      <c r="D197" s="12" t="s">
        <v>83</v>
      </c>
      <c r="E197" s="22">
        <f>일위대가!F1156</f>
        <v>1521</v>
      </c>
      <c r="F197" s="22">
        <f>일위대가!H1156</f>
        <v>7247</v>
      </c>
      <c r="G197" s="22">
        <f>일위대가!J1156</f>
        <v>0</v>
      </c>
      <c r="H197" s="22">
        <f t="shared" si="6"/>
        <v>8768</v>
      </c>
      <c r="I197" s="12" t="s">
        <v>1650</v>
      </c>
      <c r="J197" s="12" t="s">
        <v>52</v>
      </c>
      <c r="K197" s="12" t="s">
        <v>52</v>
      </c>
      <c r="L197" s="12" t="s">
        <v>52</v>
      </c>
      <c r="M197" s="12" t="s">
        <v>52</v>
      </c>
      <c r="N197" s="1" t="s">
        <v>52</v>
      </c>
    </row>
    <row r="198" spans="1:14" ht="30" customHeight="1">
      <c r="A198" s="12" t="s">
        <v>1680</v>
      </c>
      <c r="B198" s="12" t="s">
        <v>1677</v>
      </c>
      <c r="C198" s="12" t="s">
        <v>1678</v>
      </c>
      <c r="D198" s="12" t="s">
        <v>73</v>
      </c>
      <c r="E198" s="22">
        <f>일위대가!F1161</f>
        <v>0</v>
      </c>
      <c r="F198" s="22">
        <f>일위대가!H1161</f>
        <v>31637</v>
      </c>
      <c r="G198" s="22">
        <f>일위대가!J1161</f>
        <v>0</v>
      </c>
      <c r="H198" s="22">
        <f t="shared" si="6"/>
        <v>31637</v>
      </c>
      <c r="I198" s="12" t="s">
        <v>1679</v>
      </c>
      <c r="J198" s="12" t="s">
        <v>52</v>
      </c>
      <c r="K198" s="12" t="s">
        <v>52</v>
      </c>
      <c r="L198" s="12" t="s">
        <v>52</v>
      </c>
      <c r="M198" s="12" t="s">
        <v>52</v>
      </c>
      <c r="N198" s="1" t="s">
        <v>52</v>
      </c>
    </row>
    <row r="199" spans="1:14" ht="30" customHeight="1">
      <c r="A199" s="12" t="s">
        <v>1695</v>
      </c>
      <c r="B199" s="12" t="s">
        <v>1692</v>
      </c>
      <c r="C199" s="12" t="s">
        <v>1693</v>
      </c>
      <c r="D199" s="12" t="s">
        <v>827</v>
      </c>
      <c r="E199" s="22">
        <f>일위대가!F1165</f>
        <v>0</v>
      </c>
      <c r="F199" s="22">
        <f>일위대가!H1165</f>
        <v>0</v>
      </c>
      <c r="G199" s="22">
        <f>일위대가!J1165</f>
        <v>343</v>
      </c>
      <c r="H199" s="22">
        <f t="shared" si="6"/>
        <v>343</v>
      </c>
      <c r="I199" s="12" t="s">
        <v>1694</v>
      </c>
      <c r="J199" s="12" t="s">
        <v>52</v>
      </c>
      <c r="K199" s="12" t="s">
        <v>52</v>
      </c>
      <c r="L199" s="12" t="s">
        <v>52</v>
      </c>
      <c r="M199" s="12" t="s">
        <v>52</v>
      </c>
      <c r="N199" s="1" t="s">
        <v>63</v>
      </c>
    </row>
    <row r="200" spans="1:14" ht="30" customHeight="1">
      <c r="A200" s="12" t="s">
        <v>1704</v>
      </c>
      <c r="B200" s="12" t="s">
        <v>1702</v>
      </c>
      <c r="C200" s="12" t="s">
        <v>52</v>
      </c>
      <c r="D200" s="12" t="s">
        <v>83</v>
      </c>
      <c r="E200" s="22">
        <f>일위대가!F1170</f>
        <v>516</v>
      </c>
      <c r="F200" s="22">
        <f>일위대가!H1170</f>
        <v>10324</v>
      </c>
      <c r="G200" s="22">
        <f>일위대가!J1170</f>
        <v>0</v>
      </c>
      <c r="H200" s="22">
        <f t="shared" si="6"/>
        <v>10840</v>
      </c>
      <c r="I200" s="12" t="s">
        <v>1703</v>
      </c>
      <c r="J200" s="12" t="s">
        <v>52</v>
      </c>
      <c r="K200" s="12" t="s">
        <v>52</v>
      </c>
      <c r="L200" s="12" t="s">
        <v>52</v>
      </c>
      <c r="M200" s="12" t="s">
        <v>52</v>
      </c>
      <c r="N200" s="1" t="s">
        <v>52</v>
      </c>
    </row>
    <row r="201" spans="1:14" ht="30" customHeight="1">
      <c r="A201" s="12" t="s">
        <v>2270</v>
      </c>
      <c r="B201" s="12" t="s">
        <v>1806</v>
      </c>
      <c r="C201" s="12" t="s">
        <v>2271</v>
      </c>
      <c r="D201" s="12" t="s">
        <v>827</v>
      </c>
      <c r="E201" s="22">
        <f>일위대가!F1177</f>
        <v>22412</v>
      </c>
      <c r="F201" s="22">
        <f>일위대가!H1177</f>
        <v>49778</v>
      </c>
      <c r="G201" s="22">
        <f>일위대가!J1177</f>
        <v>10544</v>
      </c>
      <c r="H201" s="22">
        <f t="shared" si="6"/>
        <v>82734</v>
      </c>
      <c r="I201" s="12" t="s">
        <v>2272</v>
      </c>
      <c r="J201" s="12" t="s">
        <v>52</v>
      </c>
      <c r="K201" s="12" t="s">
        <v>1756</v>
      </c>
      <c r="L201" s="12" t="s">
        <v>52</v>
      </c>
      <c r="M201" s="12" t="s">
        <v>52</v>
      </c>
      <c r="N201" s="1" t="s">
        <v>63</v>
      </c>
    </row>
    <row r="202" spans="1:14" ht="30" customHeight="1">
      <c r="A202" s="12" t="s">
        <v>2279</v>
      </c>
      <c r="B202" s="12" t="s">
        <v>2280</v>
      </c>
      <c r="C202" s="12" t="s">
        <v>2281</v>
      </c>
      <c r="D202" s="12" t="s">
        <v>827</v>
      </c>
      <c r="E202" s="22">
        <f>일위대가!F1184</f>
        <v>40052</v>
      </c>
      <c r="F202" s="22">
        <f>일위대가!H1184</f>
        <v>59020</v>
      </c>
      <c r="G202" s="22">
        <f>일위대가!J1184</f>
        <v>17314</v>
      </c>
      <c r="H202" s="22">
        <f t="shared" si="6"/>
        <v>116386</v>
      </c>
      <c r="I202" s="12" t="s">
        <v>2282</v>
      </c>
      <c r="J202" s="12" t="s">
        <v>52</v>
      </c>
      <c r="K202" s="12" t="s">
        <v>1756</v>
      </c>
      <c r="L202" s="12" t="s">
        <v>52</v>
      </c>
      <c r="M202" s="12" t="s">
        <v>52</v>
      </c>
      <c r="N202" s="1" t="s">
        <v>63</v>
      </c>
    </row>
    <row r="203" spans="1:14" ht="30" customHeight="1">
      <c r="A203" s="12" t="s">
        <v>2290</v>
      </c>
      <c r="B203" s="12" t="s">
        <v>825</v>
      </c>
      <c r="C203" s="12" t="s">
        <v>924</v>
      </c>
      <c r="D203" s="12" t="s">
        <v>827</v>
      </c>
      <c r="E203" s="22">
        <f>일위대가!F1191</f>
        <v>21585</v>
      </c>
      <c r="F203" s="22">
        <f>일위대가!H1191</f>
        <v>49778</v>
      </c>
      <c r="G203" s="22">
        <f>일위대가!J1191</f>
        <v>23795</v>
      </c>
      <c r="H203" s="22">
        <f t="shared" si="6"/>
        <v>95158</v>
      </c>
      <c r="I203" s="12" t="s">
        <v>2291</v>
      </c>
      <c r="J203" s="12" t="s">
        <v>52</v>
      </c>
      <c r="K203" s="12" t="s">
        <v>1756</v>
      </c>
      <c r="L203" s="12" t="s">
        <v>52</v>
      </c>
      <c r="M203" s="12" t="s">
        <v>52</v>
      </c>
      <c r="N203" s="1" t="s">
        <v>63</v>
      </c>
    </row>
  </sheetData>
  <phoneticPr fontId="1" type="noConversion"/>
  <pageMargins left="0.78740157480314954" right="0" top="0.39370078740157477" bottom="0.39370078740157477" header="0" footer="0"/>
  <pageSetup paperSize="9" scale="8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91"/>
  <sheetViews>
    <sheetView view="pageBreakPreview" zoomScale="85" zoomScaleNormal="100" zoomScaleSheetLayoutView="85" workbookViewId="0">
      <pane xSplit="3" ySplit="3" topLeftCell="D2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  <col min="52" max="52" width="1.625" hidden="1" customWidth="1"/>
  </cols>
  <sheetData>
    <row r="1" spans="1:52" ht="30" customHeight="1">
      <c r="A1" s="4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52" ht="30" customHeight="1">
      <c r="A2" s="129" t="s">
        <v>2</v>
      </c>
      <c r="B2" s="129" t="s">
        <v>3</v>
      </c>
      <c r="C2" s="129" t="s">
        <v>4</v>
      </c>
      <c r="D2" s="129" t="s">
        <v>5</v>
      </c>
      <c r="E2" s="129" t="s">
        <v>6</v>
      </c>
      <c r="F2" s="129"/>
      <c r="G2" s="129" t="s">
        <v>9</v>
      </c>
      <c r="H2" s="129"/>
      <c r="I2" s="129" t="s">
        <v>10</v>
      </c>
      <c r="J2" s="129"/>
      <c r="K2" s="129" t="s">
        <v>11</v>
      </c>
      <c r="L2" s="129"/>
      <c r="M2" s="129" t="s">
        <v>12</v>
      </c>
      <c r="N2" s="123" t="s">
        <v>815</v>
      </c>
      <c r="O2" s="123" t="s">
        <v>20</v>
      </c>
      <c r="P2" s="123" t="s">
        <v>22</v>
      </c>
      <c r="Q2" s="123" t="s">
        <v>23</v>
      </c>
      <c r="R2" s="123" t="s">
        <v>24</v>
      </c>
      <c r="S2" s="123" t="s">
        <v>25</v>
      </c>
      <c r="T2" s="123" t="s">
        <v>26</v>
      </c>
      <c r="U2" s="123" t="s">
        <v>27</v>
      </c>
      <c r="V2" s="123" t="s">
        <v>28</v>
      </c>
      <c r="W2" s="123" t="s">
        <v>29</v>
      </c>
      <c r="X2" s="123" t="s">
        <v>30</v>
      </c>
      <c r="Y2" s="123" t="s">
        <v>31</v>
      </c>
      <c r="Z2" s="123" t="s">
        <v>32</v>
      </c>
      <c r="AA2" s="123" t="s">
        <v>33</v>
      </c>
      <c r="AB2" s="123" t="s">
        <v>34</v>
      </c>
      <c r="AC2" s="123" t="s">
        <v>35</v>
      </c>
      <c r="AD2" s="123" t="s">
        <v>36</v>
      </c>
      <c r="AE2" s="123" t="s">
        <v>37</v>
      </c>
      <c r="AF2" s="123" t="s">
        <v>38</v>
      </c>
      <c r="AG2" s="123" t="s">
        <v>39</v>
      </c>
      <c r="AH2" s="123" t="s">
        <v>40</v>
      </c>
      <c r="AI2" s="123" t="s">
        <v>41</v>
      </c>
      <c r="AJ2" s="123" t="s">
        <v>42</v>
      </c>
      <c r="AK2" s="123" t="s">
        <v>43</v>
      </c>
      <c r="AL2" s="123" t="s">
        <v>44</v>
      </c>
      <c r="AM2" s="123" t="s">
        <v>45</v>
      </c>
      <c r="AN2" s="123" t="s">
        <v>46</v>
      </c>
      <c r="AO2" s="123" t="s">
        <v>47</v>
      </c>
      <c r="AP2" s="123" t="s">
        <v>816</v>
      </c>
      <c r="AQ2" s="123" t="s">
        <v>817</v>
      </c>
      <c r="AR2" s="123" t="s">
        <v>818</v>
      </c>
      <c r="AS2" s="123" t="s">
        <v>819</v>
      </c>
      <c r="AT2" s="123" t="s">
        <v>820</v>
      </c>
      <c r="AU2" s="123" t="s">
        <v>821</v>
      </c>
      <c r="AV2" s="123" t="s">
        <v>48</v>
      </c>
      <c r="AW2" s="123" t="s">
        <v>822</v>
      </c>
      <c r="AX2" s="1" t="s">
        <v>814</v>
      </c>
      <c r="AY2" s="1" t="s">
        <v>21</v>
      </c>
      <c r="AZ2" s="1" t="s">
        <v>823</v>
      </c>
    </row>
    <row r="3" spans="1:52" ht="30" customHeight="1">
      <c r="A3" s="129"/>
      <c r="B3" s="129"/>
      <c r="C3" s="129"/>
      <c r="D3" s="129"/>
      <c r="E3" s="41" t="s">
        <v>7</v>
      </c>
      <c r="F3" s="41" t="s">
        <v>8</v>
      </c>
      <c r="G3" s="41" t="s">
        <v>7</v>
      </c>
      <c r="H3" s="41" t="s">
        <v>8</v>
      </c>
      <c r="I3" s="41" t="s">
        <v>7</v>
      </c>
      <c r="J3" s="41" t="s">
        <v>8</v>
      </c>
      <c r="K3" s="41" t="s">
        <v>7</v>
      </c>
      <c r="L3" s="41" t="s">
        <v>8</v>
      </c>
      <c r="M3" s="129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</row>
    <row r="4" spans="1:52" ht="30" customHeight="1">
      <c r="A4" s="15" t="s">
        <v>824</v>
      </c>
      <c r="B4" s="16"/>
      <c r="C4" s="16"/>
      <c r="D4" s="16"/>
      <c r="E4" s="20"/>
      <c r="F4" s="23"/>
      <c r="G4" s="20"/>
      <c r="H4" s="23"/>
      <c r="I4" s="20"/>
      <c r="J4" s="23"/>
      <c r="K4" s="20"/>
      <c r="L4" s="23"/>
      <c r="M4" s="17"/>
      <c r="N4" s="1" t="s">
        <v>62</v>
      </c>
    </row>
    <row r="5" spans="1:52" ht="30" customHeight="1">
      <c r="A5" s="18" t="s">
        <v>825</v>
      </c>
      <c r="B5" s="18" t="s">
        <v>826</v>
      </c>
      <c r="C5" s="18" t="s">
        <v>827</v>
      </c>
      <c r="D5" s="19">
        <v>8</v>
      </c>
      <c r="E5" s="21">
        <f>일위대가목록!E113</f>
        <v>6077</v>
      </c>
      <c r="F5" s="24">
        <f>TRUNC(E5*D5,1)</f>
        <v>48616</v>
      </c>
      <c r="G5" s="21">
        <f>일위대가목록!F113</f>
        <v>49778</v>
      </c>
      <c r="H5" s="24">
        <f>TRUNC(G5*D5,1)</f>
        <v>398224</v>
      </c>
      <c r="I5" s="21">
        <f>일위대가목록!G113</f>
        <v>9172</v>
      </c>
      <c r="J5" s="24">
        <f>TRUNC(I5*D5,1)</f>
        <v>73376</v>
      </c>
      <c r="K5" s="21">
        <f>TRUNC(E5+G5+I5,1)</f>
        <v>65027</v>
      </c>
      <c r="L5" s="24">
        <f>TRUNC(F5+H5+J5,1)</f>
        <v>520216</v>
      </c>
      <c r="M5" s="18" t="s">
        <v>828</v>
      </c>
      <c r="N5" s="1" t="s">
        <v>62</v>
      </c>
      <c r="O5" s="1" t="s">
        <v>829</v>
      </c>
      <c r="P5" s="1" t="s">
        <v>63</v>
      </c>
      <c r="Q5" s="1" t="s">
        <v>64</v>
      </c>
      <c r="R5" s="1" t="s">
        <v>64</v>
      </c>
      <c r="AV5" s="1" t="s">
        <v>52</v>
      </c>
      <c r="AW5" s="1" t="s">
        <v>830</v>
      </c>
      <c r="AX5" s="1" t="s">
        <v>52</v>
      </c>
      <c r="AY5" s="1" t="s">
        <v>52</v>
      </c>
      <c r="AZ5" s="1" t="s">
        <v>52</v>
      </c>
    </row>
    <row r="6" spans="1:52" ht="30" customHeight="1">
      <c r="A6" s="18" t="s">
        <v>831</v>
      </c>
      <c r="B6" s="18" t="s">
        <v>52</v>
      </c>
      <c r="C6" s="18" t="s">
        <v>52</v>
      </c>
      <c r="D6" s="19"/>
      <c r="E6" s="21"/>
      <c r="F6" s="24">
        <f>TRUNC(SUMIF(N5:N5, N4, F5:F5),0)</f>
        <v>48616</v>
      </c>
      <c r="G6" s="21"/>
      <c r="H6" s="24">
        <f>TRUNC(SUMIF(N5:N5, N4, H5:H5),0)</f>
        <v>398224</v>
      </c>
      <c r="I6" s="21"/>
      <c r="J6" s="24">
        <f>TRUNC(SUMIF(N5:N5, N4, J5:J5),0)</f>
        <v>73376</v>
      </c>
      <c r="K6" s="21"/>
      <c r="L6" s="24">
        <f>F6+H6+J6</f>
        <v>520216</v>
      </c>
      <c r="M6" s="18" t="s">
        <v>52</v>
      </c>
      <c r="N6" s="1" t="s">
        <v>99</v>
      </c>
      <c r="O6" s="1" t="s">
        <v>99</v>
      </c>
      <c r="P6" s="1" t="s">
        <v>52</v>
      </c>
      <c r="Q6" s="1" t="s">
        <v>52</v>
      </c>
      <c r="R6" s="1" t="s">
        <v>52</v>
      </c>
      <c r="AV6" s="1" t="s">
        <v>52</v>
      </c>
      <c r="AW6" s="1" t="s">
        <v>52</v>
      </c>
      <c r="AX6" s="1" t="s">
        <v>52</v>
      </c>
      <c r="AY6" s="1" t="s">
        <v>52</v>
      </c>
      <c r="AZ6" s="1" t="s">
        <v>52</v>
      </c>
    </row>
    <row r="7" spans="1:52" ht="30" customHeight="1">
      <c r="A7" s="19"/>
      <c r="B7" s="19"/>
      <c r="C7" s="19"/>
      <c r="D7" s="19"/>
      <c r="E7" s="21"/>
      <c r="F7" s="24"/>
      <c r="G7" s="21"/>
      <c r="H7" s="24"/>
      <c r="I7" s="21"/>
      <c r="J7" s="24"/>
      <c r="K7" s="21"/>
      <c r="L7" s="24"/>
      <c r="M7" s="19"/>
    </row>
    <row r="8" spans="1:52" ht="30" customHeight="1">
      <c r="A8" s="15" t="s">
        <v>832</v>
      </c>
      <c r="B8" s="16"/>
      <c r="C8" s="16"/>
      <c r="D8" s="16"/>
      <c r="E8" s="20"/>
      <c r="F8" s="23"/>
      <c r="G8" s="20"/>
      <c r="H8" s="23"/>
      <c r="I8" s="20"/>
      <c r="J8" s="23"/>
      <c r="K8" s="20"/>
      <c r="L8" s="23"/>
      <c r="M8" s="17"/>
      <c r="N8" s="1" t="s">
        <v>70</v>
      </c>
    </row>
    <row r="9" spans="1:52" ht="30" customHeight="1">
      <c r="A9" s="18" t="s">
        <v>833</v>
      </c>
      <c r="B9" s="18" t="s">
        <v>834</v>
      </c>
      <c r="C9" s="18" t="s">
        <v>511</v>
      </c>
      <c r="D9" s="19">
        <v>0.14000000000000001</v>
      </c>
      <c r="E9" s="21">
        <f>단가대비표!O92</f>
        <v>27739</v>
      </c>
      <c r="F9" s="24">
        <f t="shared" ref="F9:F18" si="0">TRUNC(E9*D9,1)</f>
        <v>3883.4</v>
      </c>
      <c r="G9" s="21">
        <f>단가대비표!P92</f>
        <v>0</v>
      </c>
      <c r="H9" s="24">
        <f t="shared" ref="H9:H18" si="1">TRUNC(G9*D9,1)</f>
        <v>0</v>
      </c>
      <c r="I9" s="21">
        <f>단가대비표!V92</f>
        <v>0</v>
      </c>
      <c r="J9" s="24">
        <f t="shared" ref="J9:J18" si="2">TRUNC(I9*D9,1)</f>
        <v>0</v>
      </c>
      <c r="K9" s="21">
        <f t="shared" ref="K9:K18" si="3">TRUNC(E9+G9+I9,1)</f>
        <v>27739</v>
      </c>
      <c r="L9" s="24">
        <f t="shared" ref="L9:L18" si="4">TRUNC(F9+H9+J9,1)</f>
        <v>3883.4</v>
      </c>
      <c r="M9" s="18" t="s">
        <v>52</v>
      </c>
      <c r="N9" s="1" t="s">
        <v>70</v>
      </c>
      <c r="O9" s="1" t="s">
        <v>835</v>
      </c>
      <c r="P9" s="1" t="s">
        <v>64</v>
      </c>
      <c r="Q9" s="1" t="s">
        <v>64</v>
      </c>
      <c r="R9" s="1" t="s">
        <v>63</v>
      </c>
      <c r="AV9" s="1" t="s">
        <v>52</v>
      </c>
      <c r="AW9" s="1" t="s">
        <v>836</v>
      </c>
      <c r="AX9" s="1" t="s">
        <v>52</v>
      </c>
      <c r="AY9" s="1" t="s">
        <v>52</v>
      </c>
      <c r="AZ9" s="1" t="s">
        <v>52</v>
      </c>
    </row>
    <row r="10" spans="1:52" ht="30" customHeight="1">
      <c r="A10" s="18" t="s">
        <v>833</v>
      </c>
      <c r="B10" s="18" t="s">
        <v>837</v>
      </c>
      <c r="C10" s="18" t="s">
        <v>511</v>
      </c>
      <c r="D10" s="19">
        <v>0.14000000000000001</v>
      </c>
      <c r="E10" s="21">
        <f>단가대비표!O93</f>
        <v>9246</v>
      </c>
      <c r="F10" s="24">
        <f t="shared" si="0"/>
        <v>1294.4000000000001</v>
      </c>
      <c r="G10" s="21">
        <f>단가대비표!P93</f>
        <v>0</v>
      </c>
      <c r="H10" s="24">
        <f t="shared" si="1"/>
        <v>0</v>
      </c>
      <c r="I10" s="21">
        <f>단가대비표!V93</f>
        <v>0</v>
      </c>
      <c r="J10" s="24">
        <f t="shared" si="2"/>
        <v>0</v>
      </c>
      <c r="K10" s="21">
        <f t="shared" si="3"/>
        <v>9246</v>
      </c>
      <c r="L10" s="24">
        <f t="shared" si="4"/>
        <v>1294.4000000000001</v>
      </c>
      <c r="M10" s="18" t="s">
        <v>52</v>
      </c>
      <c r="N10" s="1" t="s">
        <v>70</v>
      </c>
      <c r="O10" s="1" t="s">
        <v>838</v>
      </c>
      <c r="P10" s="1" t="s">
        <v>64</v>
      </c>
      <c r="Q10" s="1" t="s">
        <v>64</v>
      </c>
      <c r="R10" s="1" t="s">
        <v>63</v>
      </c>
      <c r="AV10" s="1" t="s">
        <v>52</v>
      </c>
      <c r="AW10" s="1" t="s">
        <v>839</v>
      </c>
      <c r="AX10" s="1" t="s">
        <v>52</v>
      </c>
      <c r="AY10" s="1" t="s">
        <v>52</v>
      </c>
      <c r="AZ10" s="1" t="s">
        <v>52</v>
      </c>
    </row>
    <row r="11" spans="1:52" ht="30" customHeight="1">
      <c r="A11" s="18" t="s">
        <v>833</v>
      </c>
      <c r="B11" s="18" t="s">
        <v>840</v>
      </c>
      <c r="C11" s="18" t="s">
        <v>511</v>
      </c>
      <c r="D11" s="19">
        <v>0.28000000000000003</v>
      </c>
      <c r="E11" s="21">
        <f>단가대비표!O94</f>
        <v>25000</v>
      </c>
      <c r="F11" s="24">
        <f t="shared" si="0"/>
        <v>7000</v>
      </c>
      <c r="G11" s="21">
        <f>단가대비표!P94</f>
        <v>0</v>
      </c>
      <c r="H11" s="24">
        <f t="shared" si="1"/>
        <v>0</v>
      </c>
      <c r="I11" s="21">
        <f>단가대비표!V94</f>
        <v>0</v>
      </c>
      <c r="J11" s="24">
        <f t="shared" si="2"/>
        <v>0</v>
      </c>
      <c r="K11" s="21">
        <f t="shared" si="3"/>
        <v>25000</v>
      </c>
      <c r="L11" s="24">
        <f t="shared" si="4"/>
        <v>7000</v>
      </c>
      <c r="M11" s="18" t="s">
        <v>52</v>
      </c>
      <c r="N11" s="1" t="s">
        <v>70</v>
      </c>
      <c r="O11" s="1" t="s">
        <v>841</v>
      </c>
      <c r="P11" s="1" t="s">
        <v>64</v>
      </c>
      <c r="Q11" s="1" t="s">
        <v>64</v>
      </c>
      <c r="R11" s="1" t="s">
        <v>63</v>
      </c>
      <c r="AV11" s="1" t="s">
        <v>52</v>
      </c>
      <c r="AW11" s="1" t="s">
        <v>842</v>
      </c>
      <c r="AX11" s="1" t="s">
        <v>52</v>
      </c>
      <c r="AY11" s="1" t="s">
        <v>52</v>
      </c>
      <c r="AZ11" s="1" t="s">
        <v>52</v>
      </c>
    </row>
    <row r="12" spans="1:52" ht="30" customHeight="1">
      <c r="A12" s="18" t="s">
        <v>833</v>
      </c>
      <c r="B12" s="18" t="s">
        <v>843</v>
      </c>
      <c r="C12" s="18" t="s">
        <v>511</v>
      </c>
      <c r="D12" s="19">
        <v>0.28000000000000003</v>
      </c>
      <c r="E12" s="21">
        <f>단가대비표!O132</f>
        <v>25000</v>
      </c>
      <c r="F12" s="24">
        <f t="shared" si="0"/>
        <v>7000</v>
      </c>
      <c r="G12" s="21">
        <f>단가대비표!P132</f>
        <v>0</v>
      </c>
      <c r="H12" s="24">
        <f t="shared" si="1"/>
        <v>0</v>
      </c>
      <c r="I12" s="21">
        <f>단가대비표!V132</f>
        <v>0</v>
      </c>
      <c r="J12" s="24">
        <f t="shared" si="2"/>
        <v>0</v>
      </c>
      <c r="K12" s="21">
        <f t="shared" si="3"/>
        <v>25000</v>
      </c>
      <c r="L12" s="24">
        <f t="shared" si="4"/>
        <v>7000</v>
      </c>
      <c r="M12" s="18" t="s">
        <v>52</v>
      </c>
      <c r="N12" s="1" t="s">
        <v>70</v>
      </c>
      <c r="O12" s="1" t="s">
        <v>844</v>
      </c>
      <c r="P12" s="1" t="s">
        <v>64</v>
      </c>
      <c r="Q12" s="1" t="s">
        <v>64</v>
      </c>
      <c r="R12" s="1" t="s">
        <v>63</v>
      </c>
      <c r="AV12" s="1" t="s">
        <v>52</v>
      </c>
      <c r="AW12" s="1" t="s">
        <v>845</v>
      </c>
      <c r="AX12" s="1" t="s">
        <v>52</v>
      </c>
      <c r="AY12" s="1" t="s">
        <v>52</v>
      </c>
      <c r="AZ12" s="1" t="s">
        <v>52</v>
      </c>
    </row>
    <row r="13" spans="1:52" ht="30" customHeight="1">
      <c r="A13" s="18" t="s">
        <v>833</v>
      </c>
      <c r="B13" s="18" t="s">
        <v>846</v>
      </c>
      <c r="C13" s="18" t="s">
        <v>511</v>
      </c>
      <c r="D13" s="19">
        <v>0.14000000000000001</v>
      </c>
      <c r="E13" s="21">
        <f>단가대비표!O130</f>
        <v>6000</v>
      </c>
      <c r="F13" s="24">
        <f t="shared" si="0"/>
        <v>840</v>
      </c>
      <c r="G13" s="21">
        <f>단가대비표!P130</f>
        <v>0</v>
      </c>
      <c r="H13" s="24">
        <f t="shared" si="1"/>
        <v>0</v>
      </c>
      <c r="I13" s="21">
        <f>단가대비표!V130</f>
        <v>0</v>
      </c>
      <c r="J13" s="24">
        <f t="shared" si="2"/>
        <v>0</v>
      </c>
      <c r="K13" s="21">
        <f t="shared" si="3"/>
        <v>6000</v>
      </c>
      <c r="L13" s="24">
        <f t="shared" si="4"/>
        <v>840</v>
      </c>
      <c r="M13" s="18" t="s">
        <v>52</v>
      </c>
      <c r="N13" s="1" t="s">
        <v>70</v>
      </c>
      <c r="O13" s="1" t="s">
        <v>847</v>
      </c>
      <c r="P13" s="1" t="s">
        <v>64</v>
      </c>
      <c r="Q13" s="1" t="s">
        <v>64</v>
      </c>
      <c r="R13" s="1" t="s">
        <v>63</v>
      </c>
      <c r="AV13" s="1" t="s">
        <v>52</v>
      </c>
      <c r="AW13" s="1" t="s">
        <v>848</v>
      </c>
      <c r="AX13" s="1" t="s">
        <v>52</v>
      </c>
      <c r="AY13" s="1" t="s">
        <v>52</v>
      </c>
      <c r="AZ13" s="1" t="s">
        <v>52</v>
      </c>
    </row>
    <row r="14" spans="1:52" ht="30" customHeight="1">
      <c r="A14" s="18" t="s">
        <v>833</v>
      </c>
      <c r="B14" s="18" t="s">
        <v>849</v>
      </c>
      <c r="C14" s="18" t="s">
        <v>511</v>
      </c>
      <c r="D14" s="19">
        <v>0.28000000000000003</v>
      </c>
      <c r="E14" s="21">
        <f>단가대비표!O131</f>
        <v>8000</v>
      </c>
      <c r="F14" s="24">
        <f t="shared" si="0"/>
        <v>2240</v>
      </c>
      <c r="G14" s="21">
        <f>단가대비표!P131</f>
        <v>0</v>
      </c>
      <c r="H14" s="24">
        <f t="shared" si="1"/>
        <v>0</v>
      </c>
      <c r="I14" s="21">
        <f>단가대비표!V131</f>
        <v>0</v>
      </c>
      <c r="J14" s="24">
        <f t="shared" si="2"/>
        <v>0</v>
      </c>
      <c r="K14" s="21">
        <f t="shared" si="3"/>
        <v>8000</v>
      </c>
      <c r="L14" s="24">
        <f t="shared" si="4"/>
        <v>2240</v>
      </c>
      <c r="M14" s="18" t="s">
        <v>52</v>
      </c>
      <c r="N14" s="1" t="s">
        <v>70</v>
      </c>
      <c r="O14" s="1" t="s">
        <v>850</v>
      </c>
      <c r="P14" s="1" t="s">
        <v>64</v>
      </c>
      <c r="Q14" s="1" t="s">
        <v>64</v>
      </c>
      <c r="R14" s="1" t="s">
        <v>63</v>
      </c>
      <c r="AV14" s="1" t="s">
        <v>52</v>
      </c>
      <c r="AW14" s="1" t="s">
        <v>851</v>
      </c>
      <c r="AX14" s="1" t="s">
        <v>52</v>
      </c>
      <c r="AY14" s="1" t="s">
        <v>52</v>
      </c>
      <c r="AZ14" s="1" t="s">
        <v>52</v>
      </c>
    </row>
    <row r="15" spans="1:52" ht="30" customHeight="1">
      <c r="A15" s="18" t="s">
        <v>833</v>
      </c>
      <c r="B15" s="18" t="s">
        <v>852</v>
      </c>
      <c r="C15" s="18" t="s">
        <v>511</v>
      </c>
      <c r="D15" s="19">
        <v>0.36</v>
      </c>
      <c r="E15" s="21">
        <f>단가대비표!O95</f>
        <v>9500</v>
      </c>
      <c r="F15" s="24">
        <f t="shared" si="0"/>
        <v>3420</v>
      </c>
      <c r="G15" s="21">
        <f>단가대비표!P95</f>
        <v>0</v>
      </c>
      <c r="H15" s="24">
        <f t="shared" si="1"/>
        <v>0</v>
      </c>
      <c r="I15" s="21">
        <f>단가대비표!V95</f>
        <v>0</v>
      </c>
      <c r="J15" s="24">
        <f t="shared" si="2"/>
        <v>0</v>
      </c>
      <c r="K15" s="21">
        <f t="shared" si="3"/>
        <v>9500</v>
      </c>
      <c r="L15" s="24">
        <f t="shared" si="4"/>
        <v>3420</v>
      </c>
      <c r="M15" s="18" t="s">
        <v>52</v>
      </c>
      <c r="N15" s="1" t="s">
        <v>70</v>
      </c>
      <c r="O15" s="1" t="s">
        <v>853</v>
      </c>
      <c r="P15" s="1" t="s">
        <v>64</v>
      </c>
      <c r="Q15" s="1" t="s">
        <v>64</v>
      </c>
      <c r="R15" s="1" t="s">
        <v>63</v>
      </c>
      <c r="AV15" s="1" t="s">
        <v>52</v>
      </c>
      <c r="AW15" s="1" t="s">
        <v>854</v>
      </c>
      <c r="AX15" s="1" t="s">
        <v>52</v>
      </c>
      <c r="AY15" s="1" t="s">
        <v>52</v>
      </c>
      <c r="AZ15" s="1" t="s">
        <v>52</v>
      </c>
    </row>
    <row r="16" spans="1:52" ht="30" customHeight="1">
      <c r="A16" s="18" t="s">
        <v>833</v>
      </c>
      <c r="B16" s="18" t="s">
        <v>855</v>
      </c>
      <c r="C16" s="18" t="s">
        <v>511</v>
      </c>
      <c r="D16" s="19">
        <v>0.36</v>
      </c>
      <c r="E16" s="21">
        <f>단가대비표!O96</f>
        <v>11000</v>
      </c>
      <c r="F16" s="24">
        <f t="shared" si="0"/>
        <v>3960</v>
      </c>
      <c r="G16" s="21">
        <f>단가대비표!P96</f>
        <v>0</v>
      </c>
      <c r="H16" s="24">
        <f t="shared" si="1"/>
        <v>0</v>
      </c>
      <c r="I16" s="21">
        <f>단가대비표!V96</f>
        <v>0</v>
      </c>
      <c r="J16" s="24">
        <f t="shared" si="2"/>
        <v>0</v>
      </c>
      <c r="K16" s="21">
        <f t="shared" si="3"/>
        <v>11000</v>
      </c>
      <c r="L16" s="24">
        <f t="shared" si="4"/>
        <v>3960</v>
      </c>
      <c r="M16" s="18" t="s">
        <v>52</v>
      </c>
      <c r="N16" s="1" t="s">
        <v>70</v>
      </c>
      <c r="O16" s="1" t="s">
        <v>856</v>
      </c>
      <c r="P16" s="1" t="s">
        <v>64</v>
      </c>
      <c r="Q16" s="1" t="s">
        <v>64</v>
      </c>
      <c r="R16" s="1" t="s">
        <v>63</v>
      </c>
      <c r="AV16" s="1" t="s">
        <v>52</v>
      </c>
      <c r="AW16" s="1" t="s">
        <v>857</v>
      </c>
      <c r="AX16" s="1" t="s">
        <v>52</v>
      </c>
      <c r="AY16" s="1" t="s">
        <v>52</v>
      </c>
      <c r="AZ16" s="1" t="s">
        <v>52</v>
      </c>
    </row>
    <row r="17" spans="1:52" ht="30" customHeight="1">
      <c r="A17" s="18" t="s">
        <v>833</v>
      </c>
      <c r="B17" s="18" t="s">
        <v>858</v>
      </c>
      <c r="C17" s="18" t="s">
        <v>859</v>
      </c>
      <c r="D17" s="19">
        <v>0.63</v>
      </c>
      <c r="E17" s="21">
        <f>단가대비표!O133</f>
        <v>21500</v>
      </c>
      <c r="F17" s="24">
        <f t="shared" si="0"/>
        <v>13545</v>
      </c>
      <c r="G17" s="21">
        <f>단가대비표!P133</f>
        <v>0</v>
      </c>
      <c r="H17" s="24">
        <f t="shared" si="1"/>
        <v>0</v>
      </c>
      <c r="I17" s="21">
        <f>단가대비표!V133</f>
        <v>0</v>
      </c>
      <c r="J17" s="24">
        <f t="shared" si="2"/>
        <v>0</v>
      </c>
      <c r="K17" s="21">
        <f t="shared" si="3"/>
        <v>21500</v>
      </c>
      <c r="L17" s="24">
        <f t="shared" si="4"/>
        <v>13545</v>
      </c>
      <c r="M17" s="18" t="s">
        <v>52</v>
      </c>
      <c r="N17" s="1" t="s">
        <v>70</v>
      </c>
      <c r="O17" s="1" t="s">
        <v>860</v>
      </c>
      <c r="P17" s="1" t="s">
        <v>64</v>
      </c>
      <c r="Q17" s="1" t="s">
        <v>64</v>
      </c>
      <c r="R17" s="1" t="s">
        <v>63</v>
      </c>
      <c r="AV17" s="1" t="s">
        <v>52</v>
      </c>
      <c r="AW17" s="1" t="s">
        <v>861</v>
      </c>
      <c r="AX17" s="1" t="s">
        <v>52</v>
      </c>
      <c r="AY17" s="1" t="s">
        <v>52</v>
      </c>
      <c r="AZ17" s="1" t="s">
        <v>52</v>
      </c>
    </row>
    <row r="18" spans="1:52" ht="30" customHeight="1">
      <c r="A18" s="18" t="s">
        <v>66</v>
      </c>
      <c r="B18" s="18" t="s">
        <v>862</v>
      </c>
      <c r="C18" s="18" t="s">
        <v>68</v>
      </c>
      <c r="D18" s="19">
        <v>1</v>
      </c>
      <c r="E18" s="21">
        <f>일위대가목록!E114</f>
        <v>0</v>
      </c>
      <c r="F18" s="24">
        <f t="shared" si="0"/>
        <v>0</v>
      </c>
      <c r="G18" s="21">
        <f>일위대가목록!F114</f>
        <v>94574</v>
      </c>
      <c r="H18" s="24">
        <f t="shared" si="1"/>
        <v>94574</v>
      </c>
      <c r="I18" s="21">
        <f>일위대가목록!G114</f>
        <v>0</v>
      </c>
      <c r="J18" s="24">
        <f t="shared" si="2"/>
        <v>0</v>
      </c>
      <c r="K18" s="21">
        <f t="shared" si="3"/>
        <v>94574</v>
      </c>
      <c r="L18" s="24">
        <f t="shared" si="4"/>
        <v>94574</v>
      </c>
      <c r="M18" s="18" t="s">
        <v>863</v>
      </c>
      <c r="N18" s="1" t="s">
        <v>70</v>
      </c>
      <c r="O18" s="1" t="s">
        <v>864</v>
      </c>
      <c r="P18" s="1" t="s">
        <v>63</v>
      </c>
      <c r="Q18" s="1" t="s">
        <v>64</v>
      </c>
      <c r="R18" s="1" t="s">
        <v>64</v>
      </c>
      <c r="AV18" s="1" t="s">
        <v>52</v>
      </c>
      <c r="AW18" s="1" t="s">
        <v>865</v>
      </c>
      <c r="AX18" s="1" t="s">
        <v>52</v>
      </c>
      <c r="AY18" s="1" t="s">
        <v>52</v>
      </c>
      <c r="AZ18" s="1" t="s">
        <v>52</v>
      </c>
    </row>
    <row r="19" spans="1:52" ht="30" customHeight="1">
      <c r="A19" s="18" t="s">
        <v>831</v>
      </c>
      <c r="B19" s="18" t="s">
        <v>52</v>
      </c>
      <c r="C19" s="18" t="s">
        <v>52</v>
      </c>
      <c r="D19" s="19"/>
      <c r="E19" s="21"/>
      <c r="F19" s="24">
        <f>TRUNC(SUMIF(N9:N18, N8, F9:F18),0)</f>
        <v>43182</v>
      </c>
      <c r="G19" s="21"/>
      <c r="H19" s="24">
        <f>TRUNC(SUMIF(N9:N18, N8, H9:H18),0)</f>
        <v>94574</v>
      </c>
      <c r="I19" s="21"/>
      <c r="J19" s="24">
        <f>TRUNC(SUMIF(N9:N18, N8, J9:J18),0)</f>
        <v>0</v>
      </c>
      <c r="K19" s="21"/>
      <c r="L19" s="24">
        <f>F19+H19+J19</f>
        <v>137756</v>
      </c>
      <c r="M19" s="18" t="s">
        <v>52</v>
      </c>
      <c r="N19" s="1" t="s">
        <v>99</v>
      </c>
      <c r="O19" s="1" t="s">
        <v>99</v>
      </c>
      <c r="P19" s="1" t="s">
        <v>52</v>
      </c>
      <c r="Q19" s="1" t="s">
        <v>52</v>
      </c>
      <c r="R19" s="1" t="s">
        <v>52</v>
      </c>
      <c r="AV19" s="1" t="s">
        <v>52</v>
      </c>
      <c r="AW19" s="1" t="s">
        <v>52</v>
      </c>
      <c r="AX19" s="1" t="s">
        <v>52</v>
      </c>
      <c r="AY19" s="1" t="s">
        <v>52</v>
      </c>
      <c r="AZ19" s="1" t="s">
        <v>52</v>
      </c>
    </row>
    <row r="20" spans="1:52" ht="30" customHeight="1">
      <c r="A20" s="19"/>
      <c r="B20" s="19"/>
      <c r="C20" s="19"/>
      <c r="D20" s="19"/>
      <c r="E20" s="21"/>
      <c r="F20" s="24"/>
      <c r="G20" s="21"/>
      <c r="H20" s="24"/>
      <c r="I20" s="21"/>
      <c r="J20" s="24"/>
      <c r="K20" s="21"/>
      <c r="L20" s="24"/>
      <c r="M20" s="19"/>
    </row>
    <row r="21" spans="1:52" ht="30" customHeight="1">
      <c r="A21" s="15" t="s">
        <v>866</v>
      </c>
      <c r="B21" s="16"/>
      <c r="C21" s="16"/>
      <c r="D21" s="16"/>
      <c r="E21" s="20"/>
      <c r="F21" s="23"/>
      <c r="G21" s="20"/>
      <c r="H21" s="23"/>
      <c r="I21" s="20"/>
      <c r="J21" s="23"/>
      <c r="K21" s="20"/>
      <c r="L21" s="23"/>
      <c r="M21" s="17"/>
      <c r="N21" s="1" t="s">
        <v>75</v>
      </c>
    </row>
    <row r="22" spans="1:52" ht="30" customHeight="1">
      <c r="A22" s="18" t="s">
        <v>867</v>
      </c>
      <c r="B22" s="18" t="s">
        <v>868</v>
      </c>
      <c r="C22" s="18" t="s">
        <v>104</v>
      </c>
      <c r="D22" s="19">
        <v>1.4E-2</v>
      </c>
      <c r="E22" s="21">
        <f>단가대비표!O46</f>
        <v>571556</v>
      </c>
      <c r="F22" s="24">
        <f>TRUNC(E22*D22,1)</f>
        <v>8001.7</v>
      </c>
      <c r="G22" s="21">
        <f>단가대비표!P46</f>
        <v>0</v>
      </c>
      <c r="H22" s="24">
        <f>TRUNC(G22*D22,1)</f>
        <v>0</v>
      </c>
      <c r="I22" s="21">
        <f>단가대비표!V46</f>
        <v>0</v>
      </c>
      <c r="J22" s="24">
        <f>TRUNC(I22*D22,1)</f>
        <v>0</v>
      </c>
      <c r="K22" s="21">
        <f t="shared" ref="K22:L24" si="5">TRUNC(E22+G22+I22,1)</f>
        <v>571556</v>
      </c>
      <c r="L22" s="24">
        <f t="shared" si="5"/>
        <v>8001.7</v>
      </c>
      <c r="M22" s="18" t="s">
        <v>52</v>
      </c>
      <c r="N22" s="1" t="s">
        <v>75</v>
      </c>
      <c r="O22" s="1" t="s">
        <v>869</v>
      </c>
      <c r="P22" s="1" t="s">
        <v>64</v>
      </c>
      <c r="Q22" s="1" t="s">
        <v>64</v>
      </c>
      <c r="R22" s="1" t="s">
        <v>63</v>
      </c>
      <c r="AV22" s="1" t="s">
        <v>52</v>
      </c>
      <c r="AW22" s="1" t="s">
        <v>870</v>
      </c>
      <c r="AX22" s="1" t="s">
        <v>52</v>
      </c>
      <c r="AY22" s="1" t="s">
        <v>52</v>
      </c>
      <c r="AZ22" s="1" t="s">
        <v>52</v>
      </c>
    </row>
    <row r="23" spans="1:52" ht="30" customHeight="1">
      <c r="A23" s="18" t="s">
        <v>871</v>
      </c>
      <c r="B23" s="18" t="s">
        <v>872</v>
      </c>
      <c r="C23" s="18" t="s">
        <v>873</v>
      </c>
      <c r="D23" s="19">
        <v>0.15</v>
      </c>
      <c r="E23" s="21">
        <f>단가대비표!O165</f>
        <v>0</v>
      </c>
      <c r="F23" s="24">
        <f>TRUNC(E23*D23,1)</f>
        <v>0</v>
      </c>
      <c r="G23" s="21">
        <f>단가대비표!P165</f>
        <v>277642</v>
      </c>
      <c r="H23" s="24">
        <f>TRUNC(G23*D23,1)</f>
        <v>41646.300000000003</v>
      </c>
      <c r="I23" s="21">
        <f>단가대비표!V165</f>
        <v>0</v>
      </c>
      <c r="J23" s="24">
        <f>TRUNC(I23*D23,1)</f>
        <v>0</v>
      </c>
      <c r="K23" s="21">
        <f t="shared" si="5"/>
        <v>277642</v>
      </c>
      <c r="L23" s="24">
        <f t="shared" si="5"/>
        <v>41646.300000000003</v>
      </c>
      <c r="M23" s="18" t="s">
        <v>52</v>
      </c>
      <c r="N23" s="1" t="s">
        <v>75</v>
      </c>
      <c r="O23" s="1" t="s">
        <v>874</v>
      </c>
      <c r="P23" s="1" t="s">
        <v>64</v>
      </c>
      <c r="Q23" s="1" t="s">
        <v>64</v>
      </c>
      <c r="R23" s="1" t="s">
        <v>63</v>
      </c>
      <c r="AV23" s="1" t="s">
        <v>52</v>
      </c>
      <c r="AW23" s="1" t="s">
        <v>875</v>
      </c>
      <c r="AX23" s="1" t="s">
        <v>52</v>
      </c>
      <c r="AY23" s="1" t="s">
        <v>52</v>
      </c>
      <c r="AZ23" s="1" t="s">
        <v>52</v>
      </c>
    </row>
    <row r="24" spans="1:52" ht="30" customHeight="1">
      <c r="A24" s="18" t="s">
        <v>876</v>
      </c>
      <c r="B24" s="18" t="s">
        <v>872</v>
      </c>
      <c r="C24" s="18" t="s">
        <v>873</v>
      </c>
      <c r="D24" s="19">
        <v>0.3</v>
      </c>
      <c r="E24" s="21">
        <f>단가대비표!O155</f>
        <v>0</v>
      </c>
      <c r="F24" s="24">
        <f>TRUNC(E24*D24,1)</f>
        <v>0</v>
      </c>
      <c r="G24" s="21">
        <f>단가대비표!P155</f>
        <v>172068</v>
      </c>
      <c r="H24" s="24">
        <f>TRUNC(G24*D24,1)</f>
        <v>51620.4</v>
      </c>
      <c r="I24" s="21">
        <f>단가대비표!V155</f>
        <v>0</v>
      </c>
      <c r="J24" s="24">
        <f>TRUNC(I24*D24,1)</f>
        <v>0</v>
      </c>
      <c r="K24" s="21">
        <f t="shared" si="5"/>
        <v>172068</v>
      </c>
      <c r="L24" s="24">
        <f t="shared" si="5"/>
        <v>51620.4</v>
      </c>
      <c r="M24" s="18" t="s">
        <v>52</v>
      </c>
      <c r="N24" s="1" t="s">
        <v>75</v>
      </c>
      <c r="O24" s="1" t="s">
        <v>877</v>
      </c>
      <c r="P24" s="1" t="s">
        <v>64</v>
      </c>
      <c r="Q24" s="1" t="s">
        <v>64</v>
      </c>
      <c r="R24" s="1" t="s">
        <v>63</v>
      </c>
      <c r="AV24" s="1" t="s">
        <v>52</v>
      </c>
      <c r="AW24" s="1" t="s">
        <v>878</v>
      </c>
      <c r="AX24" s="1" t="s">
        <v>52</v>
      </c>
      <c r="AY24" s="1" t="s">
        <v>52</v>
      </c>
      <c r="AZ24" s="1" t="s">
        <v>52</v>
      </c>
    </row>
    <row r="25" spans="1:52" ht="30" customHeight="1">
      <c r="A25" s="18" t="s">
        <v>831</v>
      </c>
      <c r="B25" s="18" t="s">
        <v>52</v>
      </c>
      <c r="C25" s="18" t="s">
        <v>52</v>
      </c>
      <c r="D25" s="19"/>
      <c r="E25" s="21"/>
      <c r="F25" s="24">
        <f>TRUNC(SUMIF(N22:N24, N21, F22:F24),0)</f>
        <v>8001</v>
      </c>
      <c r="G25" s="21"/>
      <c r="H25" s="24">
        <f>TRUNC(SUMIF(N22:N24, N21, H22:H24),0)</f>
        <v>93266</v>
      </c>
      <c r="I25" s="21"/>
      <c r="J25" s="24">
        <f>TRUNC(SUMIF(N22:N24, N21, J22:J24),0)</f>
        <v>0</v>
      </c>
      <c r="K25" s="21"/>
      <c r="L25" s="24">
        <f>F25+H25+J25</f>
        <v>101267</v>
      </c>
      <c r="M25" s="18" t="s">
        <v>52</v>
      </c>
      <c r="N25" s="1" t="s">
        <v>99</v>
      </c>
      <c r="O25" s="1" t="s">
        <v>99</v>
      </c>
      <c r="P25" s="1" t="s">
        <v>52</v>
      </c>
      <c r="Q25" s="1" t="s">
        <v>52</v>
      </c>
      <c r="R25" s="1" t="s">
        <v>52</v>
      </c>
      <c r="AV25" s="1" t="s">
        <v>52</v>
      </c>
      <c r="AW25" s="1" t="s">
        <v>52</v>
      </c>
      <c r="AX25" s="1" t="s">
        <v>52</v>
      </c>
      <c r="AY25" s="1" t="s">
        <v>52</v>
      </c>
      <c r="AZ25" s="1" t="s">
        <v>52</v>
      </c>
    </row>
    <row r="26" spans="1:52" ht="30" customHeight="1">
      <c r="A26" s="19"/>
      <c r="B26" s="19"/>
      <c r="C26" s="19"/>
      <c r="D26" s="19"/>
      <c r="E26" s="21"/>
      <c r="F26" s="24"/>
      <c r="G26" s="21"/>
      <c r="H26" s="24"/>
      <c r="I26" s="21"/>
      <c r="J26" s="24"/>
      <c r="K26" s="21"/>
      <c r="L26" s="24"/>
      <c r="M26" s="19"/>
    </row>
    <row r="27" spans="1:52" ht="30" customHeight="1">
      <c r="A27" s="15" t="s">
        <v>879</v>
      </c>
      <c r="B27" s="16"/>
      <c r="C27" s="16"/>
      <c r="D27" s="16"/>
      <c r="E27" s="20"/>
      <c r="F27" s="23"/>
      <c r="G27" s="20"/>
      <c r="H27" s="23"/>
      <c r="I27" s="20"/>
      <c r="J27" s="23"/>
      <c r="K27" s="20"/>
      <c r="L27" s="23"/>
      <c r="M27" s="17"/>
      <c r="N27" s="1" t="s">
        <v>79</v>
      </c>
    </row>
    <row r="28" spans="1:52" ht="30" customHeight="1">
      <c r="A28" s="18" t="s">
        <v>867</v>
      </c>
      <c r="B28" s="18" t="s">
        <v>868</v>
      </c>
      <c r="C28" s="18" t="s">
        <v>104</v>
      </c>
      <c r="D28" s="19">
        <v>2.1999999999999999E-2</v>
      </c>
      <c r="E28" s="21">
        <f>단가대비표!O46</f>
        <v>571556</v>
      </c>
      <c r="F28" s="24">
        <f>TRUNC(E28*D28,1)</f>
        <v>12574.2</v>
      </c>
      <c r="G28" s="21">
        <f>단가대비표!P46</f>
        <v>0</v>
      </c>
      <c r="H28" s="24">
        <f>TRUNC(G28*D28,1)</f>
        <v>0</v>
      </c>
      <c r="I28" s="21">
        <f>단가대비표!V46</f>
        <v>0</v>
      </c>
      <c r="J28" s="24">
        <f>TRUNC(I28*D28,1)</f>
        <v>0</v>
      </c>
      <c r="K28" s="21">
        <f t="shared" ref="K28:L30" si="6">TRUNC(E28+G28+I28,1)</f>
        <v>571556</v>
      </c>
      <c r="L28" s="24">
        <f t="shared" si="6"/>
        <v>12574.2</v>
      </c>
      <c r="M28" s="18" t="s">
        <v>52</v>
      </c>
      <c r="N28" s="1" t="s">
        <v>79</v>
      </c>
      <c r="O28" s="1" t="s">
        <v>869</v>
      </c>
      <c r="P28" s="1" t="s">
        <v>64</v>
      </c>
      <c r="Q28" s="1" t="s">
        <v>64</v>
      </c>
      <c r="R28" s="1" t="s">
        <v>63</v>
      </c>
      <c r="AV28" s="1" t="s">
        <v>52</v>
      </c>
      <c r="AW28" s="1" t="s">
        <v>880</v>
      </c>
      <c r="AX28" s="1" t="s">
        <v>52</v>
      </c>
      <c r="AY28" s="1" t="s">
        <v>52</v>
      </c>
      <c r="AZ28" s="1" t="s">
        <v>52</v>
      </c>
    </row>
    <row r="29" spans="1:52" ht="30" customHeight="1">
      <c r="A29" s="18" t="s">
        <v>871</v>
      </c>
      <c r="B29" s="18" t="s">
        <v>872</v>
      </c>
      <c r="C29" s="18" t="s">
        <v>873</v>
      </c>
      <c r="D29" s="19">
        <v>0.3</v>
      </c>
      <c r="E29" s="21">
        <f>단가대비표!O165</f>
        <v>0</v>
      </c>
      <c r="F29" s="24">
        <f>TRUNC(E29*D29,1)</f>
        <v>0</v>
      </c>
      <c r="G29" s="21">
        <f>단가대비표!P165</f>
        <v>277642</v>
      </c>
      <c r="H29" s="24">
        <f>TRUNC(G29*D29,1)</f>
        <v>83292.600000000006</v>
      </c>
      <c r="I29" s="21">
        <f>단가대비표!V165</f>
        <v>0</v>
      </c>
      <c r="J29" s="24">
        <f>TRUNC(I29*D29,1)</f>
        <v>0</v>
      </c>
      <c r="K29" s="21">
        <f t="shared" si="6"/>
        <v>277642</v>
      </c>
      <c r="L29" s="24">
        <f t="shared" si="6"/>
        <v>83292.600000000006</v>
      </c>
      <c r="M29" s="18" t="s">
        <v>52</v>
      </c>
      <c r="N29" s="1" t="s">
        <v>79</v>
      </c>
      <c r="O29" s="1" t="s">
        <v>874</v>
      </c>
      <c r="P29" s="1" t="s">
        <v>64</v>
      </c>
      <c r="Q29" s="1" t="s">
        <v>64</v>
      </c>
      <c r="R29" s="1" t="s">
        <v>63</v>
      </c>
      <c r="AV29" s="1" t="s">
        <v>52</v>
      </c>
      <c r="AW29" s="1" t="s">
        <v>881</v>
      </c>
      <c r="AX29" s="1" t="s">
        <v>52</v>
      </c>
      <c r="AY29" s="1" t="s">
        <v>52</v>
      </c>
      <c r="AZ29" s="1" t="s">
        <v>52</v>
      </c>
    </row>
    <row r="30" spans="1:52" ht="30" customHeight="1">
      <c r="A30" s="18" t="s">
        <v>876</v>
      </c>
      <c r="B30" s="18" t="s">
        <v>872</v>
      </c>
      <c r="C30" s="18" t="s">
        <v>873</v>
      </c>
      <c r="D30" s="19">
        <v>0.45</v>
      </c>
      <c r="E30" s="21">
        <f>단가대비표!O155</f>
        <v>0</v>
      </c>
      <c r="F30" s="24">
        <f>TRUNC(E30*D30,1)</f>
        <v>0</v>
      </c>
      <c r="G30" s="21">
        <f>단가대비표!P155</f>
        <v>172068</v>
      </c>
      <c r="H30" s="24">
        <f>TRUNC(G30*D30,1)</f>
        <v>77430.600000000006</v>
      </c>
      <c r="I30" s="21">
        <f>단가대비표!V155</f>
        <v>0</v>
      </c>
      <c r="J30" s="24">
        <f>TRUNC(I30*D30,1)</f>
        <v>0</v>
      </c>
      <c r="K30" s="21">
        <f t="shared" si="6"/>
        <v>172068</v>
      </c>
      <c r="L30" s="24">
        <f t="shared" si="6"/>
        <v>77430.600000000006</v>
      </c>
      <c r="M30" s="18" t="s">
        <v>52</v>
      </c>
      <c r="N30" s="1" t="s">
        <v>79</v>
      </c>
      <c r="O30" s="1" t="s">
        <v>877</v>
      </c>
      <c r="P30" s="1" t="s">
        <v>64</v>
      </c>
      <c r="Q30" s="1" t="s">
        <v>64</v>
      </c>
      <c r="R30" s="1" t="s">
        <v>63</v>
      </c>
      <c r="AV30" s="1" t="s">
        <v>52</v>
      </c>
      <c r="AW30" s="1" t="s">
        <v>882</v>
      </c>
      <c r="AX30" s="1" t="s">
        <v>52</v>
      </c>
      <c r="AY30" s="1" t="s">
        <v>52</v>
      </c>
      <c r="AZ30" s="1" t="s">
        <v>52</v>
      </c>
    </row>
    <row r="31" spans="1:52" ht="30" customHeight="1">
      <c r="A31" s="18" t="s">
        <v>831</v>
      </c>
      <c r="B31" s="18" t="s">
        <v>52</v>
      </c>
      <c r="C31" s="18" t="s">
        <v>52</v>
      </c>
      <c r="D31" s="19"/>
      <c r="E31" s="21"/>
      <c r="F31" s="24">
        <f>TRUNC(SUMIF(N28:N30, N27, F28:F30),0)</f>
        <v>12574</v>
      </c>
      <c r="G31" s="21"/>
      <c r="H31" s="24">
        <f>TRUNC(SUMIF(N28:N30, N27, H28:H30),0)</f>
        <v>160723</v>
      </c>
      <c r="I31" s="21"/>
      <c r="J31" s="24">
        <f>TRUNC(SUMIF(N28:N30, N27, J28:J30),0)</f>
        <v>0</v>
      </c>
      <c r="K31" s="21"/>
      <c r="L31" s="24">
        <f>F31+H31+J31</f>
        <v>173297</v>
      </c>
      <c r="M31" s="18" t="s">
        <v>52</v>
      </c>
      <c r="N31" s="1" t="s">
        <v>99</v>
      </c>
      <c r="O31" s="1" t="s">
        <v>99</v>
      </c>
      <c r="P31" s="1" t="s">
        <v>52</v>
      </c>
      <c r="Q31" s="1" t="s">
        <v>52</v>
      </c>
      <c r="R31" s="1" t="s">
        <v>52</v>
      </c>
      <c r="AV31" s="1" t="s">
        <v>52</v>
      </c>
      <c r="AW31" s="1" t="s">
        <v>52</v>
      </c>
      <c r="AX31" s="1" t="s">
        <v>52</v>
      </c>
      <c r="AY31" s="1" t="s">
        <v>52</v>
      </c>
      <c r="AZ31" s="1" t="s">
        <v>52</v>
      </c>
    </row>
    <row r="32" spans="1:52" ht="30" customHeight="1">
      <c r="A32" s="19"/>
      <c r="B32" s="19"/>
      <c r="C32" s="19"/>
      <c r="D32" s="19"/>
      <c r="E32" s="21"/>
      <c r="F32" s="24"/>
      <c r="G32" s="21"/>
      <c r="H32" s="24"/>
      <c r="I32" s="21"/>
      <c r="J32" s="24"/>
      <c r="K32" s="21"/>
      <c r="L32" s="24"/>
      <c r="M32" s="19"/>
    </row>
    <row r="33" spans="1:52" ht="30" customHeight="1">
      <c r="A33" s="15" t="s">
        <v>883</v>
      </c>
      <c r="B33" s="16"/>
      <c r="C33" s="16"/>
      <c r="D33" s="16"/>
      <c r="E33" s="20"/>
      <c r="F33" s="23"/>
      <c r="G33" s="20"/>
      <c r="H33" s="23"/>
      <c r="I33" s="20"/>
      <c r="J33" s="23"/>
      <c r="K33" s="20"/>
      <c r="L33" s="23"/>
      <c r="M33" s="17"/>
      <c r="N33" s="1" t="s">
        <v>85</v>
      </c>
    </row>
    <row r="34" spans="1:52" ht="30" customHeight="1">
      <c r="A34" s="18" t="s">
        <v>884</v>
      </c>
      <c r="B34" s="18" t="s">
        <v>885</v>
      </c>
      <c r="C34" s="18" t="s">
        <v>886</v>
      </c>
      <c r="D34" s="19">
        <v>9.3799999999999994E-2</v>
      </c>
      <c r="E34" s="21">
        <f>단가대비표!O134</f>
        <v>23275</v>
      </c>
      <c r="F34" s="24">
        <f>TRUNC(E34*D34,1)</f>
        <v>2183.1</v>
      </c>
      <c r="G34" s="21">
        <f>단가대비표!P134</f>
        <v>0</v>
      </c>
      <c r="H34" s="24">
        <f>TRUNC(G34*D34,1)</f>
        <v>0</v>
      </c>
      <c r="I34" s="21">
        <f>단가대비표!V134</f>
        <v>0</v>
      </c>
      <c r="J34" s="24">
        <f>TRUNC(I34*D34,1)</f>
        <v>0</v>
      </c>
      <c r="K34" s="21">
        <f t="shared" ref="K34:L36" si="7">TRUNC(E34+G34+I34,1)</f>
        <v>23275</v>
      </c>
      <c r="L34" s="24">
        <f t="shared" si="7"/>
        <v>2183.1</v>
      </c>
      <c r="M34" s="18" t="s">
        <v>52</v>
      </c>
      <c r="N34" s="1" t="s">
        <v>85</v>
      </c>
      <c r="O34" s="1" t="s">
        <v>887</v>
      </c>
      <c r="P34" s="1" t="s">
        <v>64</v>
      </c>
      <c r="Q34" s="1" t="s">
        <v>64</v>
      </c>
      <c r="R34" s="1" t="s">
        <v>63</v>
      </c>
      <c r="V34">
        <v>1</v>
      </c>
      <c r="AV34" s="1" t="s">
        <v>52</v>
      </c>
      <c r="AW34" s="1" t="s">
        <v>888</v>
      </c>
      <c r="AX34" s="1" t="s">
        <v>52</v>
      </c>
      <c r="AY34" s="1" t="s">
        <v>52</v>
      </c>
      <c r="AZ34" s="1" t="s">
        <v>52</v>
      </c>
    </row>
    <row r="35" spans="1:52" ht="30" customHeight="1">
      <c r="A35" s="18" t="s">
        <v>889</v>
      </c>
      <c r="B35" s="18" t="s">
        <v>890</v>
      </c>
      <c r="C35" s="18" t="s">
        <v>800</v>
      </c>
      <c r="D35" s="19">
        <v>1</v>
      </c>
      <c r="E35" s="21">
        <f>TRUNC(SUMIF(V34:V36, RIGHTB(O35, 1), F34:F36)*U35, 2)</f>
        <v>109.15</v>
      </c>
      <c r="F35" s="24">
        <f>TRUNC(E35*D35,1)</f>
        <v>109.1</v>
      </c>
      <c r="G35" s="21">
        <v>0</v>
      </c>
      <c r="H35" s="24">
        <f>TRUNC(G35*D35,1)</f>
        <v>0</v>
      </c>
      <c r="I35" s="21">
        <v>0</v>
      </c>
      <c r="J35" s="24">
        <f>TRUNC(I35*D35,1)</f>
        <v>0</v>
      </c>
      <c r="K35" s="21">
        <f t="shared" si="7"/>
        <v>109.1</v>
      </c>
      <c r="L35" s="24">
        <f t="shared" si="7"/>
        <v>109.1</v>
      </c>
      <c r="M35" s="18" t="s">
        <v>52</v>
      </c>
      <c r="N35" s="1" t="s">
        <v>85</v>
      </c>
      <c r="O35" s="1" t="s">
        <v>801</v>
      </c>
      <c r="P35" s="1" t="s">
        <v>64</v>
      </c>
      <c r="Q35" s="1" t="s">
        <v>64</v>
      </c>
      <c r="R35" s="1" t="s">
        <v>64</v>
      </c>
      <c r="S35">
        <v>0</v>
      </c>
      <c r="T35">
        <v>0</v>
      </c>
      <c r="U35">
        <v>0.05</v>
      </c>
      <c r="AV35" s="1" t="s">
        <v>52</v>
      </c>
      <c r="AW35" s="1" t="s">
        <v>891</v>
      </c>
      <c r="AX35" s="1" t="s">
        <v>52</v>
      </c>
      <c r="AY35" s="1" t="s">
        <v>52</v>
      </c>
      <c r="AZ35" s="1" t="s">
        <v>52</v>
      </c>
    </row>
    <row r="36" spans="1:52" ht="30" customHeight="1">
      <c r="A36" s="18" t="s">
        <v>892</v>
      </c>
      <c r="B36" s="18" t="s">
        <v>893</v>
      </c>
      <c r="C36" s="18" t="s">
        <v>83</v>
      </c>
      <c r="D36" s="19">
        <v>1</v>
      </c>
      <c r="E36" s="21">
        <f>일위대가목록!E115</f>
        <v>0</v>
      </c>
      <c r="F36" s="24">
        <f>TRUNC(E36*D36,1)</f>
        <v>0</v>
      </c>
      <c r="G36" s="21">
        <f>일위대가목록!F115</f>
        <v>18265</v>
      </c>
      <c r="H36" s="24">
        <f>TRUNC(G36*D36,1)</f>
        <v>18265</v>
      </c>
      <c r="I36" s="21">
        <f>일위대가목록!G115</f>
        <v>0</v>
      </c>
      <c r="J36" s="24">
        <f>TRUNC(I36*D36,1)</f>
        <v>0</v>
      </c>
      <c r="K36" s="21">
        <f t="shared" si="7"/>
        <v>18265</v>
      </c>
      <c r="L36" s="24">
        <f t="shared" si="7"/>
        <v>18265</v>
      </c>
      <c r="M36" s="18" t="s">
        <v>894</v>
      </c>
      <c r="N36" s="1" t="s">
        <v>85</v>
      </c>
      <c r="O36" s="1" t="s">
        <v>895</v>
      </c>
      <c r="P36" s="1" t="s">
        <v>63</v>
      </c>
      <c r="Q36" s="1" t="s">
        <v>64</v>
      </c>
      <c r="R36" s="1" t="s">
        <v>64</v>
      </c>
      <c r="AV36" s="1" t="s">
        <v>52</v>
      </c>
      <c r="AW36" s="1" t="s">
        <v>896</v>
      </c>
      <c r="AX36" s="1" t="s">
        <v>52</v>
      </c>
      <c r="AY36" s="1" t="s">
        <v>52</v>
      </c>
      <c r="AZ36" s="1" t="s">
        <v>52</v>
      </c>
    </row>
    <row r="37" spans="1:52" ht="30" customHeight="1">
      <c r="A37" s="18" t="s">
        <v>831</v>
      </c>
      <c r="B37" s="18" t="s">
        <v>52</v>
      </c>
      <c r="C37" s="18" t="s">
        <v>52</v>
      </c>
      <c r="D37" s="19"/>
      <c r="E37" s="21"/>
      <c r="F37" s="24">
        <f>TRUNC(SUMIF(N34:N36, N33, F34:F36),0)</f>
        <v>2292</v>
      </c>
      <c r="G37" s="21"/>
      <c r="H37" s="24">
        <f>TRUNC(SUMIF(N34:N36, N33, H34:H36),0)</f>
        <v>18265</v>
      </c>
      <c r="I37" s="21"/>
      <c r="J37" s="24">
        <f>TRUNC(SUMIF(N34:N36, N33, J34:J36),0)</f>
        <v>0</v>
      </c>
      <c r="K37" s="21"/>
      <c r="L37" s="24">
        <f>F37+H37+J37</f>
        <v>20557</v>
      </c>
      <c r="M37" s="18" t="s">
        <v>52</v>
      </c>
      <c r="N37" s="1" t="s">
        <v>99</v>
      </c>
      <c r="O37" s="1" t="s">
        <v>99</v>
      </c>
      <c r="P37" s="1" t="s">
        <v>52</v>
      </c>
      <c r="Q37" s="1" t="s">
        <v>52</v>
      </c>
      <c r="R37" s="1" t="s">
        <v>52</v>
      </c>
      <c r="AV37" s="1" t="s">
        <v>52</v>
      </c>
      <c r="AW37" s="1" t="s">
        <v>52</v>
      </c>
      <c r="AX37" s="1" t="s">
        <v>52</v>
      </c>
      <c r="AY37" s="1" t="s">
        <v>52</v>
      </c>
      <c r="AZ37" s="1" t="s">
        <v>52</v>
      </c>
    </row>
    <row r="38" spans="1:52" ht="30" customHeight="1">
      <c r="A38" s="19"/>
      <c r="B38" s="19"/>
      <c r="C38" s="19"/>
      <c r="D38" s="19"/>
      <c r="E38" s="21"/>
      <c r="F38" s="24"/>
      <c r="G38" s="21"/>
      <c r="H38" s="24"/>
      <c r="I38" s="21"/>
      <c r="J38" s="24"/>
      <c r="K38" s="21"/>
      <c r="L38" s="24"/>
      <c r="M38" s="19"/>
    </row>
    <row r="39" spans="1:52" ht="30" customHeight="1">
      <c r="A39" s="15" t="s">
        <v>897</v>
      </c>
      <c r="B39" s="16"/>
      <c r="C39" s="16"/>
      <c r="D39" s="16"/>
      <c r="E39" s="20"/>
      <c r="F39" s="23"/>
      <c r="G39" s="20"/>
      <c r="H39" s="23"/>
      <c r="I39" s="20"/>
      <c r="J39" s="23"/>
      <c r="K39" s="20"/>
      <c r="L39" s="23"/>
      <c r="M39" s="17"/>
      <c r="N39" s="1" t="s">
        <v>91</v>
      </c>
    </row>
    <row r="40" spans="1:52" ht="30" customHeight="1">
      <c r="A40" s="18" t="s">
        <v>898</v>
      </c>
      <c r="B40" s="18" t="s">
        <v>899</v>
      </c>
      <c r="C40" s="18" t="s">
        <v>827</v>
      </c>
      <c r="D40" s="19">
        <v>6</v>
      </c>
      <c r="E40" s="21">
        <f>일위대가목록!E116</f>
        <v>60799</v>
      </c>
      <c r="F40" s="24">
        <f>TRUNC(E40*D40,1)</f>
        <v>364794</v>
      </c>
      <c r="G40" s="21">
        <f>일위대가목록!F116</f>
        <v>145895</v>
      </c>
      <c r="H40" s="24">
        <f>TRUNC(G40*D40,1)</f>
        <v>875370</v>
      </c>
      <c r="I40" s="21">
        <f>일위대가목록!G116</f>
        <v>35158</v>
      </c>
      <c r="J40" s="24">
        <f>TRUNC(I40*D40,1)</f>
        <v>210948</v>
      </c>
      <c r="K40" s="21">
        <f>TRUNC(E40+G40+I40,1)</f>
        <v>241852</v>
      </c>
      <c r="L40" s="24">
        <f>TRUNC(F40+H40+J40,1)</f>
        <v>1451112</v>
      </c>
      <c r="M40" s="18" t="s">
        <v>900</v>
      </c>
      <c r="N40" s="1" t="s">
        <v>91</v>
      </c>
      <c r="O40" s="1" t="s">
        <v>901</v>
      </c>
      <c r="P40" s="1" t="s">
        <v>63</v>
      </c>
      <c r="Q40" s="1" t="s">
        <v>64</v>
      </c>
      <c r="R40" s="1" t="s">
        <v>64</v>
      </c>
      <c r="AV40" s="1" t="s">
        <v>52</v>
      </c>
      <c r="AW40" s="1" t="s">
        <v>902</v>
      </c>
      <c r="AX40" s="1" t="s">
        <v>52</v>
      </c>
      <c r="AY40" s="1" t="s">
        <v>52</v>
      </c>
      <c r="AZ40" s="1" t="s">
        <v>52</v>
      </c>
    </row>
    <row r="41" spans="1:52" ht="30" customHeight="1">
      <c r="A41" s="18" t="s">
        <v>831</v>
      </c>
      <c r="B41" s="18" t="s">
        <v>52</v>
      </c>
      <c r="C41" s="18" t="s">
        <v>52</v>
      </c>
      <c r="D41" s="19"/>
      <c r="E41" s="21"/>
      <c r="F41" s="24">
        <f>TRUNC(SUMIF(N40:N40, N39, F40:F40),0)</f>
        <v>364794</v>
      </c>
      <c r="G41" s="21"/>
      <c r="H41" s="24">
        <f>TRUNC(SUMIF(N40:N40, N39, H40:H40),0)</f>
        <v>875370</v>
      </c>
      <c r="I41" s="21"/>
      <c r="J41" s="24">
        <f>TRUNC(SUMIF(N40:N40, N39, J40:J40),0)</f>
        <v>210948</v>
      </c>
      <c r="K41" s="21"/>
      <c r="L41" s="24">
        <f>F41+H41+J41</f>
        <v>1451112</v>
      </c>
      <c r="M41" s="18" t="s">
        <v>52</v>
      </c>
      <c r="N41" s="1" t="s">
        <v>99</v>
      </c>
      <c r="O41" s="1" t="s">
        <v>99</v>
      </c>
      <c r="P41" s="1" t="s">
        <v>52</v>
      </c>
      <c r="Q41" s="1" t="s">
        <v>52</v>
      </c>
      <c r="R41" s="1" t="s">
        <v>52</v>
      </c>
      <c r="AV41" s="1" t="s">
        <v>52</v>
      </c>
      <c r="AW41" s="1" t="s">
        <v>52</v>
      </c>
      <c r="AX41" s="1" t="s">
        <v>52</v>
      </c>
      <c r="AY41" s="1" t="s">
        <v>52</v>
      </c>
      <c r="AZ41" s="1" t="s">
        <v>52</v>
      </c>
    </row>
    <row r="42" spans="1:52" ht="30" customHeight="1">
      <c r="A42" s="19"/>
      <c r="B42" s="19"/>
      <c r="C42" s="19"/>
      <c r="D42" s="19"/>
      <c r="E42" s="21"/>
      <c r="F42" s="24"/>
      <c r="G42" s="21"/>
      <c r="H42" s="24"/>
      <c r="I42" s="21"/>
      <c r="J42" s="24"/>
      <c r="K42" s="21"/>
      <c r="L42" s="24"/>
      <c r="M42" s="19"/>
    </row>
    <row r="43" spans="1:52" ht="30" customHeight="1">
      <c r="A43" s="15" t="s">
        <v>903</v>
      </c>
      <c r="B43" s="16"/>
      <c r="C43" s="16"/>
      <c r="D43" s="16"/>
      <c r="E43" s="20"/>
      <c r="F43" s="23"/>
      <c r="G43" s="20"/>
      <c r="H43" s="23"/>
      <c r="I43" s="20"/>
      <c r="J43" s="23"/>
      <c r="K43" s="20"/>
      <c r="L43" s="23"/>
      <c r="M43" s="17"/>
      <c r="N43" s="1" t="s">
        <v>96</v>
      </c>
    </row>
    <row r="44" spans="1:52" ht="30" customHeight="1">
      <c r="A44" s="18" t="s">
        <v>93</v>
      </c>
      <c r="B44" s="18" t="s">
        <v>904</v>
      </c>
      <c r="C44" s="18" t="s">
        <v>83</v>
      </c>
      <c r="D44" s="19">
        <v>1</v>
      </c>
      <c r="E44" s="21">
        <f>일위대가목록!E117</f>
        <v>0</v>
      </c>
      <c r="F44" s="24">
        <f>TRUNC(E44*D44,1)</f>
        <v>0</v>
      </c>
      <c r="G44" s="21">
        <f>일위대가목록!F117</f>
        <v>4301</v>
      </c>
      <c r="H44" s="24">
        <f>TRUNC(G44*D44,1)</f>
        <v>4301</v>
      </c>
      <c r="I44" s="21">
        <f>일위대가목록!G117</f>
        <v>0</v>
      </c>
      <c r="J44" s="24">
        <f>TRUNC(I44*D44,1)</f>
        <v>0</v>
      </c>
      <c r="K44" s="21">
        <f>TRUNC(E44+G44+I44,1)</f>
        <v>4301</v>
      </c>
      <c r="L44" s="24">
        <f>TRUNC(F44+H44+J44,1)</f>
        <v>4301</v>
      </c>
      <c r="M44" s="18" t="s">
        <v>905</v>
      </c>
      <c r="N44" s="1" t="s">
        <v>96</v>
      </c>
      <c r="O44" s="1" t="s">
        <v>906</v>
      </c>
      <c r="P44" s="1" t="s">
        <v>63</v>
      </c>
      <c r="Q44" s="1" t="s">
        <v>64</v>
      </c>
      <c r="R44" s="1" t="s">
        <v>64</v>
      </c>
      <c r="AV44" s="1" t="s">
        <v>52</v>
      </c>
      <c r="AW44" s="1" t="s">
        <v>907</v>
      </c>
      <c r="AX44" s="1" t="s">
        <v>52</v>
      </c>
      <c r="AY44" s="1" t="s">
        <v>52</v>
      </c>
      <c r="AZ44" s="1" t="s">
        <v>52</v>
      </c>
    </row>
    <row r="45" spans="1:52" ht="30" customHeight="1">
      <c r="A45" s="18" t="s">
        <v>831</v>
      </c>
      <c r="B45" s="18" t="s">
        <v>52</v>
      </c>
      <c r="C45" s="18" t="s">
        <v>52</v>
      </c>
      <c r="D45" s="19"/>
      <c r="E45" s="21"/>
      <c r="F45" s="24">
        <f>TRUNC(SUMIF(N44:N44, N43, F44:F44),0)</f>
        <v>0</v>
      </c>
      <c r="G45" s="21"/>
      <c r="H45" s="24">
        <f>TRUNC(SUMIF(N44:N44, N43, H44:H44),0)</f>
        <v>4301</v>
      </c>
      <c r="I45" s="21"/>
      <c r="J45" s="24">
        <f>TRUNC(SUMIF(N44:N44, N43, J44:J44),0)</f>
        <v>0</v>
      </c>
      <c r="K45" s="21"/>
      <c r="L45" s="24">
        <f>F45+H45+J45</f>
        <v>4301</v>
      </c>
      <c r="M45" s="18" t="s">
        <v>52</v>
      </c>
      <c r="N45" s="1" t="s">
        <v>99</v>
      </c>
      <c r="O45" s="1" t="s">
        <v>99</v>
      </c>
      <c r="P45" s="1" t="s">
        <v>52</v>
      </c>
      <c r="Q45" s="1" t="s">
        <v>52</v>
      </c>
      <c r="R45" s="1" t="s">
        <v>52</v>
      </c>
      <c r="AV45" s="1" t="s">
        <v>52</v>
      </c>
      <c r="AW45" s="1" t="s">
        <v>52</v>
      </c>
      <c r="AX45" s="1" t="s">
        <v>52</v>
      </c>
      <c r="AY45" s="1" t="s">
        <v>52</v>
      </c>
      <c r="AZ45" s="1" t="s">
        <v>52</v>
      </c>
    </row>
    <row r="46" spans="1:52" ht="30" customHeight="1">
      <c r="A46" s="19"/>
      <c r="B46" s="19"/>
      <c r="C46" s="19"/>
      <c r="D46" s="19"/>
      <c r="E46" s="21"/>
      <c r="F46" s="24"/>
      <c r="G46" s="21"/>
      <c r="H46" s="24"/>
      <c r="I46" s="21"/>
      <c r="J46" s="24"/>
      <c r="K46" s="21"/>
      <c r="L46" s="24"/>
      <c r="M46" s="19"/>
    </row>
    <row r="47" spans="1:52" ht="30" customHeight="1">
      <c r="A47" s="15" t="s">
        <v>908</v>
      </c>
      <c r="B47" s="16"/>
      <c r="C47" s="16"/>
      <c r="D47" s="16"/>
      <c r="E47" s="20"/>
      <c r="F47" s="23"/>
      <c r="G47" s="20"/>
      <c r="H47" s="23"/>
      <c r="I47" s="20"/>
      <c r="J47" s="23"/>
      <c r="K47" s="20"/>
      <c r="L47" s="23"/>
      <c r="M47" s="17"/>
      <c r="N47" s="1" t="s">
        <v>116</v>
      </c>
    </row>
    <row r="48" spans="1:52" ht="30" customHeight="1">
      <c r="A48" s="18" t="s">
        <v>909</v>
      </c>
      <c r="B48" s="18" t="s">
        <v>872</v>
      </c>
      <c r="C48" s="18" t="s">
        <v>873</v>
      </c>
      <c r="D48" s="19">
        <v>3.3999999999999998E-3</v>
      </c>
      <c r="E48" s="21">
        <f>단가대비표!O156</f>
        <v>0</v>
      </c>
      <c r="F48" s="24">
        <f t="shared" ref="F48:F54" si="8">TRUNC(E48*D48,1)</f>
        <v>0</v>
      </c>
      <c r="G48" s="21">
        <f>단가대비표!P156</f>
        <v>226122</v>
      </c>
      <c r="H48" s="24">
        <f t="shared" ref="H48:H54" si="9">TRUNC(G48*D48,1)</f>
        <v>768.8</v>
      </c>
      <c r="I48" s="21">
        <f>단가대비표!V156</f>
        <v>0</v>
      </c>
      <c r="J48" s="24">
        <f t="shared" ref="J48:J54" si="10">TRUNC(I48*D48,1)</f>
        <v>0</v>
      </c>
      <c r="K48" s="21">
        <f t="shared" ref="K48:L54" si="11">TRUNC(E48+G48+I48,1)</f>
        <v>226122</v>
      </c>
      <c r="L48" s="24">
        <f t="shared" si="11"/>
        <v>768.8</v>
      </c>
      <c r="M48" s="18" t="s">
        <v>52</v>
      </c>
      <c r="N48" s="1" t="s">
        <v>116</v>
      </c>
      <c r="O48" s="1" t="s">
        <v>910</v>
      </c>
      <c r="P48" s="1" t="s">
        <v>64</v>
      </c>
      <c r="Q48" s="1" t="s">
        <v>64</v>
      </c>
      <c r="R48" s="1" t="s">
        <v>63</v>
      </c>
      <c r="AV48" s="1" t="s">
        <v>52</v>
      </c>
      <c r="AW48" s="1" t="s">
        <v>911</v>
      </c>
      <c r="AX48" s="1" t="s">
        <v>52</v>
      </c>
      <c r="AY48" s="1" t="s">
        <v>52</v>
      </c>
      <c r="AZ48" s="1" t="s">
        <v>52</v>
      </c>
    </row>
    <row r="49" spans="1:52" ht="30" customHeight="1">
      <c r="A49" s="18" t="s">
        <v>876</v>
      </c>
      <c r="B49" s="18" t="s">
        <v>872</v>
      </c>
      <c r="C49" s="18" t="s">
        <v>873</v>
      </c>
      <c r="D49" s="19">
        <v>3.3999999999999998E-3</v>
      </c>
      <c r="E49" s="21">
        <f>단가대비표!O155</f>
        <v>0</v>
      </c>
      <c r="F49" s="24">
        <f t="shared" si="8"/>
        <v>0</v>
      </c>
      <c r="G49" s="21">
        <f>단가대비표!P155</f>
        <v>172068</v>
      </c>
      <c r="H49" s="24">
        <f t="shared" si="9"/>
        <v>585</v>
      </c>
      <c r="I49" s="21">
        <f>단가대비표!V155</f>
        <v>0</v>
      </c>
      <c r="J49" s="24">
        <f t="shared" si="10"/>
        <v>0</v>
      </c>
      <c r="K49" s="21">
        <f t="shared" si="11"/>
        <v>172068</v>
      </c>
      <c r="L49" s="24">
        <f t="shared" si="11"/>
        <v>585</v>
      </c>
      <c r="M49" s="18" t="s">
        <v>52</v>
      </c>
      <c r="N49" s="1" t="s">
        <v>116</v>
      </c>
      <c r="O49" s="1" t="s">
        <v>877</v>
      </c>
      <c r="P49" s="1" t="s">
        <v>64</v>
      </c>
      <c r="Q49" s="1" t="s">
        <v>64</v>
      </c>
      <c r="R49" s="1" t="s">
        <v>63</v>
      </c>
      <c r="AV49" s="1" t="s">
        <v>52</v>
      </c>
      <c r="AW49" s="1" t="s">
        <v>912</v>
      </c>
      <c r="AX49" s="1" t="s">
        <v>52</v>
      </c>
      <c r="AY49" s="1" t="s">
        <v>52</v>
      </c>
      <c r="AZ49" s="1" t="s">
        <v>52</v>
      </c>
    </row>
    <row r="50" spans="1:52" ht="30" customHeight="1">
      <c r="A50" s="18" t="s">
        <v>913</v>
      </c>
      <c r="B50" s="18" t="s">
        <v>914</v>
      </c>
      <c r="C50" s="18" t="s">
        <v>827</v>
      </c>
      <c r="D50" s="19">
        <v>2.76E-2</v>
      </c>
      <c r="E50" s="21">
        <f>일위대가목록!E121</f>
        <v>21731</v>
      </c>
      <c r="F50" s="24">
        <f t="shared" si="8"/>
        <v>599.70000000000005</v>
      </c>
      <c r="G50" s="21">
        <f>일위대가목록!F121</f>
        <v>59020</v>
      </c>
      <c r="H50" s="24">
        <f t="shared" si="9"/>
        <v>1628.9</v>
      </c>
      <c r="I50" s="21">
        <f>일위대가목록!G121</f>
        <v>23423</v>
      </c>
      <c r="J50" s="24">
        <f t="shared" si="10"/>
        <v>646.4</v>
      </c>
      <c r="K50" s="21">
        <f t="shared" si="11"/>
        <v>104174</v>
      </c>
      <c r="L50" s="24">
        <f t="shared" si="11"/>
        <v>2875</v>
      </c>
      <c r="M50" s="18" t="s">
        <v>915</v>
      </c>
      <c r="N50" s="1" t="s">
        <v>116</v>
      </c>
      <c r="O50" s="1" t="s">
        <v>916</v>
      </c>
      <c r="P50" s="1" t="s">
        <v>63</v>
      </c>
      <c r="Q50" s="1" t="s">
        <v>64</v>
      </c>
      <c r="R50" s="1" t="s">
        <v>64</v>
      </c>
      <c r="AV50" s="1" t="s">
        <v>52</v>
      </c>
      <c r="AW50" s="1" t="s">
        <v>917</v>
      </c>
      <c r="AX50" s="1" t="s">
        <v>52</v>
      </c>
      <c r="AY50" s="1" t="s">
        <v>52</v>
      </c>
      <c r="AZ50" s="1" t="s">
        <v>52</v>
      </c>
    </row>
    <row r="51" spans="1:52" ht="30" customHeight="1">
      <c r="A51" s="18" t="s">
        <v>918</v>
      </c>
      <c r="B51" s="18" t="s">
        <v>919</v>
      </c>
      <c r="C51" s="18" t="s">
        <v>827</v>
      </c>
      <c r="D51" s="19">
        <v>1.38E-2</v>
      </c>
      <c r="E51" s="21">
        <f>일위대가목록!E122</f>
        <v>21113</v>
      </c>
      <c r="F51" s="24">
        <f t="shared" si="8"/>
        <v>291.3</v>
      </c>
      <c r="G51" s="21">
        <f>일위대가목록!F122</f>
        <v>49778</v>
      </c>
      <c r="H51" s="24">
        <f t="shared" si="9"/>
        <v>686.9</v>
      </c>
      <c r="I51" s="21">
        <f>일위대가목록!G122</f>
        <v>9986</v>
      </c>
      <c r="J51" s="24">
        <f t="shared" si="10"/>
        <v>137.80000000000001</v>
      </c>
      <c r="K51" s="21">
        <f t="shared" si="11"/>
        <v>80877</v>
      </c>
      <c r="L51" s="24">
        <f t="shared" si="11"/>
        <v>1116</v>
      </c>
      <c r="M51" s="18" t="s">
        <v>920</v>
      </c>
      <c r="N51" s="1" t="s">
        <v>116</v>
      </c>
      <c r="O51" s="1" t="s">
        <v>921</v>
      </c>
      <c r="P51" s="1" t="s">
        <v>63</v>
      </c>
      <c r="Q51" s="1" t="s">
        <v>64</v>
      </c>
      <c r="R51" s="1" t="s">
        <v>64</v>
      </c>
      <c r="AV51" s="1" t="s">
        <v>52</v>
      </c>
      <c r="AW51" s="1" t="s">
        <v>922</v>
      </c>
      <c r="AX51" s="1" t="s">
        <v>52</v>
      </c>
      <c r="AY51" s="1" t="s">
        <v>52</v>
      </c>
      <c r="AZ51" s="1" t="s">
        <v>52</v>
      </c>
    </row>
    <row r="52" spans="1:52" ht="30" customHeight="1">
      <c r="A52" s="18" t="s">
        <v>923</v>
      </c>
      <c r="B52" s="18" t="s">
        <v>924</v>
      </c>
      <c r="C52" s="18" t="s">
        <v>827</v>
      </c>
      <c r="D52" s="19">
        <v>2.76E-2</v>
      </c>
      <c r="E52" s="21">
        <f>일위대가목록!E123</f>
        <v>32691</v>
      </c>
      <c r="F52" s="24">
        <f t="shared" si="8"/>
        <v>902.2</v>
      </c>
      <c r="G52" s="21">
        <f>일위대가목록!F123</f>
        <v>59020</v>
      </c>
      <c r="H52" s="24">
        <f t="shared" si="9"/>
        <v>1628.9</v>
      </c>
      <c r="I52" s="21">
        <f>일위대가목록!G123</f>
        <v>26662</v>
      </c>
      <c r="J52" s="24">
        <f t="shared" si="10"/>
        <v>735.8</v>
      </c>
      <c r="K52" s="21">
        <f t="shared" si="11"/>
        <v>118373</v>
      </c>
      <c r="L52" s="24">
        <f t="shared" si="11"/>
        <v>3266.9</v>
      </c>
      <c r="M52" s="18" t="s">
        <v>925</v>
      </c>
      <c r="N52" s="1" t="s">
        <v>116</v>
      </c>
      <c r="O52" s="1" t="s">
        <v>926</v>
      </c>
      <c r="P52" s="1" t="s">
        <v>63</v>
      </c>
      <c r="Q52" s="1" t="s">
        <v>64</v>
      </c>
      <c r="R52" s="1" t="s">
        <v>64</v>
      </c>
      <c r="AV52" s="1" t="s">
        <v>52</v>
      </c>
      <c r="AW52" s="1" t="s">
        <v>927</v>
      </c>
      <c r="AX52" s="1" t="s">
        <v>52</v>
      </c>
      <c r="AY52" s="1" t="s">
        <v>52</v>
      </c>
      <c r="AZ52" s="1" t="s">
        <v>52</v>
      </c>
    </row>
    <row r="53" spans="1:52" ht="30" customHeight="1">
      <c r="A53" s="18" t="s">
        <v>928</v>
      </c>
      <c r="B53" s="18" t="s">
        <v>929</v>
      </c>
      <c r="C53" s="18" t="s">
        <v>827</v>
      </c>
      <c r="D53" s="19">
        <v>2.76E-2</v>
      </c>
      <c r="E53" s="21">
        <f>일위대가목록!E124</f>
        <v>4341</v>
      </c>
      <c r="F53" s="24">
        <f t="shared" si="8"/>
        <v>119.8</v>
      </c>
      <c r="G53" s="21">
        <f>일위대가목록!F124</f>
        <v>36248</v>
      </c>
      <c r="H53" s="24">
        <f t="shared" si="9"/>
        <v>1000.4</v>
      </c>
      <c r="I53" s="21">
        <f>일위대가목록!G124</f>
        <v>1967</v>
      </c>
      <c r="J53" s="24">
        <f t="shared" si="10"/>
        <v>54.2</v>
      </c>
      <c r="K53" s="21">
        <f t="shared" si="11"/>
        <v>42556</v>
      </c>
      <c r="L53" s="24">
        <f t="shared" si="11"/>
        <v>1174.4000000000001</v>
      </c>
      <c r="M53" s="18" t="s">
        <v>930</v>
      </c>
      <c r="N53" s="1" t="s">
        <v>116</v>
      </c>
      <c r="O53" s="1" t="s">
        <v>931</v>
      </c>
      <c r="P53" s="1" t="s">
        <v>63</v>
      </c>
      <c r="Q53" s="1" t="s">
        <v>64</v>
      </c>
      <c r="R53" s="1" t="s">
        <v>64</v>
      </c>
      <c r="V53">
        <v>1</v>
      </c>
      <c r="AV53" s="1" t="s">
        <v>52</v>
      </c>
      <c r="AW53" s="1" t="s">
        <v>932</v>
      </c>
      <c r="AX53" s="1" t="s">
        <v>52</v>
      </c>
      <c r="AY53" s="1" t="s">
        <v>52</v>
      </c>
      <c r="AZ53" s="1" t="s">
        <v>52</v>
      </c>
    </row>
    <row r="54" spans="1:52" ht="30" customHeight="1">
      <c r="A54" s="18" t="s">
        <v>933</v>
      </c>
      <c r="B54" s="18" t="s">
        <v>934</v>
      </c>
      <c r="C54" s="18" t="s">
        <v>800</v>
      </c>
      <c r="D54" s="19">
        <v>-1</v>
      </c>
      <c r="E54" s="21">
        <v>0</v>
      </c>
      <c r="F54" s="24">
        <f t="shared" si="8"/>
        <v>0</v>
      </c>
      <c r="G54" s="21">
        <f>TRUNC(SUMIF(V48:V54, RIGHTB(O54, 1), H48:H54)*U54, 2)</f>
        <v>1000.4</v>
      </c>
      <c r="H54" s="24">
        <f t="shared" si="9"/>
        <v>-1000.4</v>
      </c>
      <c r="I54" s="21">
        <v>0</v>
      </c>
      <c r="J54" s="24">
        <f t="shared" si="10"/>
        <v>0</v>
      </c>
      <c r="K54" s="21">
        <f t="shared" si="11"/>
        <v>1000.4</v>
      </c>
      <c r="L54" s="24">
        <f t="shared" si="11"/>
        <v>-1000.4</v>
      </c>
      <c r="M54" s="18" t="s">
        <v>52</v>
      </c>
      <c r="N54" s="1" t="s">
        <v>116</v>
      </c>
      <c r="O54" s="1" t="s">
        <v>801</v>
      </c>
      <c r="P54" s="1" t="s">
        <v>64</v>
      </c>
      <c r="Q54" s="1" t="s">
        <v>64</v>
      </c>
      <c r="R54" s="1" t="s">
        <v>64</v>
      </c>
      <c r="S54">
        <v>1</v>
      </c>
      <c r="T54">
        <v>1</v>
      </c>
      <c r="U54">
        <v>1</v>
      </c>
      <c r="AV54" s="1" t="s">
        <v>52</v>
      </c>
      <c r="AW54" s="1" t="s">
        <v>935</v>
      </c>
      <c r="AX54" s="1" t="s">
        <v>52</v>
      </c>
      <c r="AY54" s="1" t="s">
        <v>52</v>
      </c>
      <c r="AZ54" s="1" t="s">
        <v>52</v>
      </c>
    </row>
    <row r="55" spans="1:52" ht="30" customHeight="1">
      <c r="A55" s="18" t="s">
        <v>831</v>
      </c>
      <c r="B55" s="18" t="s">
        <v>52</v>
      </c>
      <c r="C55" s="18" t="s">
        <v>52</v>
      </c>
      <c r="D55" s="19"/>
      <c r="E55" s="21"/>
      <c r="F55" s="24">
        <f>TRUNC(SUMIF(N48:N54, N47, F48:F54),0)</f>
        <v>1913</v>
      </c>
      <c r="G55" s="21"/>
      <c r="H55" s="24">
        <f>TRUNC(SUMIF(N48:N54, N47, H48:H54),0)</f>
        <v>5298</v>
      </c>
      <c r="I55" s="21"/>
      <c r="J55" s="24">
        <f>TRUNC(SUMIF(N48:N54, N47, J48:J54),0)</f>
        <v>1574</v>
      </c>
      <c r="K55" s="21"/>
      <c r="L55" s="24">
        <f>F55+H55+J55</f>
        <v>8785</v>
      </c>
      <c r="M55" s="18" t="s">
        <v>52</v>
      </c>
      <c r="N55" s="1" t="s">
        <v>99</v>
      </c>
      <c r="O55" s="1" t="s">
        <v>99</v>
      </c>
      <c r="P55" s="1" t="s">
        <v>52</v>
      </c>
      <c r="Q55" s="1" t="s">
        <v>52</v>
      </c>
      <c r="R55" s="1" t="s">
        <v>52</v>
      </c>
      <c r="AV55" s="1" t="s">
        <v>52</v>
      </c>
      <c r="AW55" s="1" t="s">
        <v>52</v>
      </c>
      <c r="AX55" s="1" t="s">
        <v>52</v>
      </c>
      <c r="AY55" s="1" t="s">
        <v>52</v>
      </c>
      <c r="AZ55" s="1" t="s">
        <v>52</v>
      </c>
    </row>
    <row r="56" spans="1:52" ht="30" customHeight="1">
      <c r="A56" s="19"/>
      <c r="B56" s="19"/>
      <c r="C56" s="19"/>
      <c r="D56" s="19"/>
      <c r="E56" s="21"/>
      <c r="F56" s="24"/>
      <c r="G56" s="21"/>
      <c r="H56" s="24"/>
      <c r="I56" s="21"/>
      <c r="J56" s="24"/>
      <c r="K56" s="21"/>
      <c r="L56" s="24"/>
      <c r="M56" s="19"/>
    </row>
    <row r="57" spans="1:52" ht="30" customHeight="1">
      <c r="A57" s="15" t="s">
        <v>936</v>
      </c>
      <c r="B57" s="16"/>
      <c r="C57" s="16"/>
      <c r="D57" s="16"/>
      <c r="E57" s="20"/>
      <c r="F57" s="23"/>
      <c r="G57" s="20"/>
      <c r="H57" s="23"/>
      <c r="I57" s="20"/>
      <c r="J57" s="23"/>
      <c r="K57" s="20"/>
      <c r="L57" s="23"/>
      <c r="M57" s="17"/>
      <c r="N57" s="1" t="s">
        <v>121</v>
      </c>
    </row>
    <row r="58" spans="1:52" ht="30" customHeight="1">
      <c r="A58" s="18" t="s">
        <v>909</v>
      </c>
      <c r="B58" s="18" t="s">
        <v>872</v>
      </c>
      <c r="C58" s="18" t="s">
        <v>873</v>
      </c>
      <c r="D58" s="19">
        <v>1.0999999999999999E-2</v>
      </c>
      <c r="E58" s="21">
        <f>단가대비표!O156</f>
        <v>0</v>
      </c>
      <c r="F58" s="24">
        <f>TRUNC(E58*D58,1)</f>
        <v>0</v>
      </c>
      <c r="G58" s="21">
        <f>단가대비표!P156</f>
        <v>226122</v>
      </c>
      <c r="H58" s="24">
        <f>TRUNC(G58*D58,1)</f>
        <v>2487.3000000000002</v>
      </c>
      <c r="I58" s="21">
        <f>단가대비표!V156</f>
        <v>0</v>
      </c>
      <c r="J58" s="24">
        <f>TRUNC(I58*D58,1)</f>
        <v>0</v>
      </c>
      <c r="K58" s="21">
        <f t="shared" ref="K58:L62" si="12">TRUNC(E58+G58+I58,1)</f>
        <v>226122</v>
      </c>
      <c r="L58" s="24">
        <f t="shared" si="12"/>
        <v>2487.3000000000002</v>
      </c>
      <c r="M58" s="18" t="s">
        <v>52</v>
      </c>
      <c r="N58" s="1" t="s">
        <v>121</v>
      </c>
      <c r="O58" s="1" t="s">
        <v>910</v>
      </c>
      <c r="P58" s="1" t="s">
        <v>64</v>
      </c>
      <c r="Q58" s="1" t="s">
        <v>64</v>
      </c>
      <c r="R58" s="1" t="s">
        <v>63</v>
      </c>
      <c r="AV58" s="1" t="s">
        <v>52</v>
      </c>
      <c r="AW58" s="1" t="s">
        <v>937</v>
      </c>
      <c r="AX58" s="1" t="s">
        <v>52</v>
      </c>
      <c r="AY58" s="1" t="s">
        <v>52</v>
      </c>
      <c r="AZ58" s="1" t="s">
        <v>52</v>
      </c>
    </row>
    <row r="59" spans="1:52" ht="30" customHeight="1">
      <c r="A59" s="18" t="s">
        <v>876</v>
      </c>
      <c r="B59" s="18" t="s">
        <v>872</v>
      </c>
      <c r="C59" s="18" t="s">
        <v>873</v>
      </c>
      <c r="D59" s="19">
        <v>1.0999999999999999E-2</v>
      </c>
      <c r="E59" s="21">
        <f>단가대비표!O155</f>
        <v>0</v>
      </c>
      <c r="F59" s="24">
        <f>TRUNC(E59*D59,1)</f>
        <v>0</v>
      </c>
      <c r="G59" s="21">
        <f>단가대비표!P155</f>
        <v>172068</v>
      </c>
      <c r="H59" s="24">
        <f>TRUNC(G59*D59,1)</f>
        <v>1892.7</v>
      </c>
      <c r="I59" s="21">
        <f>단가대비표!V155</f>
        <v>0</v>
      </c>
      <c r="J59" s="24">
        <f>TRUNC(I59*D59,1)</f>
        <v>0</v>
      </c>
      <c r="K59" s="21">
        <f t="shared" si="12"/>
        <v>172068</v>
      </c>
      <c r="L59" s="24">
        <f t="shared" si="12"/>
        <v>1892.7</v>
      </c>
      <c r="M59" s="18" t="s">
        <v>52</v>
      </c>
      <c r="N59" s="1" t="s">
        <v>121</v>
      </c>
      <c r="O59" s="1" t="s">
        <v>877</v>
      </c>
      <c r="P59" s="1" t="s">
        <v>64</v>
      </c>
      <c r="Q59" s="1" t="s">
        <v>64</v>
      </c>
      <c r="R59" s="1" t="s">
        <v>63</v>
      </c>
      <c r="AV59" s="1" t="s">
        <v>52</v>
      </c>
      <c r="AW59" s="1" t="s">
        <v>938</v>
      </c>
      <c r="AX59" s="1" t="s">
        <v>52</v>
      </c>
      <c r="AY59" s="1" t="s">
        <v>52</v>
      </c>
      <c r="AZ59" s="1" t="s">
        <v>52</v>
      </c>
    </row>
    <row r="60" spans="1:52" ht="30" customHeight="1">
      <c r="A60" s="18" t="s">
        <v>913</v>
      </c>
      <c r="B60" s="18" t="s">
        <v>939</v>
      </c>
      <c r="C60" s="18" t="s">
        <v>827</v>
      </c>
      <c r="D60" s="19">
        <v>8.8999999999999996E-2</v>
      </c>
      <c r="E60" s="21">
        <f>일위대가목록!E125</f>
        <v>10565</v>
      </c>
      <c r="F60" s="24">
        <f>TRUNC(E60*D60,1)</f>
        <v>940.2</v>
      </c>
      <c r="G60" s="21">
        <f>일위대가목록!F125</f>
        <v>59020</v>
      </c>
      <c r="H60" s="24">
        <f>TRUNC(G60*D60,1)</f>
        <v>5252.7</v>
      </c>
      <c r="I60" s="21">
        <f>일위대가목록!G125</f>
        <v>13873</v>
      </c>
      <c r="J60" s="24">
        <f>TRUNC(I60*D60,1)</f>
        <v>1234.5999999999999</v>
      </c>
      <c r="K60" s="21">
        <f t="shared" si="12"/>
        <v>83458</v>
      </c>
      <c r="L60" s="24">
        <f t="shared" si="12"/>
        <v>7427.5</v>
      </c>
      <c r="M60" s="18" t="s">
        <v>940</v>
      </c>
      <c r="N60" s="1" t="s">
        <v>121</v>
      </c>
      <c r="O60" s="1" t="s">
        <v>941</v>
      </c>
      <c r="P60" s="1" t="s">
        <v>63</v>
      </c>
      <c r="Q60" s="1" t="s">
        <v>64</v>
      </c>
      <c r="R60" s="1" t="s">
        <v>64</v>
      </c>
      <c r="AV60" s="1" t="s">
        <v>52</v>
      </c>
      <c r="AW60" s="1" t="s">
        <v>942</v>
      </c>
      <c r="AX60" s="1" t="s">
        <v>52</v>
      </c>
      <c r="AY60" s="1" t="s">
        <v>52</v>
      </c>
      <c r="AZ60" s="1" t="s">
        <v>52</v>
      </c>
    </row>
    <row r="61" spans="1:52" ht="30" customHeight="1">
      <c r="A61" s="18" t="s">
        <v>928</v>
      </c>
      <c r="B61" s="18" t="s">
        <v>929</v>
      </c>
      <c r="C61" s="18" t="s">
        <v>827</v>
      </c>
      <c r="D61" s="19">
        <v>8.8999999999999996E-2</v>
      </c>
      <c r="E61" s="21">
        <f>일위대가목록!E124</f>
        <v>4341</v>
      </c>
      <c r="F61" s="24">
        <f>TRUNC(E61*D61,1)</f>
        <v>386.3</v>
      </c>
      <c r="G61" s="21">
        <f>일위대가목록!F124</f>
        <v>36248</v>
      </c>
      <c r="H61" s="24">
        <f>TRUNC(G61*D61,1)</f>
        <v>3226</v>
      </c>
      <c r="I61" s="21">
        <f>일위대가목록!G124</f>
        <v>1967</v>
      </c>
      <c r="J61" s="24">
        <f>TRUNC(I61*D61,1)</f>
        <v>175</v>
      </c>
      <c r="K61" s="21">
        <f t="shared" si="12"/>
        <v>42556</v>
      </c>
      <c r="L61" s="24">
        <f t="shared" si="12"/>
        <v>3787.3</v>
      </c>
      <c r="M61" s="18" t="s">
        <v>930</v>
      </c>
      <c r="N61" s="1" t="s">
        <v>121</v>
      </c>
      <c r="O61" s="1" t="s">
        <v>931</v>
      </c>
      <c r="P61" s="1" t="s">
        <v>63</v>
      </c>
      <c r="Q61" s="1" t="s">
        <v>64</v>
      </c>
      <c r="R61" s="1" t="s">
        <v>64</v>
      </c>
      <c r="V61">
        <v>1</v>
      </c>
      <c r="AV61" s="1" t="s">
        <v>52</v>
      </c>
      <c r="AW61" s="1" t="s">
        <v>943</v>
      </c>
      <c r="AX61" s="1" t="s">
        <v>52</v>
      </c>
      <c r="AY61" s="1" t="s">
        <v>52</v>
      </c>
      <c r="AZ61" s="1" t="s">
        <v>52</v>
      </c>
    </row>
    <row r="62" spans="1:52" ht="30" customHeight="1">
      <c r="A62" s="18" t="s">
        <v>933</v>
      </c>
      <c r="B62" s="18" t="s">
        <v>934</v>
      </c>
      <c r="C62" s="18" t="s">
        <v>800</v>
      </c>
      <c r="D62" s="19">
        <v>-1</v>
      </c>
      <c r="E62" s="21">
        <v>0</v>
      </c>
      <c r="F62" s="24">
        <f>TRUNC(E62*D62,1)</f>
        <v>0</v>
      </c>
      <c r="G62" s="21">
        <f>TRUNC(SUMIF(V58:V62, RIGHTB(O62, 1), H58:H62)*U62, 2)</f>
        <v>3226</v>
      </c>
      <c r="H62" s="24">
        <f>TRUNC(G62*D62,1)</f>
        <v>-3226</v>
      </c>
      <c r="I62" s="21">
        <v>0</v>
      </c>
      <c r="J62" s="24">
        <f>TRUNC(I62*D62,1)</f>
        <v>0</v>
      </c>
      <c r="K62" s="21">
        <f t="shared" si="12"/>
        <v>3226</v>
      </c>
      <c r="L62" s="24">
        <f t="shared" si="12"/>
        <v>-3226</v>
      </c>
      <c r="M62" s="18" t="s">
        <v>52</v>
      </c>
      <c r="N62" s="1" t="s">
        <v>121</v>
      </c>
      <c r="O62" s="1" t="s">
        <v>801</v>
      </c>
      <c r="P62" s="1" t="s">
        <v>64</v>
      </c>
      <c r="Q62" s="1" t="s">
        <v>64</v>
      </c>
      <c r="R62" s="1" t="s">
        <v>64</v>
      </c>
      <c r="S62">
        <v>1</v>
      </c>
      <c r="T62">
        <v>1</v>
      </c>
      <c r="U62">
        <v>1</v>
      </c>
      <c r="AV62" s="1" t="s">
        <v>52</v>
      </c>
      <c r="AW62" s="1" t="s">
        <v>944</v>
      </c>
      <c r="AX62" s="1" t="s">
        <v>52</v>
      </c>
      <c r="AY62" s="1" t="s">
        <v>52</v>
      </c>
      <c r="AZ62" s="1" t="s">
        <v>52</v>
      </c>
    </row>
    <row r="63" spans="1:52" ht="30" customHeight="1">
      <c r="A63" s="18" t="s">
        <v>831</v>
      </c>
      <c r="B63" s="18" t="s">
        <v>52</v>
      </c>
      <c r="C63" s="18" t="s">
        <v>52</v>
      </c>
      <c r="D63" s="19"/>
      <c r="E63" s="21"/>
      <c r="F63" s="24">
        <f>TRUNC(SUMIF(N58:N62, N57, F58:F62),0)</f>
        <v>1326</v>
      </c>
      <c r="G63" s="21"/>
      <c r="H63" s="24">
        <f>TRUNC(SUMIF(N58:N62, N57, H58:H62),0)</f>
        <v>9632</v>
      </c>
      <c r="I63" s="21"/>
      <c r="J63" s="24">
        <f>TRUNC(SUMIF(N58:N62, N57, J58:J62),0)</f>
        <v>1409</v>
      </c>
      <c r="K63" s="21"/>
      <c r="L63" s="24">
        <f>F63+H63+J63</f>
        <v>12367</v>
      </c>
      <c r="M63" s="18" t="s">
        <v>52</v>
      </c>
      <c r="N63" s="1" t="s">
        <v>99</v>
      </c>
      <c r="O63" s="1" t="s">
        <v>99</v>
      </c>
      <c r="P63" s="1" t="s">
        <v>52</v>
      </c>
      <c r="Q63" s="1" t="s">
        <v>52</v>
      </c>
      <c r="R63" s="1" t="s">
        <v>52</v>
      </c>
      <c r="AV63" s="1" t="s">
        <v>52</v>
      </c>
      <c r="AW63" s="1" t="s">
        <v>52</v>
      </c>
      <c r="AX63" s="1" t="s">
        <v>52</v>
      </c>
      <c r="AY63" s="1" t="s">
        <v>52</v>
      </c>
      <c r="AZ63" s="1" t="s">
        <v>52</v>
      </c>
    </row>
    <row r="64" spans="1:52" ht="30" customHeight="1">
      <c r="A64" s="19"/>
      <c r="B64" s="19"/>
      <c r="C64" s="19"/>
      <c r="D64" s="19"/>
      <c r="E64" s="21"/>
      <c r="F64" s="24"/>
      <c r="G64" s="21"/>
      <c r="H64" s="24"/>
      <c r="I64" s="21"/>
      <c r="J64" s="24"/>
      <c r="K64" s="21"/>
      <c r="L64" s="24"/>
      <c r="M64" s="19"/>
    </row>
    <row r="65" spans="1:52" ht="30" customHeight="1">
      <c r="A65" s="15" t="s">
        <v>945</v>
      </c>
      <c r="B65" s="16"/>
      <c r="C65" s="16"/>
      <c r="D65" s="16"/>
      <c r="E65" s="20"/>
      <c r="F65" s="23"/>
      <c r="G65" s="20"/>
      <c r="H65" s="23"/>
      <c r="I65" s="20"/>
      <c r="J65" s="23"/>
      <c r="K65" s="20"/>
      <c r="L65" s="23"/>
      <c r="M65" s="17"/>
      <c r="N65" s="1" t="s">
        <v>126</v>
      </c>
    </row>
    <row r="66" spans="1:52" ht="30" customHeight="1">
      <c r="A66" s="18" t="s">
        <v>946</v>
      </c>
      <c r="B66" s="18" t="s">
        <v>947</v>
      </c>
      <c r="C66" s="18" t="s">
        <v>83</v>
      </c>
      <c r="D66" s="19">
        <v>1.05</v>
      </c>
      <c r="E66" s="21">
        <f>단가대비표!O64</f>
        <v>12037.03</v>
      </c>
      <c r="F66" s="24">
        <f>TRUNC(E66*D66,1)</f>
        <v>12638.8</v>
      </c>
      <c r="G66" s="21">
        <f>단가대비표!P64</f>
        <v>0</v>
      </c>
      <c r="H66" s="24">
        <f>TRUNC(G66*D66,1)</f>
        <v>0</v>
      </c>
      <c r="I66" s="21">
        <f>단가대비표!V64</f>
        <v>0</v>
      </c>
      <c r="J66" s="24">
        <f>TRUNC(I66*D66,1)</f>
        <v>0</v>
      </c>
      <c r="K66" s="21">
        <f t="shared" ref="K66:L68" si="13">TRUNC(E66+G66+I66,1)</f>
        <v>12037</v>
      </c>
      <c r="L66" s="24">
        <f t="shared" si="13"/>
        <v>12638.8</v>
      </c>
      <c r="M66" s="18" t="s">
        <v>52</v>
      </c>
      <c r="N66" s="1" t="s">
        <v>126</v>
      </c>
      <c r="O66" s="1" t="s">
        <v>948</v>
      </c>
      <c r="P66" s="1" t="s">
        <v>64</v>
      </c>
      <c r="Q66" s="1" t="s">
        <v>64</v>
      </c>
      <c r="R66" s="1" t="s">
        <v>63</v>
      </c>
      <c r="AV66" s="1" t="s">
        <v>52</v>
      </c>
      <c r="AW66" s="1" t="s">
        <v>949</v>
      </c>
      <c r="AX66" s="1" t="s">
        <v>52</v>
      </c>
      <c r="AY66" s="1" t="s">
        <v>52</v>
      </c>
      <c r="AZ66" s="1" t="s">
        <v>52</v>
      </c>
    </row>
    <row r="67" spans="1:52" ht="30" customHeight="1">
      <c r="A67" s="18" t="s">
        <v>950</v>
      </c>
      <c r="B67" s="18" t="s">
        <v>951</v>
      </c>
      <c r="C67" s="18" t="s">
        <v>771</v>
      </c>
      <c r="D67" s="19"/>
      <c r="E67" s="21">
        <f>단가대비표!O111</f>
        <v>2540</v>
      </c>
      <c r="F67" s="24">
        <f>TRUNC(E67*D67,1)</f>
        <v>0</v>
      </c>
      <c r="G67" s="21">
        <f>단가대비표!P111</f>
        <v>0</v>
      </c>
      <c r="H67" s="24">
        <f>TRUNC(G67*D67,1)</f>
        <v>0</v>
      </c>
      <c r="I67" s="21">
        <f>단가대비표!V111</f>
        <v>0</v>
      </c>
      <c r="J67" s="24">
        <f>TRUNC(I67*D67,1)</f>
        <v>0</v>
      </c>
      <c r="K67" s="21">
        <f t="shared" si="13"/>
        <v>2540</v>
      </c>
      <c r="L67" s="24">
        <f t="shared" si="13"/>
        <v>0</v>
      </c>
      <c r="M67" s="18" t="s">
        <v>52</v>
      </c>
      <c r="N67" s="1" t="s">
        <v>126</v>
      </c>
      <c r="O67" s="1" t="s">
        <v>952</v>
      </c>
      <c r="P67" s="1" t="s">
        <v>64</v>
      </c>
      <c r="Q67" s="1" t="s">
        <v>64</v>
      </c>
      <c r="R67" s="1" t="s">
        <v>63</v>
      </c>
      <c r="AV67" s="1" t="s">
        <v>52</v>
      </c>
      <c r="AW67" s="1" t="s">
        <v>953</v>
      </c>
      <c r="AX67" s="1" t="s">
        <v>52</v>
      </c>
      <c r="AY67" s="1" t="s">
        <v>52</v>
      </c>
      <c r="AZ67" s="1" t="s">
        <v>52</v>
      </c>
    </row>
    <row r="68" spans="1:52" ht="30" customHeight="1">
      <c r="A68" s="18" t="s">
        <v>123</v>
      </c>
      <c r="B68" s="18" t="s">
        <v>954</v>
      </c>
      <c r="C68" s="18" t="s">
        <v>83</v>
      </c>
      <c r="D68" s="19">
        <v>1</v>
      </c>
      <c r="E68" s="21">
        <f>일위대가목록!E126</f>
        <v>0</v>
      </c>
      <c r="F68" s="24">
        <f>TRUNC(E68*D68,1)</f>
        <v>0</v>
      </c>
      <c r="G68" s="21">
        <f>일위대가목록!F126</f>
        <v>3111</v>
      </c>
      <c r="H68" s="24">
        <f>TRUNC(G68*D68,1)</f>
        <v>3111</v>
      </c>
      <c r="I68" s="21">
        <f>일위대가목록!G126</f>
        <v>0</v>
      </c>
      <c r="J68" s="24">
        <f>TRUNC(I68*D68,1)</f>
        <v>0</v>
      </c>
      <c r="K68" s="21">
        <f t="shared" si="13"/>
        <v>3111</v>
      </c>
      <c r="L68" s="24">
        <f t="shared" si="13"/>
        <v>3111</v>
      </c>
      <c r="M68" s="18" t="s">
        <v>955</v>
      </c>
      <c r="N68" s="1" t="s">
        <v>126</v>
      </c>
      <c r="O68" s="1" t="s">
        <v>956</v>
      </c>
      <c r="P68" s="1" t="s">
        <v>63</v>
      </c>
      <c r="Q68" s="1" t="s">
        <v>64</v>
      </c>
      <c r="R68" s="1" t="s">
        <v>64</v>
      </c>
      <c r="AV68" s="1" t="s">
        <v>52</v>
      </c>
      <c r="AW68" s="1" t="s">
        <v>957</v>
      </c>
      <c r="AX68" s="1" t="s">
        <v>52</v>
      </c>
      <c r="AY68" s="1" t="s">
        <v>52</v>
      </c>
      <c r="AZ68" s="1" t="s">
        <v>52</v>
      </c>
    </row>
    <row r="69" spans="1:52" ht="30" customHeight="1">
      <c r="A69" s="18" t="s">
        <v>831</v>
      </c>
      <c r="B69" s="18" t="s">
        <v>52</v>
      </c>
      <c r="C69" s="18" t="s">
        <v>52</v>
      </c>
      <c r="D69" s="19"/>
      <c r="E69" s="21"/>
      <c r="F69" s="24">
        <f>TRUNC(SUMIF(N66:N68, N65, F66:F68),0)</f>
        <v>12638</v>
      </c>
      <c r="G69" s="21"/>
      <c r="H69" s="24">
        <f>TRUNC(SUMIF(N66:N68, N65, H66:H68),0)</f>
        <v>3111</v>
      </c>
      <c r="I69" s="21"/>
      <c r="J69" s="24">
        <f>TRUNC(SUMIF(N66:N68, N65, J66:J68),0)</f>
        <v>0</v>
      </c>
      <c r="K69" s="21"/>
      <c r="L69" s="24">
        <f>F69+H69+J69</f>
        <v>15749</v>
      </c>
      <c r="M69" s="18" t="s">
        <v>52</v>
      </c>
      <c r="N69" s="1" t="s">
        <v>99</v>
      </c>
      <c r="O69" s="1" t="s">
        <v>99</v>
      </c>
      <c r="P69" s="1" t="s">
        <v>52</v>
      </c>
      <c r="Q69" s="1" t="s">
        <v>52</v>
      </c>
      <c r="R69" s="1" t="s">
        <v>52</v>
      </c>
      <c r="AV69" s="1" t="s">
        <v>52</v>
      </c>
      <c r="AW69" s="1" t="s">
        <v>52</v>
      </c>
      <c r="AX69" s="1" t="s">
        <v>52</v>
      </c>
      <c r="AY69" s="1" t="s">
        <v>52</v>
      </c>
      <c r="AZ69" s="1" t="s">
        <v>52</v>
      </c>
    </row>
    <row r="70" spans="1:52" ht="30" customHeight="1">
      <c r="A70" s="19"/>
      <c r="B70" s="19"/>
      <c r="C70" s="19"/>
      <c r="D70" s="19"/>
      <c r="E70" s="21"/>
      <c r="F70" s="24"/>
      <c r="G70" s="21"/>
      <c r="H70" s="24"/>
      <c r="I70" s="21"/>
      <c r="J70" s="24"/>
      <c r="K70" s="21"/>
      <c r="L70" s="24"/>
      <c r="M70" s="19"/>
    </row>
    <row r="71" spans="1:52" ht="30" customHeight="1">
      <c r="A71" s="15" t="s">
        <v>958</v>
      </c>
      <c r="B71" s="16"/>
      <c r="C71" s="16"/>
      <c r="D71" s="16"/>
      <c r="E71" s="20"/>
      <c r="F71" s="23"/>
      <c r="G71" s="20"/>
      <c r="H71" s="23"/>
      <c r="I71" s="20"/>
      <c r="J71" s="23"/>
      <c r="K71" s="20"/>
      <c r="L71" s="23"/>
      <c r="M71" s="17"/>
      <c r="N71" s="1" t="s">
        <v>144</v>
      </c>
    </row>
    <row r="72" spans="1:52" ht="30" customHeight="1">
      <c r="A72" s="18" t="s">
        <v>959</v>
      </c>
      <c r="B72" s="18" t="s">
        <v>872</v>
      </c>
      <c r="C72" s="18" t="s">
        <v>873</v>
      </c>
      <c r="D72" s="19">
        <v>1.83E-2</v>
      </c>
      <c r="E72" s="21">
        <f>단가대비표!O162</f>
        <v>0</v>
      </c>
      <c r="F72" s="24">
        <f t="shared" ref="F72:F78" si="14">TRUNC(E72*D72,1)</f>
        <v>0</v>
      </c>
      <c r="G72" s="21">
        <f>단가대비표!P162</f>
        <v>273540</v>
      </c>
      <c r="H72" s="24">
        <f t="shared" ref="H72:H78" si="15">TRUNC(G72*D72,1)</f>
        <v>5005.7</v>
      </c>
      <c r="I72" s="21">
        <f>단가대비표!V162</f>
        <v>0</v>
      </c>
      <c r="J72" s="24">
        <f t="shared" ref="J72:J78" si="16">TRUNC(I72*D72,1)</f>
        <v>0</v>
      </c>
      <c r="K72" s="21">
        <f t="shared" ref="K72:L78" si="17">TRUNC(E72+G72+I72,1)</f>
        <v>273540</v>
      </c>
      <c r="L72" s="24">
        <f t="shared" si="17"/>
        <v>5005.7</v>
      </c>
      <c r="M72" s="18" t="s">
        <v>52</v>
      </c>
      <c r="N72" s="1" t="s">
        <v>144</v>
      </c>
      <c r="O72" s="1" t="s">
        <v>960</v>
      </c>
      <c r="P72" s="1" t="s">
        <v>64</v>
      </c>
      <c r="Q72" s="1" t="s">
        <v>64</v>
      </c>
      <c r="R72" s="1" t="s">
        <v>63</v>
      </c>
      <c r="V72">
        <v>1</v>
      </c>
      <c r="W72">
        <v>2</v>
      </c>
      <c r="AV72" s="1" t="s">
        <v>52</v>
      </c>
      <c r="AW72" s="1" t="s">
        <v>961</v>
      </c>
      <c r="AX72" s="1" t="s">
        <v>52</v>
      </c>
      <c r="AY72" s="1" t="s">
        <v>52</v>
      </c>
      <c r="AZ72" s="1" t="s">
        <v>52</v>
      </c>
    </row>
    <row r="73" spans="1:52" ht="30" customHeight="1">
      <c r="A73" s="18" t="s">
        <v>909</v>
      </c>
      <c r="B73" s="18" t="s">
        <v>872</v>
      </c>
      <c r="C73" s="18" t="s">
        <v>873</v>
      </c>
      <c r="D73" s="19">
        <v>4.5999999999999999E-3</v>
      </c>
      <c r="E73" s="21">
        <f>단가대비표!O156</f>
        <v>0</v>
      </c>
      <c r="F73" s="24">
        <f t="shared" si="14"/>
        <v>0</v>
      </c>
      <c r="G73" s="21">
        <f>단가대비표!P156</f>
        <v>226122</v>
      </c>
      <c r="H73" s="24">
        <f t="shared" si="15"/>
        <v>1040.0999999999999</v>
      </c>
      <c r="I73" s="21">
        <f>단가대비표!V156</f>
        <v>0</v>
      </c>
      <c r="J73" s="24">
        <f t="shared" si="16"/>
        <v>0</v>
      </c>
      <c r="K73" s="21">
        <f t="shared" si="17"/>
        <v>226122</v>
      </c>
      <c r="L73" s="24">
        <f t="shared" si="17"/>
        <v>1040.0999999999999</v>
      </c>
      <c r="M73" s="18" t="s">
        <v>52</v>
      </c>
      <c r="N73" s="1" t="s">
        <v>144</v>
      </c>
      <c r="O73" s="1" t="s">
        <v>910</v>
      </c>
      <c r="P73" s="1" t="s">
        <v>64</v>
      </c>
      <c r="Q73" s="1" t="s">
        <v>64</v>
      </c>
      <c r="R73" s="1" t="s">
        <v>63</v>
      </c>
      <c r="V73">
        <v>1</v>
      </c>
      <c r="W73">
        <v>2</v>
      </c>
      <c r="AV73" s="1" t="s">
        <v>52</v>
      </c>
      <c r="AW73" s="1" t="s">
        <v>962</v>
      </c>
      <c r="AX73" s="1" t="s">
        <v>52</v>
      </c>
      <c r="AY73" s="1" t="s">
        <v>52</v>
      </c>
      <c r="AZ73" s="1" t="s">
        <v>52</v>
      </c>
    </row>
    <row r="74" spans="1:52" ht="30" customHeight="1">
      <c r="A74" s="18" t="s">
        <v>963</v>
      </c>
      <c r="B74" s="18" t="s">
        <v>872</v>
      </c>
      <c r="C74" s="18" t="s">
        <v>873</v>
      </c>
      <c r="D74" s="19">
        <v>4.5999999999999999E-3</v>
      </c>
      <c r="E74" s="21">
        <f>단가대비표!O158</f>
        <v>0</v>
      </c>
      <c r="F74" s="24">
        <f t="shared" si="14"/>
        <v>0</v>
      </c>
      <c r="G74" s="21">
        <f>단가대비표!P158</f>
        <v>275790</v>
      </c>
      <c r="H74" s="24">
        <f t="shared" si="15"/>
        <v>1268.5999999999999</v>
      </c>
      <c r="I74" s="21">
        <f>단가대비표!V158</f>
        <v>0</v>
      </c>
      <c r="J74" s="24">
        <f t="shared" si="16"/>
        <v>0</v>
      </c>
      <c r="K74" s="21">
        <f t="shared" si="17"/>
        <v>275790</v>
      </c>
      <c r="L74" s="24">
        <f t="shared" si="17"/>
        <v>1268.5999999999999</v>
      </c>
      <c r="M74" s="18" t="s">
        <v>52</v>
      </c>
      <c r="N74" s="1" t="s">
        <v>144</v>
      </c>
      <c r="O74" s="1" t="s">
        <v>964</v>
      </c>
      <c r="P74" s="1" t="s">
        <v>64</v>
      </c>
      <c r="Q74" s="1" t="s">
        <v>64</v>
      </c>
      <c r="R74" s="1" t="s">
        <v>63</v>
      </c>
      <c r="V74">
        <v>1</v>
      </c>
      <c r="W74">
        <v>2</v>
      </c>
      <c r="AV74" s="1" t="s">
        <v>52</v>
      </c>
      <c r="AW74" s="1" t="s">
        <v>965</v>
      </c>
      <c r="AX74" s="1" t="s">
        <v>52</v>
      </c>
      <c r="AY74" s="1" t="s">
        <v>52</v>
      </c>
      <c r="AZ74" s="1" t="s">
        <v>52</v>
      </c>
    </row>
    <row r="75" spans="1:52" ht="30" customHeight="1">
      <c r="A75" s="18" t="s">
        <v>876</v>
      </c>
      <c r="B75" s="18" t="s">
        <v>872</v>
      </c>
      <c r="C75" s="18" t="s">
        <v>873</v>
      </c>
      <c r="D75" s="19">
        <v>4.5999999999999999E-3</v>
      </c>
      <c r="E75" s="21">
        <f>단가대비표!O155</f>
        <v>0</v>
      </c>
      <c r="F75" s="24">
        <f t="shared" si="14"/>
        <v>0</v>
      </c>
      <c r="G75" s="21">
        <f>단가대비표!P155</f>
        <v>172068</v>
      </c>
      <c r="H75" s="24">
        <f t="shared" si="15"/>
        <v>791.5</v>
      </c>
      <c r="I75" s="21">
        <f>단가대비표!V155</f>
        <v>0</v>
      </c>
      <c r="J75" s="24">
        <f t="shared" si="16"/>
        <v>0</v>
      </c>
      <c r="K75" s="21">
        <f t="shared" si="17"/>
        <v>172068</v>
      </c>
      <c r="L75" s="24">
        <f t="shared" si="17"/>
        <v>791.5</v>
      </c>
      <c r="M75" s="18" t="s">
        <v>52</v>
      </c>
      <c r="N75" s="1" t="s">
        <v>144</v>
      </c>
      <c r="O75" s="1" t="s">
        <v>877</v>
      </c>
      <c r="P75" s="1" t="s">
        <v>64</v>
      </c>
      <c r="Q75" s="1" t="s">
        <v>64</v>
      </c>
      <c r="R75" s="1" t="s">
        <v>63</v>
      </c>
      <c r="V75">
        <v>1</v>
      </c>
      <c r="W75">
        <v>2</v>
      </c>
      <c r="AV75" s="1" t="s">
        <v>52</v>
      </c>
      <c r="AW75" s="1" t="s">
        <v>966</v>
      </c>
      <c r="AX75" s="1" t="s">
        <v>52</v>
      </c>
      <c r="AY75" s="1" t="s">
        <v>52</v>
      </c>
      <c r="AZ75" s="1" t="s">
        <v>52</v>
      </c>
    </row>
    <row r="76" spans="1:52" ht="30" customHeight="1">
      <c r="A76" s="18" t="s">
        <v>967</v>
      </c>
      <c r="B76" s="18" t="s">
        <v>968</v>
      </c>
      <c r="C76" s="18" t="s">
        <v>800</v>
      </c>
      <c r="D76" s="19">
        <v>1</v>
      </c>
      <c r="E76" s="21">
        <v>0</v>
      </c>
      <c r="F76" s="24">
        <f t="shared" si="14"/>
        <v>0</v>
      </c>
      <c r="G76" s="21">
        <v>0</v>
      </c>
      <c r="H76" s="24">
        <f t="shared" si="15"/>
        <v>0</v>
      </c>
      <c r="I76" s="21">
        <f>TRUNC(SUMIF(V72:V78, RIGHTB(O76, 1), H72:H78)*U76, 2)</f>
        <v>405.29</v>
      </c>
      <c r="J76" s="24">
        <f t="shared" si="16"/>
        <v>405.2</v>
      </c>
      <c r="K76" s="21">
        <f t="shared" si="17"/>
        <v>405.2</v>
      </c>
      <c r="L76" s="24">
        <f t="shared" si="17"/>
        <v>405.2</v>
      </c>
      <c r="M76" s="18" t="s">
        <v>52</v>
      </c>
      <c r="N76" s="1" t="s">
        <v>144</v>
      </c>
      <c r="O76" s="1" t="s">
        <v>801</v>
      </c>
      <c r="P76" s="1" t="s">
        <v>64</v>
      </c>
      <c r="Q76" s="1" t="s">
        <v>64</v>
      </c>
      <c r="R76" s="1" t="s">
        <v>64</v>
      </c>
      <c r="S76">
        <v>1</v>
      </c>
      <c r="T76">
        <v>2</v>
      </c>
      <c r="U76">
        <v>0.05</v>
      </c>
      <c r="AV76" s="1" t="s">
        <v>52</v>
      </c>
      <c r="AW76" s="1" t="s">
        <v>969</v>
      </c>
      <c r="AX76" s="1" t="s">
        <v>52</v>
      </c>
      <c r="AY76" s="1" t="s">
        <v>52</v>
      </c>
      <c r="AZ76" s="1" t="s">
        <v>52</v>
      </c>
    </row>
    <row r="77" spans="1:52" ht="30" customHeight="1">
      <c r="A77" s="18" t="s">
        <v>970</v>
      </c>
      <c r="B77" s="18" t="s">
        <v>971</v>
      </c>
      <c r="C77" s="18" t="s">
        <v>827</v>
      </c>
      <c r="D77" s="19">
        <v>3.6600000000000001E-2</v>
      </c>
      <c r="E77" s="21">
        <f>일위대가목록!E127</f>
        <v>40786</v>
      </c>
      <c r="F77" s="24">
        <f t="shared" si="14"/>
        <v>1492.7</v>
      </c>
      <c r="G77" s="21">
        <f>일위대가목록!F127</f>
        <v>59020</v>
      </c>
      <c r="H77" s="24">
        <f t="shared" si="15"/>
        <v>2160.1</v>
      </c>
      <c r="I77" s="21">
        <f>일위대가목록!G127</f>
        <v>72600</v>
      </c>
      <c r="J77" s="24">
        <f t="shared" si="16"/>
        <v>2657.1</v>
      </c>
      <c r="K77" s="21">
        <f t="shared" si="17"/>
        <v>172406</v>
      </c>
      <c r="L77" s="24">
        <f t="shared" si="17"/>
        <v>6309.9</v>
      </c>
      <c r="M77" s="18" t="s">
        <v>972</v>
      </c>
      <c r="N77" s="1" t="s">
        <v>144</v>
      </c>
      <c r="O77" s="1" t="s">
        <v>973</v>
      </c>
      <c r="P77" s="1" t="s">
        <v>63</v>
      </c>
      <c r="Q77" s="1" t="s">
        <v>64</v>
      </c>
      <c r="R77" s="1" t="s">
        <v>64</v>
      </c>
      <c r="AV77" s="1" t="s">
        <v>52</v>
      </c>
      <c r="AW77" s="1" t="s">
        <v>974</v>
      </c>
      <c r="AX77" s="1" t="s">
        <v>52</v>
      </c>
      <c r="AY77" s="1" t="s">
        <v>52</v>
      </c>
      <c r="AZ77" s="1" t="s">
        <v>52</v>
      </c>
    </row>
    <row r="78" spans="1:52" ht="30" customHeight="1">
      <c r="A78" s="18" t="s">
        <v>975</v>
      </c>
      <c r="B78" s="18" t="s">
        <v>968</v>
      </c>
      <c r="C78" s="18" t="s">
        <v>800</v>
      </c>
      <c r="D78" s="19">
        <v>1</v>
      </c>
      <c r="E78" s="21">
        <f>TRUNC(SUMIF(W72:W78, RIGHTB(O78, 1), H72:H78)*U78, 2)</f>
        <v>405.29</v>
      </c>
      <c r="F78" s="24">
        <f t="shared" si="14"/>
        <v>405.2</v>
      </c>
      <c r="G78" s="21">
        <v>0</v>
      </c>
      <c r="H78" s="24">
        <f t="shared" si="15"/>
        <v>0</v>
      </c>
      <c r="I78" s="21">
        <v>0</v>
      </c>
      <c r="J78" s="24">
        <f t="shared" si="16"/>
        <v>0</v>
      </c>
      <c r="K78" s="21">
        <f t="shared" si="17"/>
        <v>405.2</v>
      </c>
      <c r="L78" s="24">
        <f t="shared" si="17"/>
        <v>405.2</v>
      </c>
      <c r="M78" s="18" t="s">
        <v>52</v>
      </c>
      <c r="N78" s="1" t="s">
        <v>144</v>
      </c>
      <c r="O78" s="1" t="s">
        <v>976</v>
      </c>
      <c r="P78" s="1" t="s">
        <v>64</v>
      </c>
      <c r="Q78" s="1" t="s">
        <v>64</v>
      </c>
      <c r="R78" s="1" t="s">
        <v>64</v>
      </c>
      <c r="S78">
        <v>1</v>
      </c>
      <c r="T78">
        <v>0</v>
      </c>
      <c r="U78">
        <v>0.05</v>
      </c>
      <c r="AV78" s="1" t="s">
        <v>52</v>
      </c>
      <c r="AW78" s="1" t="s">
        <v>977</v>
      </c>
      <c r="AX78" s="1" t="s">
        <v>52</v>
      </c>
      <c r="AY78" s="1" t="s">
        <v>52</v>
      </c>
      <c r="AZ78" s="1" t="s">
        <v>52</v>
      </c>
    </row>
    <row r="79" spans="1:52" ht="30" customHeight="1">
      <c r="A79" s="18" t="s">
        <v>831</v>
      </c>
      <c r="B79" s="18" t="s">
        <v>52</v>
      </c>
      <c r="C79" s="18" t="s">
        <v>52</v>
      </c>
      <c r="D79" s="19"/>
      <c r="E79" s="21"/>
      <c r="F79" s="24">
        <f>TRUNC(SUMIF(N72:N78, N71, F72:F78),0)</f>
        <v>1897</v>
      </c>
      <c r="G79" s="21"/>
      <c r="H79" s="24">
        <f>TRUNC(SUMIF(N72:N78, N71, H72:H78),0)</f>
        <v>10266</v>
      </c>
      <c r="I79" s="21"/>
      <c r="J79" s="24">
        <f>TRUNC(SUMIF(N72:N78, N71, J72:J78),0)</f>
        <v>3062</v>
      </c>
      <c r="K79" s="21"/>
      <c r="L79" s="24">
        <f>F79+H79+J79</f>
        <v>15225</v>
      </c>
      <c r="M79" s="18" t="s">
        <v>52</v>
      </c>
      <c r="N79" s="1" t="s">
        <v>99</v>
      </c>
      <c r="O79" s="1" t="s">
        <v>99</v>
      </c>
      <c r="P79" s="1" t="s">
        <v>52</v>
      </c>
      <c r="Q79" s="1" t="s">
        <v>52</v>
      </c>
      <c r="R79" s="1" t="s">
        <v>52</v>
      </c>
      <c r="AV79" s="1" t="s">
        <v>52</v>
      </c>
      <c r="AW79" s="1" t="s">
        <v>52</v>
      </c>
      <c r="AX79" s="1" t="s">
        <v>52</v>
      </c>
      <c r="AY79" s="1" t="s">
        <v>52</v>
      </c>
      <c r="AZ79" s="1" t="s">
        <v>52</v>
      </c>
    </row>
    <row r="80" spans="1:52" ht="30" customHeight="1">
      <c r="A80" s="19"/>
      <c r="B80" s="19"/>
      <c r="C80" s="19"/>
      <c r="D80" s="19"/>
      <c r="E80" s="21"/>
      <c r="F80" s="24"/>
      <c r="G80" s="21"/>
      <c r="H80" s="24"/>
      <c r="I80" s="21"/>
      <c r="J80" s="24"/>
      <c r="K80" s="21"/>
      <c r="L80" s="24"/>
      <c r="M80" s="19"/>
    </row>
    <row r="81" spans="1:52" ht="30" customHeight="1">
      <c r="A81" s="15" t="s">
        <v>978</v>
      </c>
      <c r="B81" s="16"/>
      <c r="C81" s="16"/>
      <c r="D81" s="16"/>
      <c r="E81" s="20"/>
      <c r="F81" s="23"/>
      <c r="G81" s="20"/>
      <c r="H81" s="23"/>
      <c r="I81" s="20"/>
      <c r="J81" s="23"/>
      <c r="K81" s="20"/>
      <c r="L81" s="23"/>
      <c r="M81" s="17"/>
      <c r="N81" s="1" t="s">
        <v>148</v>
      </c>
    </row>
    <row r="82" spans="1:52" ht="30" customHeight="1">
      <c r="A82" s="18" t="s">
        <v>959</v>
      </c>
      <c r="B82" s="18" t="s">
        <v>872</v>
      </c>
      <c r="C82" s="18" t="s">
        <v>873</v>
      </c>
      <c r="D82" s="19">
        <v>2.5600000000000001E-2</v>
      </c>
      <c r="E82" s="21">
        <f>단가대비표!O162</f>
        <v>0</v>
      </c>
      <c r="F82" s="24">
        <f t="shared" ref="F82:F88" si="18">TRUNC(E82*D82,1)</f>
        <v>0</v>
      </c>
      <c r="G82" s="21">
        <f>단가대비표!P162</f>
        <v>273540</v>
      </c>
      <c r="H82" s="24">
        <f t="shared" ref="H82:H88" si="19">TRUNC(G82*D82,1)</f>
        <v>7002.6</v>
      </c>
      <c r="I82" s="21">
        <f>단가대비표!V162</f>
        <v>0</v>
      </c>
      <c r="J82" s="24">
        <f t="shared" ref="J82:J88" si="20">TRUNC(I82*D82,1)</f>
        <v>0</v>
      </c>
      <c r="K82" s="21">
        <f t="shared" ref="K82:L88" si="21">TRUNC(E82+G82+I82,1)</f>
        <v>273540</v>
      </c>
      <c r="L82" s="24">
        <f t="shared" si="21"/>
        <v>7002.6</v>
      </c>
      <c r="M82" s="18" t="s">
        <v>52</v>
      </c>
      <c r="N82" s="1" t="s">
        <v>148</v>
      </c>
      <c r="O82" s="1" t="s">
        <v>960</v>
      </c>
      <c r="P82" s="1" t="s">
        <v>64</v>
      </c>
      <c r="Q82" s="1" t="s">
        <v>64</v>
      </c>
      <c r="R82" s="1" t="s">
        <v>63</v>
      </c>
      <c r="V82">
        <v>1</v>
      </c>
      <c r="W82">
        <v>2</v>
      </c>
      <c r="AV82" s="1" t="s">
        <v>52</v>
      </c>
      <c r="AW82" s="1" t="s">
        <v>979</v>
      </c>
      <c r="AX82" s="1" t="s">
        <v>52</v>
      </c>
      <c r="AY82" s="1" t="s">
        <v>52</v>
      </c>
      <c r="AZ82" s="1" t="s">
        <v>52</v>
      </c>
    </row>
    <row r="83" spans="1:52" ht="30" customHeight="1">
      <c r="A83" s="18" t="s">
        <v>909</v>
      </c>
      <c r="B83" s="18" t="s">
        <v>872</v>
      </c>
      <c r="C83" s="18" t="s">
        <v>873</v>
      </c>
      <c r="D83" s="19">
        <v>6.4000000000000003E-3</v>
      </c>
      <c r="E83" s="21">
        <f>단가대비표!O156</f>
        <v>0</v>
      </c>
      <c r="F83" s="24">
        <f t="shared" si="18"/>
        <v>0</v>
      </c>
      <c r="G83" s="21">
        <f>단가대비표!P156</f>
        <v>226122</v>
      </c>
      <c r="H83" s="24">
        <f t="shared" si="19"/>
        <v>1447.1</v>
      </c>
      <c r="I83" s="21">
        <f>단가대비표!V156</f>
        <v>0</v>
      </c>
      <c r="J83" s="24">
        <f t="shared" si="20"/>
        <v>0</v>
      </c>
      <c r="K83" s="21">
        <f t="shared" si="21"/>
        <v>226122</v>
      </c>
      <c r="L83" s="24">
        <f t="shared" si="21"/>
        <v>1447.1</v>
      </c>
      <c r="M83" s="18" t="s">
        <v>52</v>
      </c>
      <c r="N83" s="1" t="s">
        <v>148</v>
      </c>
      <c r="O83" s="1" t="s">
        <v>910</v>
      </c>
      <c r="P83" s="1" t="s">
        <v>64</v>
      </c>
      <c r="Q83" s="1" t="s">
        <v>64</v>
      </c>
      <c r="R83" s="1" t="s">
        <v>63</v>
      </c>
      <c r="V83">
        <v>1</v>
      </c>
      <c r="W83">
        <v>2</v>
      </c>
      <c r="AV83" s="1" t="s">
        <v>52</v>
      </c>
      <c r="AW83" s="1" t="s">
        <v>980</v>
      </c>
      <c r="AX83" s="1" t="s">
        <v>52</v>
      </c>
      <c r="AY83" s="1" t="s">
        <v>52</v>
      </c>
      <c r="AZ83" s="1" t="s">
        <v>52</v>
      </c>
    </row>
    <row r="84" spans="1:52" ht="30" customHeight="1">
      <c r="A84" s="18" t="s">
        <v>963</v>
      </c>
      <c r="B84" s="18" t="s">
        <v>872</v>
      </c>
      <c r="C84" s="18" t="s">
        <v>873</v>
      </c>
      <c r="D84" s="19">
        <v>6.4000000000000003E-3</v>
      </c>
      <c r="E84" s="21">
        <f>단가대비표!O158</f>
        <v>0</v>
      </c>
      <c r="F84" s="24">
        <f t="shared" si="18"/>
        <v>0</v>
      </c>
      <c r="G84" s="21">
        <f>단가대비표!P158</f>
        <v>275790</v>
      </c>
      <c r="H84" s="24">
        <f t="shared" si="19"/>
        <v>1765</v>
      </c>
      <c r="I84" s="21">
        <f>단가대비표!V158</f>
        <v>0</v>
      </c>
      <c r="J84" s="24">
        <f t="shared" si="20"/>
        <v>0</v>
      </c>
      <c r="K84" s="21">
        <f t="shared" si="21"/>
        <v>275790</v>
      </c>
      <c r="L84" s="24">
        <f t="shared" si="21"/>
        <v>1765</v>
      </c>
      <c r="M84" s="18" t="s">
        <v>52</v>
      </c>
      <c r="N84" s="1" t="s">
        <v>148</v>
      </c>
      <c r="O84" s="1" t="s">
        <v>964</v>
      </c>
      <c r="P84" s="1" t="s">
        <v>64</v>
      </c>
      <c r="Q84" s="1" t="s">
        <v>64</v>
      </c>
      <c r="R84" s="1" t="s">
        <v>63</v>
      </c>
      <c r="V84">
        <v>1</v>
      </c>
      <c r="W84">
        <v>2</v>
      </c>
      <c r="AV84" s="1" t="s">
        <v>52</v>
      </c>
      <c r="AW84" s="1" t="s">
        <v>981</v>
      </c>
      <c r="AX84" s="1" t="s">
        <v>52</v>
      </c>
      <c r="AY84" s="1" t="s">
        <v>52</v>
      </c>
      <c r="AZ84" s="1" t="s">
        <v>52</v>
      </c>
    </row>
    <row r="85" spans="1:52" ht="30" customHeight="1">
      <c r="A85" s="18" t="s">
        <v>876</v>
      </c>
      <c r="B85" s="18" t="s">
        <v>872</v>
      </c>
      <c r="C85" s="18" t="s">
        <v>873</v>
      </c>
      <c r="D85" s="19">
        <v>6.4000000000000003E-3</v>
      </c>
      <c r="E85" s="21">
        <f>단가대비표!O155</f>
        <v>0</v>
      </c>
      <c r="F85" s="24">
        <f t="shared" si="18"/>
        <v>0</v>
      </c>
      <c r="G85" s="21">
        <f>단가대비표!P155</f>
        <v>172068</v>
      </c>
      <c r="H85" s="24">
        <f t="shared" si="19"/>
        <v>1101.2</v>
      </c>
      <c r="I85" s="21">
        <f>단가대비표!V155</f>
        <v>0</v>
      </c>
      <c r="J85" s="24">
        <f t="shared" si="20"/>
        <v>0</v>
      </c>
      <c r="K85" s="21">
        <f t="shared" si="21"/>
        <v>172068</v>
      </c>
      <c r="L85" s="24">
        <f t="shared" si="21"/>
        <v>1101.2</v>
      </c>
      <c r="M85" s="18" t="s">
        <v>52</v>
      </c>
      <c r="N85" s="1" t="s">
        <v>148</v>
      </c>
      <c r="O85" s="1" t="s">
        <v>877</v>
      </c>
      <c r="P85" s="1" t="s">
        <v>64</v>
      </c>
      <c r="Q85" s="1" t="s">
        <v>64</v>
      </c>
      <c r="R85" s="1" t="s">
        <v>63</v>
      </c>
      <c r="V85">
        <v>1</v>
      </c>
      <c r="W85">
        <v>2</v>
      </c>
      <c r="AV85" s="1" t="s">
        <v>52</v>
      </c>
      <c r="AW85" s="1" t="s">
        <v>982</v>
      </c>
      <c r="AX85" s="1" t="s">
        <v>52</v>
      </c>
      <c r="AY85" s="1" t="s">
        <v>52</v>
      </c>
      <c r="AZ85" s="1" t="s">
        <v>52</v>
      </c>
    </row>
    <row r="86" spans="1:52" ht="30" customHeight="1">
      <c r="A86" s="18" t="s">
        <v>967</v>
      </c>
      <c r="B86" s="18" t="s">
        <v>968</v>
      </c>
      <c r="C86" s="18" t="s">
        <v>800</v>
      </c>
      <c r="D86" s="19">
        <v>1</v>
      </c>
      <c r="E86" s="21">
        <v>0</v>
      </c>
      <c r="F86" s="24">
        <f t="shared" si="18"/>
        <v>0</v>
      </c>
      <c r="G86" s="21">
        <v>0</v>
      </c>
      <c r="H86" s="24">
        <f t="shared" si="19"/>
        <v>0</v>
      </c>
      <c r="I86" s="21">
        <f>TRUNC(SUMIF(V82:V88, RIGHTB(O86, 1), H82:H88)*U86, 2)</f>
        <v>565.79</v>
      </c>
      <c r="J86" s="24">
        <f t="shared" si="20"/>
        <v>565.70000000000005</v>
      </c>
      <c r="K86" s="21">
        <f t="shared" si="21"/>
        <v>565.70000000000005</v>
      </c>
      <c r="L86" s="24">
        <f t="shared" si="21"/>
        <v>565.70000000000005</v>
      </c>
      <c r="M86" s="18" t="s">
        <v>52</v>
      </c>
      <c r="N86" s="1" t="s">
        <v>148</v>
      </c>
      <c r="O86" s="1" t="s">
        <v>801</v>
      </c>
      <c r="P86" s="1" t="s">
        <v>64</v>
      </c>
      <c r="Q86" s="1" t="s">
        <v>64</v>
      </c>
      <c r="R86" s="1" t="s">
        <v>64</v>
      </c>
      <c r="S86">
        <v>1</v>
      </c>
      <c r="T86">
        <v>2</v>
      </c>
      <c r="U86">
        <v>0.05</v>
      </c>
      <c r="AV86" s="1" t="s">
        <v>52</v>
      </c>
      <c r="AW86" s="1" t="s">
        <v>983</v>
      </c>
      <c r="AX86" s="1" t="s">
        <v>52</v>
      </c>
      <c r="AY86" s="1" t="s">
        <v>52</v>
      </c>
      <c r="AZ86" s="1" t="s">
        <v>52</v>
      </c>
    </row>
    <row r="87" spans="1:52" ht="30" customHeight="1">
      <c r="A87" s="18" t="s">
        <v>970</v>
      </c>
      <c r="B87" s="18" t="s">
        <v>971</v>
      </c>
      <c r="C87" s="18" t="s">
        <v>827</v>
      </c>
      <c r="D87" s="19">
        <v>5.1299999999999998E-2</v>
      </c>
      <c r="E87" s="21">
        <f>일위대가목록!E127</f>
        <v>40786</v>
      </c>
      <c r="F87" s="24">
        <f t="shared" si="18"/>
        <v>2092.3000000000002</v>
      </c>
      <c r="G87" s="21">
        <f>일위대가목록!F127</f>
        <v>59020</v>
      </c>
      <c r="H87" s="24">
        <f t="shared" si="19"/>
        <v>3027.7</v>
      </c>
      <c r="I87" s="21">
        <f>일위대가목록!G127</f>
        <v>72600</v>
      </c>
      <c r="J87" s="24">
        <f t="shared" si="20"/>
        <v>3724.3</v>
      </c>
      <c r="K87" s="21">
        <f t="shared" si="21"/>
        <v>172406</v>
      </c>
      <c r="L87" s="24">
        <f t="shared" si="21"/>
        <v>8844.2999999999993</v>
      </c>
      <c r="M87" s="18" t="s">
        <v>972</v>
      </c>
      <c r="N87" s="1" t="s">
        <v>148</v>
      </c>
      <c r="O87" s="1" t="s">
        <v>973</v>
      </c>
      <c r="P87" s="1" t="s">
        <v>63</v>
      </c>
      <c r="Q87" s="1" t="s">
        <v>64</v>
      </c>
      <c r="R87" s="1" t="s">
        <v>64</v>
      </c>
      <c r="AV87" s="1" t="s">
        <v>52</v>
      </c>
      <c r="AW87" s="1" t="s">
        <v>984</v>
      </c>
      <c r="AX87" s="1" t="s">
        <v>52</v>
      </c>
      <c r="AY87" s="1" t="s">
        <v>52</v>
      </c>
      <c r="AZ87" s="1" t="s">
        <v>52</v>
      </c>
    </row>
    <row r="88" spans="1:52" ht="30" customHeight="1">
      <c r="A88" s="18" t="s">
        <v>975</v>
      </c>
      <c r="B88" s="18" t="s">
        <v>968</v>
      </c>
      <c r="C88" s="18" t="s">
        <v>800</v>
      </c>
      <c r="D88" s="19">
        <v>1</v>
      </c>
      <c r="E88" s="21">
        <f>TRUNC(SUMIF(W82:W88, RIGHTB(O88, 1), H82:H88)*U88, 2)</f>
        <v>565.79</v>
      </c>
      <c r="F88" s="24">
        <f t="shared" si="18"/>
        <v>565.70000000000005</v>
      </c>
      <c r="G88" s="21">
        <v>0</v>
      </c>
      <c r="H88" s="24">
        <f t="shared" si="19"/>
        <v>0</v>
      </c>
      <c r="I88" s="21">
        <v>0</v>
      </c>
      <c r="J88" s="24">
        <f t="shared" si="20"/>
        <v>0</v>
      </c>
      <c r="K88" s="21">
        <f t="shared" si="21"/>
        <v>565.70000000000005</v>
      </c>
      <c r="L88" s="24">
        <f t="shared" si="21"/>
        <v>565.70000000000005</v>
      </c>
      <c r="M88" s="18" t="s">
        <v>52</v>
      </c>
      <c r="N88" s="1" t="s">
        <v>148</v>
      </c>
      <c r="O88" s="1" t="s">
        <v>976</v>
      </c>
      <c r="P88" s="1" t="s">
        <v>64</v>
      </c>
      <c r="Q88" s="1" t="s">
        <v>64</v>
      </c>
      <c r="R88" s="1" t="s">
        <v>64</v>
      </c>
      <c r="S88">
        <v>1</v>
      </c>
      <c r="T88">
        <v>0</v>
      </c>
      <c r="U88">
        <v>0.05</v>
      </c>
      <c r="AV88" s="1" t="s">
        <v>52</v>
      </c>
      <c r="AW88" s="1" t="s">
        <v>985</v>
      </c>
      <c r="AX88" s="1" t="s">
        <v>52</v>
      </c>
      <c r="AY88" s="1" t="s">
        <v>52</v>
      </c>
      <c r="AZ88" s="1" t="s">
        <v>52</v>
      </c>
    </row>
    <row r="89" spans="1:52" ht="30" customHeight="1">
      <c r="A89" s="18" t="s">
        <v>831</v>
      </c>
      <c r="B89" s="18" t="s">
        <v>52</v>
      </c>
      <c r="C89" s="18" t="s">
        <v>52</v>
      </c>
      <c r="D89" s="19"/>
      <c r="E89" s="21"/>
      <c r="F89" s="24">
        <f>TRUNC(SUMIF(N82:N88, N81, F82:F88),0)</f>
        <v>2658</v>
      </c>
      <c r="G89" s="21"/>
      <c r="H89" s="24">
        <f>TRUNC(SUMIF(N82:N88, N81, H82:H88),0)</f>
        <v>14343</v>
      </c>
      <c r="I89" s="21"/>
      <c r="J89" s="24">
        <f>TRUNC(SUMIF(N82:N88, N81, J82:J88),0)</f>
        <v>4290</v>
      </c>
      <c r="K89" s="21"/>
      <c r="L89" s="24">
        <f>F89+H89+J89</f>
        <v>21291</v>
      </c>
      <c r="M89" s="18" t="s">
        <v>52</v>
      </c>
      <c r="N89" s="1" t="s">
        <v>99</v>
      </c>
      <c r="O89" s="1" t="s">
        <v>99</v>
      </c>
      <c r="P89" s="1" t="s">
        <v>52</v>
      </c>
      <c r="Q89" s="1" t="s">
        <v>52</v>
      </c>
      <c r="R89" s="1" t="s">
        <v>52</v>
      </c>
      <c r="AV89" s="1" t="s">
        <v>52</v>
      </c>
      <c r="AW89" s="1" t="s">
        <v>52</v>
      </c>
      <c r="AX89" s="1" t="s">
        <v>52</v>
      </c>
      <c r="AY89" s="1" t="s">
        <v>52</v>
      </c>
      <c r="AZ89" s="1" t="s">
        <v>52</v>
      </c>
    </row>
    <row r="90" spans="1:52" ht="30" customHeight="1">
      <c r="A90" s="19"/>
      <c r="B90" s="19"/>
      <c r="C90" s="19"/>
      <c r="D90" s="19"/>
      <c r="E90" s="21"/>
      <c r="F90" s="24"/>
      <c r="G90" s="21"/>
      <c r="H90" s="24"/>
      <c r="I90" s="21"/>
      <c r="J90" s="24"/>
      <c r="K90" s="21"/>
      <c r="L90" s="24"/>
      <c r="M90" s="19"/>
    </row>
    <row r="91" spans="1:52" ht="30" customHeight="1">
      <c r="A91" s="15" t="s">
        <v>986</v>
      </c>
      <c r="B91" s="16"/>
      <c r="C91" s="16"/>
      <c r="D91" s="16"/>
      <c r="E91" s="20"/>
      <c r="F91" s="23"/>
      <c r="G91" s="20"/>
      <c r="H91" s="23"/>
      <c r="I91" s="20"/>
      <c r="J91" s="23"/>
      <c r="K91" s="20"/>
      <c r="L91" s="23"/>
      <c r="M91" s="17"/>
      <c r="N91" s="1" t="s">
        <v>153</v>
      </c>
    </row>
    <row r="92" spans="1:52" ht="30" customHeight="1">
      <c r="A92" s="18" t="s">
        <v>959</v>
      </c>
      <c r="B92" s="18" t="s">
        <v>872</v>
      </c>
      <c r="C92" s="18" t="s">
        <v>873</v>
      </c>
      <c r="D92" s="19">
        <v>1.37E-2</v>
      </c>
      <c r="E92" s="21">
        <f>단가대비표!O162</f>
        <v>0</v>
      </c>
      <c r="F92" s="24">
        <f t="shared" ref="F92:F98" si="22">TRUNC(E92*D92,1)</f>
        <v>0</v>
      </c>
      <c r="G92" s="21">
        <f>단가대비표!P162</f>
        <v>273540</v>
      </c>
      <c r="H92" s="24">
        <f t="shared" ref="H92:H98" si="23">TRUNC(G92*D92,1)</f>
        <v>3747.4</v>
      </c>
      <c r="I92" s="21">
        <f>단가대비표!V162</f>
        <v>0</v>
      </c>
      <c r="J92" s="24">
        <f t="shared" ref="J92:J98" si="24">TRUNC(I92*D92,1)</f>
        <v>0</v>
      </c>
      <c r="K92" s="21">
        <f t="shared" ref="K92:L98" si="25">TRUNC(E92+G92+I92,1)</f>
        <v>273540</v>
      </c>
      <c r="L92" s="24">
        <f t="shared" si="25"/>
        <v>3747.4</v>
      </c>
      <c r="M92" s="18" t="s">
        <v>52</v>
      </c>
      <c r="N92" s="1" t="s">
        <v>153</v>
      </c>
      <c r="O92" s="1" t="s">
        <v>960</v>
      </c>
      <c r="P92" s="1" t="s">
        <v>64</v>
      </c>
      <c r="Q92" s="1" t="s">
        <v>64</v>
      </c>
      <c r="R92" s="1" t="s">
        <v>63</v>
      </c>
      <c r="V92">
        <v>1</v>
      </c>
      <c r="W92">
        <v>2</v>
      </c>
      <c r="AV92" s="1" t="s">
        <v>52</v>
      </c>
      <c r="AW92" s="1" t="s">
        <v>987</v>
      </c>
      <c r="AX92" s="1" t="s">
        <v>52</v>
      </c>
      <c r="AY92" s="1" t="s">
        <v>52</v>
      </c>
      <c r="AZ92" s="1" t="s">
        <v>52</v>
      </c>
    </row>
    <row r="93" spans="1:52" ht="30" customHeight="1">
      <c r="A93" s="18" t="s">
        <v>909</v>
      </c>
      <c r="B93" s="18" t="s">
        <v>872</v>
      </c>
      <c r="C93" s="18" t="s">
        <v>873</v>
      </c>
      <c r="D93" s="19">
        <v>4.5999999999999999E-3</v>
      </c>
      <c r="E93" s="21">
        <f>단가대비표!O156</f>
        <v>0</v>
      </c>
      <c r="F93" s="24">
        <f t="shared" si="22"/>
        <v>0</v>
      </c>
      <c r="G93" s="21">
        <f>단가대비표!P156</f>
        <v>226122</v>
      </c>
      <c r="H93" s="24">
        <f t="shared" si="23"/>
        <v>1040.0999999999999</v>
      </c>
      <c r="I93" s="21">
        <f>단가대비표!V156</f>
        <v>0</v>
      </c>
      <c r="J93" s="24">
        <f t="shared" si="24"/>
        <v>0</v>
      </c>
      <c r="K93" s="21">
        <f t="shared" si="25"/>
        <v>226122</v>
      </c>
      <c r="L93" s="24">
        <f t="shared" si="25"/>
        <v>1040.0999999999999</v>
      </c>
      <c r="M93" s="18" t="s">
        <v>52</v>
      </c>
      <c r="N93" s="1" t="s">
        <v>153</v>
      </c>
      <c r="O93" s="1" t="s">
        <v>910</v>
      </c>
      <c r="P93" s="1" t="s">
        <v>64</v>
      </c>
      <c r="Q93" s="1" t="s">
        <v>64</v>
      </c>
      <c r="R93" s="1" t="s">
        <v>63</v>
      </c>
      <c r="V93">
        <v>1</v>
      </c>
      <c r="W93">
        <v>2</v>
      </c>
      <c r="AV93" s="1" t="s">
        <v>52</v>
      </c>
      <c r="AW93" s="1" t="s">
        <v>988</v>
      </c>
      <c r="AX93" s="1" t="s">
        <v>52</v>
      </c>
      <c r="AY93" s="1" t="s">
        <v>52</v>
      </c>
      <c r="AZ93" s="1" t="s">
        <v>52</v>
      </c>
    </row>
    <row r="94" spans="1:52" ht="30" customHeight="1">
      <c r="A94" s="18" t="s">
        <v>963</v>
      </c>
      <c r="B94" s="18" t="s">
        <v>872</v>
      </c>
      <c r="C94" s="18" t="s">
        <v>873</v>
      </c>
      <c r="D94" s="19">
        <v>4.5999999999999999E-3</v>
      </c>
      <c r="E94" s="21">
        <f>단가대비표!O158</f>
        <v>0</v>
      </c>
      <c r="F94" s="24">
        <f t="shared" si="22"/>
        <v>0</v>
      </c>
      <c r="G94" s="21">
        <f>단가대비표!P158</f>
        <v>275790</v>
      </c>
      <c r="H94" s="24">
        <f t="shared" si="23"/>
        <v>1268.5999999999999</v>
      </c>
      <c r="I94" s="21">
        <f>단가대비표!V158</f>
        <v>0</v>
      </c>
      <c r="J94" s="24">
        <f t="shared" si="24"/>
        <v>0</v>
      </c>
      <c r="K94" s="21">
        <f t="shared" si="25"/>
        <v>275790</v>
      </c>
      <c r="L94" s="24">
        <f t="shared" si="25"/>
        <v>1268.5999999999999</v>
      </c>
      <c r="M94" s="18" t="s">
        <v>52</v>
      </c>
      <c r="N94" s="1" t="s">
        <v>153</v>
      </c>
      <c r="O94" s="1" t="s">
        <v>964</v>
      </c>
      <c r="P94" s="1" t="s">
        <v>64</v>
      </c>
      <c r="Q94" s="1" t="s">
        <v>64</v>
      </c>
      <c r="R94" s="1" t="s">
        <v>63</v>
      </c>
      <c r="V94">
        <v>1</v>
      </c>
      <c r="W94">
        <v>2</v>
      </c>
      <c r="AV94" s="1" t="s">
        <v>52</v>
      </c>
      <c r="AW94" s="1" t="s">
        <v>989</v>
      </c>
      <c r="AX94" s="1" t="s">
        <v>52</v>
      </c>
      <c r="AY94" s="1" t="s">
        <v>52</v>
      </c>
      <c r="AZ94" s="1" t="s">
        <v>52</v>
      </c>
    </row>
    <row r="95" spans="1:52" ht="30" customHeight="1">
      <c r="A95" s="18" t="s">
        <v>876</v>
      </c>
      <c r="B95" s="18" t="s">
        <v>872</v>
      </c>
      <c r="C95" s="18" t="s">
        <v>873</v>
      </c>
      <c r="D95" s="19">
        <v>4.5999999999999999E-3</v>
      </c>
      <c r="E95" s="21">
        <f>단가대비표!O155</f>
        <v>0</v>
      </c>
      <c r="F95" s="24">
        <f t="shared" si="22"/>
        <v>0</v>
      </c>
      <c r="G95" s="21">
        <f>단가대비표!P155</f>
        <v>172068</v>
      </c>
      <c r="H95" s="24">
        <f t="shared" si="23"/>
        <v>791.5</v>
      </c>
      <c r="I95" s="21">
        <f>단가대비표!V155</f>
        <v>0</v>
      </c>
      <c r="J95" s="24">
        <f t="shared" si="24"/>
        <v>0</v>
      </c>
      <c r="K95" s="21">
        <f t="shared" si="25"/>
        <v>172068</v>
      </c>
      <c r="L95" s="24">
        <f t="shared" si="25"/>
        <v>791.5</v>
      </c>
      <c r="M95" s="18" t="s">
        <v>52</v>
      </c>
      <c r="N95" s="1" t="s">
        <v>153</v>
      </c>
      <c r="O95" s="1" t="s">
        <v>877</v>
      </c>
      <c r="P95" s="1" t="s">
        <v>64</v>
      </c>
      <c r="Q95" s="1" t="s">
        <v>64</v>
      </c>
      <c r="R95" s="1" t="s">
        <v>63</v>
      </c>
      <c r="V95">
        <v>1</v>
      </c>
      <c r="W95">
        <v>2</v>
      </c>
      <c r="AV95" s="1" t="s">
        <v>52</v>
      </c>
      <c r="AW95" s="1" t="s">
        <v>990</v>
      </c>
      <c r="AX95" s="1" t="s">
        <v>52</v>
      </c>
      <c r="AY95" s="1" t="s">
        <v>52</v>
      </c>
      <c r="AZ95" s="1" t="s">
        <v>52</v>
      </c>
    </row>
    <row r="96" spans="1:52" ht="30" customHeight="1">
      <c r="A96" s="18" t="s">
        <v>967</v>
      </c>
      <c r="B96" s="18" t="s">
        <v>968</v>
      </c>
      <c r="C96" s="18" t="s">
        <v>800</v>
      </c>
      <c r="D96" s="19">
        <v>1</v>
      </c>
      <c r="E96" s="21">
        <v>0</v>
      </c>
      <c r="F96" s="24">
        <f t="shared" si="22"/>
        <v>0</v>
      </c>
      <c r="G96" s="21">
        <v>0</v>
      </c>
      <c r="H96" s="24">
        <f t="shared" si="23"/>
        <v>0</v>
      </c>
      <c r="I96" s="21">
        <f>TRUNC(SUMIF(V92:V98, RIGHTB(O96, 1), H92:H98)*U96, 2)</f>
        <v>342.38</v>
      </c>
      <c r="J96" s="24">
        <f t="shared" si="24"/>
        <v>342.3</v>
      </c>
      <c r="K96" s="21">
        <f t="shared" si="25"/>
        <v>342.3</v>
      </c>
      <c r="L96" s="24">
        <f t="shared" si="25"/>
        <v>342.3</v>
      </c>
      <c r="M96" s="18" t="s">
        <v>52</v>
      </c>
      <c r="N96" s="1" t="s">
        <v>153</v>
      </c>
      <c r="O96" s="1" t="s">
        <v>801</v>
      </c>
      <c r="P96" s="1" t="s">
        <v>64</v>
      </c>
      <c r="Q96" s="1" t="s">
        <v>64</v>
      </c>
      <c r="R96" s="1" t="s">
        <v>64</v>
      </c>
      <c r="S96">
        <v>1</v>
      </c>
      <c r="T96">
        <v>2</v>
      </c>
      <c r="U96">
        <v>0.05</v>
      </c>
      <c r="AV96" s="1" t="s">
        <v>52</v>
      </c>
      <c r="AW96" s="1" t="s">
        <v>991</v>
      </c>
      <c r="AX96" s="1" t="s">
        <v>52</v>
      </c>
      <c r="AY96" s="1" t="s">
        <v>52</v>
      </c>
      <c r="AZ96" s="1" t="s">
        <v>52</v>
      </c>
    </row>
    <row r="97" spans="1:52" ht="30" customHeight="1">
      <c r="A97" s="18" t="s">
        <v>970</v>
      </c>
      <c r="B97" s="18" t="s">
        <v>971</v>
      </c>
      <c r="C97" s="18" t="s">
        <v>827</v>
      </c>
      <c r="D97" s="19">
        <v>3.6600000000000001E-2</v>
      </c>
      <c r="E97" s="21">
        <f>일위대가목록!E127</f>
        <v>40786</v>
      </c>
      <c r="F97" s="24">
        <f t="shared" si="22"/>
        <v>1492.7</v>
      </c>
      <c r="G97" s="21">
        <f>일위대가목록!F127</f>
        <v>59020</v>
      </c>
      <c r="H97" s="24">
        <f t="shared" si="23"/>
        <v>2160.1</v>
      </c>
      <c r="I97" s="21">
        <f>일위대가목록!G127</f>
        <v>72600</v>
      </c>
      <c r="J97" s="24">
        <f t="shared" si="24"/>
        <v>2657.1</v>
      </c>
      <c r="K97" s="21">
        <f t="shared" si="25"/>
        <v>172406</v>
      </c>
      <c r="L97" s="24">
        <f t="shared" si="25"/>
        <v>6309.9</v>
      </c>
      <c r="M97" s="18" t="s">
        <v>972</v>
      </c>
      <c r="N97" s="1" t="s">
        <v>153</v>
      </c>
      <c r="O97" s="1" t="s">
        <v>973</v>
      </c>
      <c r="P97" s="1" t="s">
        <v>63</v>
      </c>
      <c r="Q97" s="1" t="s">
        <v>64</v>
      </c>
      <c r="R97" s="1" t="s">
        <v>64</v>
      </c>
      <c r="AV97" s="1" t="s">
        <v>52</v>
      </c>
      <c r="AW97" s="1" t="s">
        <v>992</v>
      </c>
      <c r="AX97" s="1" t="s">
        <v>52</v>
      </c>
      <c r="AY97" s="1" t="s">
        <v>52</v>
      </c>
      <c r="AZ97" s="1" t="s">
        <v>52</v>
      </c>
    </row>
    <row r="98" spans="1:52" ht="30" customHeight="1">
      <c r="A98" s="18" t="s">
        <v>975</v>
      </c>
      <c r="B98" s="18" t="s">
        <v>968</v>
      </c>
      <c r="C98" s="18" t="s">
        <v>800</v>
      </c>
      <c r="D98" s="19">
        <v>1</v>
      </c>
      <c r="E98" s="21">
        <f>TRUNC(SUMIF(W92:W98, RIGHTB(O98, 1), H92:H98)*U98, 2)</f>
        <v>342.38</v>
      </c>
      <c r="F98" s="24">
        <f t="shared" si="22"/>
        <v>342.3</v>
      </c>
      <c r="G98" s="21">
        <v>0</v>
      </c>
      <c r="H98" s="24">
        <f t="shared" si="23"/>
        <v>0</v>
      </c>
      <c r="I98" s="21">
        <v>0</v>
      </c>
      <c r="J98" s="24">
        <f t="shared" si="24"/>
        <v>0</v>
      </c>
      <c r="K98" s="21">
        <f t="shared" si="25"/>
        <v>342.3</v>
      </c>
      <c r="L98" s="24">
        <f t="shared" si="25"/>
        <v>342.3</v>
      </c>
      <c r="M98" s="18" t="s">
        <v>52</v>
      </c>
      <c r="N98" s="1" t="s">
        <v>153</v>
      </c>
      <c r="O98" s="1" t="s">
        <v>976</v>
      </c>
      <c r="P98" s="1" t="s">
        <v>64</v>
      </c>
      <c r="Q98" s="1" t="s">
        <v>64</v>
      </c>
      <c r="R98" s="1" t="s">
        <v>64</v>
      </c>
      <c r="S98">
        <v>1</v>
      </c>
      <c r="T98">
        <v>0</v>
      </c>
      <c r="U98">
        <v>0.05</v>
      </c>
      <c r="AV98" s="1" t="s">
        <v>52</v>
      </c>
      <c r="AW98" s="1" t="s">
        <v>993</v>
      </c>
      <c r="AX98" s="1" t="s">
        <v>52</v>
      </c>
      <c r="AY98" s="1" t="s">
        <v>52</v>
      </c>
      <c r="AZ98" s="1" t="s">
        <v>52</v>
      </c>
    </row>
    <row r="99" spans="1:52" ht="30" customHeight="1">
      <c r="A99" s="18" t="s">
        <v>831</v>
      </c>
      <c r="B99" s="18" t="s">
        <v>52</v>
      </c>
      <c r="C99" s="18" t="s">
        <v>52</v>
      </c>
      <c r="D99" s="19"/>
      <c r="E99" s="21"/>
      <c r="F99" s="24">
        <f>TRUNC(SUMIF(N92:N98, N91, F92:F98),0)</f>
        <v>1835</v>
      </c>
      <c r="G99" s="21"/>
      <c r="H99" s="24">
        <f>TRUNC(SUMIF(N92:N98, N91, H92:H98),0)</f>
        <v>9007</v>
      </c>
      <c r="I99" s="21"/>
      <c r="J99" s="24">
        <f>TRUNC(SUMIF(N92:N98, N91, J92:J98),0)</f>
        <v>2999</v>
      </c>
      <c r="K99" s="21"/>
      <c r="L99" s="24">
        <f>F99+H99+J99</f>
        <v>13841</v>
      </c>
      <c r="M99" s="18" t="s">
        <v>52</v>
      </c>
      <c r="N99" s="1" t="s">
        <v>99</v>
      </c>
      <c r="O99" s="1" t="s">
        <v>99</v>
      </c>
      <c r="P99" s="1" t="s">
        <v>52</v>
      </c>
      <c r="Q99" s="1" t="s">
        <v>52</v>
      </c>
      <c r="R99" s="1" t="s">
        <v>52</v>
      </c>
      <c r="AV99" s="1" t="s">
        <v>52</v>
      </c>
      <c r="AW99" s="1" t="s">
        <v>52</v>
      </c>
      <c r="AX99" s="1" t="s">
        <v>52</v>
      </c>
      <c r="AY99" s="1" t="s">
        <v>52</v>
      </c>
      <c r="AZ99" s="1" t="s">
        <v>52</v>
      </c>
    </row>
    <row r="100" spans="1:52" ht="30" customHeight="1">
      <c r="A100" s="19"/>
      <c r="B100" s="19"/>
      <c r="C100" s="19"/>
      <c r="D100" s="19"/>
      <c r="E100" s="21"/>
      <c r="F100" s="24"/>
      <c r="G100" s="21"/>
      <c r="H100" s="24"/>
      <c r="I100" s="21"/>
      <c r="J100" s="24"/>
      <c r="K100" s="21"/>
      <c r="L100" s="24"/>
      <c r="M100" s="19"/>
    </row>
    <row r="101" spans="1:52" ht="30" customHeight="1">
      <c r="A101" s="15" t="s">
        <v>994</v>
      </c>
      <c r="B101" s="16"/>
      <c r="C101" s="16"/>
      <c r="D101" s="16"/>
      <c r="E101" s="20"/>
      <c r="F101" s="23"/>
      <c r="G101" s="20"/>
      <c r="H101" s="23"/>
      <c r="I101" s="20"/>
      <c r="J101" s="23"/>
      <c r="K101" s="20"/>
      <c r="L101" s="23"/>
      <c r="M101" s="17"/>
      <c r="N101" s="1" t="s">
        <v>157</v>
      </c>
    </row>
    <row r="102" spans="1:52" ht="30" customHeight="1">
      <c r="A102" s="18" t="s">
        <v>959</v>
      </c>
      <c r="B102" s="18" t="s">
        <v>872</v>
      </c>
      <c r="C102" s="18" t="s">
        <v>873</v>
      </c>
      <c r="D102" s="19">
        <v>1.9199999999999998E-2</v>
      </c>
      <c r="E102" s="21">
        <f>단가대비표!O162</f>
        <v>0</v>
      </c>
      <c r="F102" s="24">
        <f t="shared" ref="F102:F108" si="26">TRUNC(E102*D102,1)</f>
        <v>0</v>
      </c>
      <c r="G102" s="21">
        <f>단가대비표!P162</f>
        <v>273540</v>
      </c>
      <c r="H102" s="24">
        <f t="shared" ref="H102:H108" si="27">TRUNC(G102*D102,1)</f>
        <v>5251.9</v>
      </c>
      <c r="I102" s="21">
        <f>단가대비표!V162</f>
        <v>0</v>
      </c>
      <c r="J102" s="24">
        <f t="shared" ref="J102:J108" si="28">TRUNC(I102*D102,1)</f>
        <v>0</v>
      </c>
      <c r="K102" s="21">
        <f t="shared" ref="K102:L108" si="29">TRUNC(E102+G102+I102,1)</f>
        <v>273540</v>
      </c>
      <c r="L102" s="24">
        <f t="shared" si="29"/>
        <v>5251.9</v>
      </c>
      <c r="M102" s="18" t="s">
        <v>52</v>
      </c>
      <c r="N102" s="1" t="s">
        <v>157</v>
      </c>
      <c r="O102" s="1" t="s">
        <v>960</v>
      </c>
      <c r="P102" s="1" t="s">
        <v>64</v>
      </c>
      <c r="Q102" s="1" t="s">
        <v>64</v>
      </c>
      <c r="R102" s="1" t="s">
        <v>63</v>
      </c>
      <c r="V102">
        <v>1</v>
      </c>
      <c r="W102">
        <v>2</v>
      </c>
      <c r="AV102" s="1" t="s">
        <v>52</v>
      </c>
      <c r="AW102" s="1" t="s">
        <v>995</v>
      </c>
      <c r="AX102" s="1" t="s">
        <v>52</v>
      </c>
      <c r="AY102" s="1" t="s">
        <v>52</v>
      </c>
      <c r="AZ102" s="1" t="s">
        <v>52</v>
      </c>
    </row>
    <row r="103" spans="1:52" ht="30" customHeight="1">
      <c r="A103" s="18" t="s">
        <v>909</v>
      </c>
      <c r="B103" s="18" t="s">
        <v>872</v>
      </c>
      <c r="C103" s="18" t="s">
        <v>873</v>
      </c>
      <c r="D103" s="19">
        <v>6.4000000000000003E-3</v>
      </c>
      <c r="E103" s="21">
        <f>단가대비표!O156</f>
        <v>0</v>
      </c>
      <c r="F103" s="24">
        <f t="shared" si="26"/>
        <v>0</v>
      </c>
      <c r="G103" s="21">
        <f>단가대비표!P156</f>
        <v>226122</v>
      </c>
      <c r="H103" s="24">
        <f t="shared" si="27"/>
        <v>1447.1</v>
      </c>
      <c r="I103" s="21">
        <f>단가대비표!V156</f>
        <v>0</v>
      </c>
      <c r="J103" s="24">
        <f t="shared" si="28"/>
        <v>0</v>
      </c>
      <c r="K103" s="21">
        <f t="shared" si="29"/>
        <v>226122</v>
      </c>
      <c r="L103" s="24">
        <f t="shared" si="29"/>
        <v>1447.1</v>
      </c>
      <c r="M103" s="18" t="s">
        <v>52</v>
      </c>
      <c r="N103" s="1" t="s">
        <v>157</v>
      </c>
      <c r="O103" s="1" t="s">
        <v>910</v>
      </c>
      <c r="P103" s="1" t="s">
        <v>64</v>
      </c>
      <c r="Q103" s="1" t="s">
        <v>64</v>
      </c>
      <c r="R103" s="1" t="s">
        <v>63</v>
      </c>
      <c r="V103">
        <v>1</v>
      </c>
      <c r="W103">
        <v>2</v>
      </c>
      <c r="AV103" s="1" t="s">
        <v>52</v>
      </c>
      <c r="AW103" s="1" t="s">
        <v>996</v>
      </c>
      <c r="AX103" s="1" t="s">
        <v>52</v>
      </c>
      <c r="AY103" s="1" t="s">
        <v>52</v>
      </c>
      <c r="AZ103" s="1" t="s">
        <v>52</v>
      </c>
    </row>
    <row r="104" spans="1:52" ht="30" customHeight="1">
      <c r="A104" s="18" t="s">
        <v>963</v>
      </c>
      <c r="B104" s="18" t="s">
        <v>872</v>
      </c>
      <c r="C104" s="18" t="s">
        <v>873</v>
      </c>
      <c r="D104" s="19">
        <v>6.4000000000000003E-3</v>
      </c>
      <c r="E104" s="21">
        <f>단가대비표!O158</f>
        <v>0</v>
      </c>
      <c r="F104" s="24">
        <f t="shared" si="26"/>
        <v>0</v>
      </c>
      <c r="G104" s="21">
        <f>단가대비표!P158</f>
        <v>275790</v>
      </c>
      <c r="H104" s="24">
        <f t="shared" si="27"/>
        <v>1765</v>
      </c>
      <c r="I104" s="21">
        <f>단가대비표!V158</f>
        <v>0</v>
      </c>
      <c r="J104" s="24">
        <f t="shared" si="28"/>
        <v>0</v>
      </c>
      <c r="K104" s="21">
        <f t="shared" si="29"/>
        <v>275790</v>
      </c>
      <c r="L104" s="24">
        <f t="shared" si="29"/>
        <v>1765</v>
      </c>
      <c r="M104" s="18" t="s">
        <v>52</v>
      </c>
      <c r="N104" s="1" t="s">
        <v>157</v>
      </c>
      <c r="O104" s="1" t="s">
        <v>964</v>
      </c>
      <c r="P104" s="1" t="s">
        <v>64</v>
      </c>
      <c r="Q104" s="1" t="s">
        <v>64</v>
      </c>
      <c r="R104" s="1" t="s">
        <v>63</v>
      </c>
      <c r="V104">
        <v>1</v>
      </c>
      <c r="W104">
        <v>2</v>
      </c>
      <c r="AV104" s="1" t="s">
        <v>52</v>
      </c>
      <c r="AW104" s="1" t="s">
        <v>997</v>
      </c>
      <c r="AX104" s="1" t="s">
        <v>52</v>
      </c>
      <c r="AY104" s="1" t="s">
        <v>52</v>
      </c>
      <c r="AZ104" s="1" t="s">
        <v>52</v>
      </c>
    </row>
    <row r="105" spans="1:52" ht="30" customHeight="1">
      <c r="A105" s="18" t="s">
        <v>876</v>
      </c>
      <c r="B105" s="18" t="s">
        <v>872</v>
      </c>
      <c r="C105" s="18" t="s">
        <v>873</v>
      </c>
      <c r="D105" s="19">
        <v>6.4000000000000003E-3</v>
      </c>
      <c r="E105" s="21">
        <f>단가대비표!O155</f>
        <v>0</v>
      </c>
      <c r="F105" s="24">
        <f t="shared" si="26"/>
        <v>0</v>
      </c>
      <c r="G105" s="21">
        <f>단가대비표!P155</f>
        <v>172068</v>
      </c>
      <c r="H105" s="24">
        <f t="shared" si="27"/>
        <v>1101.2</v>
      </c>
      <c r="I105" s="21">
        <f>단가대비표!V155</f>
        <v>0</v>
      </c>
      <c r="J105" s="24">
        <f t="shared" si="28"/>
        <v>0</v>
      </c>
      <c r="K105" s="21">
        <f t="shared" si="29"/>
        <v>172068</v>
      </c>
      <c r="L105" s="24">
        <f t="shared" si="29"/>
        <v>1101.2</v>
      </c>
      <c r="M105" s="18" t="s">
        <v>52</v>
      </c>
      <c r="N105" s="1" t="s">
        <v>157</v>
      </c>
      <c r="O105" s="1" t="s">
        <v>877</v>
      </c>
      <c r="P105" s="1" t="s">
        <v>64</v>
      </c>
      <c r="Q105" s="1" t="s">
        <v>64</v>
      </c>
      <c r="R105" s="1" t="s">
        <v>63</v>
      </c>
      <c r="V105">
        <v>1</v>
      </c>
      <c r="W105">
        <v>2</v>
      </c>
      <c r="AV105" s="1" t="s">
        <v>52</v>
      </c>
      <c r="AW105" s="1" t="s">
        <v>998</v>
      </c>
      <c r="AX105" s="1" t="s">
        <v>52</v>
      </c>
      <c r="AY105" s="1" t="s">
        <v>52</v>
      </c>
      <c r="AZ105" s="1" t="s">
        <v>52</v>
      </c>
    </row>
    <row r="106" spans="1:52" ht="30" customHeight="1">
      <c r="A106" s="18" t="s">
        <v>967</v>
      </c>
      <c r="B106" s="18" t="s">
        <v>968</v>
      </c>
      <c r="C106" s="18" t="s">
        <v>800</v>
      </c>
      <c r="D106" s="19">
        <v>1</v>
      </c>
      <c r="E106" s="21">
        <v>0</v>
      </c>
      <c r="F106" s="24">
        <f t="shared" si="26"/>
        <v>0</v>
      </c>
      <c r="G106" s="21">
        <v>0</v>
      </c>
      <c r="H106" s="24">
        <f t="shared" si="27"/>
        <v>0</v>
      </c>
      <c r="I106" s="21">
        <f>TRUNC(SUMIF(V102:V108, RIGHTB(O106, 1), H102:H108)*U106, 2)</f>
        <v>478.26</v>
      </c>
      <c r="J106" s="24">
        <f t="shared" si="28"/>
        <v>478.2</v>
      </c>
      <c r="K106" s="21">
        <f t="shared" si="29"/>
        <v>478.2</v>
      </c>
      <c r="L106" s="24">
        <f t="shared" si="29"/>
        <v>478.2</v>
      </c>
      <c r="M106" s="18" t="s">
        <v>52</v>
      </c>
      <c r="N106" s="1" t="s">
        <v>157</v>
      </c>
      <c r="O106" s="1" t="s">
        <v>801</v>
      </c>
      <c r="P106" s="1" t="s">
        <v>64</v>
      </c>
      <c r="Q106" s="1" t="s">
        <v>64</v>
      </c>
      <c r="R106" s="1" t="s">
        <v>64</v>
      </c>
      <c r="S106">
        <v>1</v>
      </c>
      <c r="T106">
        <v>2</v>
      </c>
      <c r="U106">
        <v>0.05</v>
      </c>
      <c r="AV106" s="1" t="s">
        <v>52</v>
      </c>
      <c r="AW106" s="1" t="s">
        <v>999</v>
      </c>
      <c r="AX106" s="1" t="s">
        <v>52</v>
      </c>
      <c r="AY106" s="1" t="s">
        <v>52</v>
      </c>
      <c r="AZ106" s="1" t="s">
        <v>52</v>
      </c>
    </row>
    <row r="107" spans="1:52" ht="30" customHeight="1">
      <c r="A107" s="18" t="s">
        <v>970</v>
      </c>
      <c r="B107" s="18" t="s">
        <v>1000</v>
      </c>
      <c r="C107" s="18" t="s">
        <v>827</v>
      </c>
      <c r="D107" s="19">
        <v>5.1299999999999998E-2</v>
      </c>
      <c r="E107" s="21">
        <f>일위대가목록!E128</f>
        <v>41729</v>
      </c>
      <c r="F107" s="24">
        <f t="shared" si="26"/>
        <v>2140.6</v>
      </c>
      <c r="G107" s="21">
        <f>일위대가목록!F128</f>
        <v>59020</v>
      </c>
      <c r="H107" s="24">
        <f t="shared" si="27"/>
        <v>3027.7</v>
      </c>
      <c r="I107" s="21">
        <f>일위대가목록!G128</f>
        <v>90024</v>
      </c>
      <c r="J107" s="24">
        <f t="shared" si="28"/>
        <v>4618.2</v>
      </c>
      <c r="K107" s="21">
        <f t="shared" si="29"/>
        <v>190773</v>
      </c>
      <c r="L107" s="24">
        <f t="shared" si="29"/>
        <v>9786.5</v>
      </c>
      <c r="M107" s="18" t="s">
        <v>1001</v>
      </c>
      <c r="N107" s="1" t="s">
        <v>157</v>
      </c>
      <c r="O107" s="1" t="s">
        <v>1002</v>
      </c>
      <c r="P107" s="1" t="s">
        <v>63</v>
      </c>
      <c r="Q107" s="1" t="s">
        <v>64</v>
      </c>
      <c r="R107" s="1" t="s">
        <v>64</v>
      </c>
      <c r="AV107" s="1" t="s">
        <v>52</v>
      </c>
      <c r="AW107" s="1" t="s">
        <v>1003</v>
      </c>
      <c r="AX107" s="1" t="s">
        <v>52</v>
      </c>
      <c r="AY107" s="1" t="s">
        <v>52</v>
      </c>
      <c r="AZ107" s="1" t="s">
        <v>52</v>
      </c>
    </row>
    <row r="108" spans="1:52" ht="30" customHeight="1">
      <c r="A108" s="18" t="s">
        <v>975</v>
      </c>
      <c r="B108" s="18" t="s">
        <v>968</v>
      </c>
      <c r="C108" s="18" t="s">
        <v>800</v>
      </c>
      <c r="D108" s="19">
        <v>1</v>
      </c>
      <c r="E108" s="21">
        <f>TRUNC(SUMIF(W102:W108, RIGHTB(O108, 1), H102:H108)*U108, 2)</f>
        <v>478.26</v>
      </c>
      <c r="F108" s="24">
        <f t="shared" si="26"/>
        <v>478.2</v>
      </c>
      <c r="G108" s="21">
        <v>0</v>
      </c>
      <c r="H108" s="24">
        <f t="shared" si="27"/>
        <v>0</v>
      </c>
      <c r="I108" s="21">
        <v>0</v>
      </c>
      <c r="J108" s="24">
        <f t="shared" si="28"/>
        <v>0</v>
      </c>
      <c r="K108" s="21">
        <f t="shared" si="29"/>
        <v>478.2</v>
      </c>
      <c r="L108" s="24">
        <f t="shared" si="29"/>
        <v>478.2</v>
      </c>
      <c r="M108" s="18" t="s">
        <v>52</v>
      </c>
      <c r="N108" s="1" t="s">
        <v>157</v>
      </c>
      <c r="O108" s="1" t="s">
        <v>976</v>
      </c>
      <c r="P108" s="1" t="s">
        <v>64</v>
      </c>
      <c r="Q108" s="1" t="s">
        <v>64</v>
      </c>
      <c r="R108" s="1" t="s">
        <v>64</v>
      </c>
      <c r="S108">
        <v>1</v>
      </c>
      <c r="T108">
        <v>0</v>
      </c>
      <c r="U108">
        <v>0.05</v>
      </c>
      <c r="AV108" s="1" t="s">
        <v>52</v>
      </c>
      <c r="AW108" s="1" t="s">
        <v>1004</v>
      </c>
      <c r="AX108" s="1" t="s">
        <v>52</v>
      </c>
      <c r="AY108" s="1" t="s">
        <v>52</v>
      </c>
      <c r="AZ108" s="1" t="s">
        <v>52</v>
      </c>
    </row>
    <row r="109" spans="1:52" ht="30" customHeight="1">
      <c r="A109" s="18" t="s">
        <v>831</v>
      </c>
      <c r="B109" s="18" t="s">
        <v>52</v>
      </c>
      <c r="C109" s="18" t="s">
        <v>52</v>
      </c>
      <c r="D109" s="19"/>
      <c r="E109" s="21"/>
      <c r="F109" s="24">
        <f>TRUNC(SUMIF(N102:N108, N101, F102:F108),0)</f>
        <v>2618</v>
      </c>
      <c r="G109" s="21"/>
      <c r="H109" s="24">
        <f>TRUNC(SUMIF(N102:N108, N101, H102:H108),0)</f>
        <v>12592</v>
      </c>
      <c r="I109" s="21"/>
      <c r="J109" s="24">
        <f>TRUNC(SUMIF(N102:N108, N101, J102:J108),0)</f>
        <v>5096</v>
      </c>
      <c r="K109" s="21"/>
      <c r="L109" s="24">
        <f>F109+H109+J109</f>
        <v>20306</v>
      </c>
      <c r="M109" s="18" t="s">
        <v>52</v>
      </c>
      <c r="N109" s="1" t="s">
        <v>99</v>
      </c>
      <c r="O109" s="1" t="s">
        <v>99</v>
      </c>
      <c r="P109" s="1" t="s">
        <v>52</v>
      </c>
      <c r="Q109" s="1" t="s">
        <v>52</v>
      </c>
      <c r="R109" s="1" t="s">
        <v>52</v>
      </c>
      <c r="AV109" s="1" t="s">
        <v>52</v>
      </c>
      <c r="AW109" s="1" t="s">
        <v>52</v>
      </c>
      <c r="AX109" s="1" t="s">
        <v>52</v>
      </c>
      <c r="AY109" s="1" t="s">
        <v>52</v>
      </c>
      <c r="AZ109" s="1" t="s">
        <v>52</v>
      </c>
    </row>
    <row r="110" spans="1:52" ht="30" customHeight="1">
      <c r="A110" s="19"/>
      <c r="B110" s="19"/>
      <c r="C110" s="19"/>
      <c r="D110" s="19"/>
      <c r="E110" s="21"/>
      <c r="F110" s="24"/>
      <c r="G110" s="21"/>
      <c r="H110" s="24"/>
      <c r="I110" s="21"/>
      <c r="J110" s="24"/>
      <c r="K110" s="21"/>
      <c r="L110" s="24"/>
      <c r="M110" s="19"/>
    </row>
    <row r="111" spans="1:52" ht="30" customHeight="1">
      <c r="A111" s="15" t="s">
        <v>1005</v>
      </c>
      <c r="B111" s="16"/>
      <c r="C111" s="16"/>
      <c r="D111" s="16"/>
      <c r="E111" s="20"/>
      <c r="F111" s="23"/>
      <c r="G111" s="20"/>
      <c r="H111" s="23"/>
      <c r="I111" s="20"/>
      <c r="J111" s="23"/>
      <c r="K111" s="20"/>
      <c r="L111" s="23"/>
      <c r="M111" s="17"/>
      <c r="N111" s="1" t="s">
        <v>174</v>
      </c>
    </row>
    <row r="112" spans="1:52" ht="30" customHeight="1">
      <c r="A112" s="18" t="s">
        <v>1006</v>
      </c>
      <c r="B112" s="18" t="s">
        <v>172</v>
      </c>
      <c r="C112" s="18" t="s">
        <v>161</v>
      </c>
      <c r="D112" s="19">
        <v>1</v>
      </c>
      <c r="E112" s="21">
        <f>일위대가목록!E129</f>
        <v>0</v>
      </c>
      <c r="F112" s="24">
        <f>TRUNC(E112*D112,1)</f>
        <v>0</v>
      </c>
      <c r="G112" s="21">
        <f>일위대가목록!F129</f>
        <v>217540</v>
      </c>
      <c r="H112" s="24">
        <f>TRUNC(G112*D112,1)</f>
        <v>217540</v>
      </c>
      <c r="I112" s="21">
        <f>일위대가목록!G129</f>
        <v>19578</v>
      </c>
      <c r="J112" s="24">
        <f>TRUNC(I112*D112,1)</f>
        <v>19578</v>
      </c>
      <c r="K112" s="21">
        <f>TRUNC(E112+G112+I112,1)</f>
        <v>237118</v>
      </c>
      <c r="L112" s="24">
        <f>TRUNC(F112+H112+J112,1)</f>
        <v>237118</v>
      </c>
      <c r="M112" s="18" t="s">
        <v>1007</v>
      </c>
      <c r="N112" s="1" t="s">
        <v>174</v>
      </c>
      <c r="O112" s="1" t="s">
        <v>1008</v>
      </c>
      <c r="P112" s="1" t="s">
        <v>63</v>
      </c>
      <c r="Q112" s="1" t="s">
        <v>64</v>
      </c>
      <c r="R112" s="1" t="s">
        <v>64</v>
      </c>
      <c r="AV112" s="1" t="s">
        <v>52</v>
      </c>
      <c r="AW112" s="1" t="s">
        <v>1009</v>
      </c>
      <c r="AX112" s="1" t="s">
        <v>52</v>
      </c>
      <c r="AY112" s="1" t="s">
        <v>52</v>
      </c>
      <c r="AZ112" s="1" t="s">
        <v>52</v>
      </c>
    </row>
    <row r="113" spans="1:52" ht="30" customHeight="1">
      <c r="A113" s="18" t="s">
        <v>1010</v>
      </c>
      <c r="B113" s="18" t="s">
        <v>172</v>
      </c>
      <c r="C113" s="18" t="s">
        <v>161</v>
      </c>
      <c r="D113" s="19">
        <v>1</v>
      </c>
      <c r="E113" s="21">
        <f>일위대가목록!E130</f>
        <v>10101</v>
      </c>
      <c r="F113" s="24">
        <f>TRUNC(E113*D113,1)</f>
        <v>10101</v>
      </c>
      <c r="G113" s="21">
        <f>일위대가목록!F130</f>
        <v>573529</v>
      </c>
      <c r="H113" s="24">
        <f>TRUNC(G113*D113,1)</f>
        <v>573529</v>
      </c>
      <c r="I113" s="21">
        <f>일위대가목록!G130</f>
        <v>11470</v>
      </c>
      <c r="J113" s="24">
        <f>TRUNC(I113*D113,1)</f>
        <v>11470</v>
      </c>
      <c r="K113" s="21">
        <f>TRUNC(E113+G113+I113,1)</f>
        <v>595100</v>
      </c>
      <c r="L113" s="24">
        <f>TRUNC(F113+H113+J113,1)</f>
        <v>595100</v>
      </c>
      <c r="M113" s="18" t="s">
        <v>1011</v>
      </c>
      <c r="N113" s="1" t="s">
        <v>174</v>
      </c>
      <c r="O113" s="1" t="s">
        <v>1012</v>
      </c>
      <c r="P113" s="1" t="s">
        <v>63</v>
      </c>
      <c r="Q113" s="1" t="s">
        <v>64</v>
      </c>
      <c r="R113" s="1" t="s">
        <v>64</v>
      </c>
      <c r="AV113" s="1" t="s">
        <v>52</v>
      </c>
      <c r="AW113" s="1" t="s">
        <v>1013</v>
      </c>
      <c r="AX113" s="1" t="s">
        <v>52</v>
      </c>
      <c r="AY113" s="1" t="s">
        <v>52</v>
      </c>
      <c r="AZ113" s="1" t="s">
        <v>52</v>
      </c>
    </row>
    <row r="114" spans="1:52" ht="30" customHeight="1">
      <c r="A114" s="18" t="s">
        <v>831</v>
      </c>
      <c r="B114" s="18" t="s">
        <v>52</v>
      </c>
      <c r="C114" s="18" t="s">
        <v>52</v>
      </c>
      <c r="D114" s="19"/>
      <c r="E114" s="21"/>
      <c r="F114" s="24">
        <f>TRUNC(SUMIF(N112:N113, N111, F112:F113),0)</f>
        <v>10101</v>
      </c>
      <c r="G114" s="21"/>
      <c r="H114" s="24">
        <f>TRUNC(SUMIF(N112:N113, N111, H112:H113),0)</f>
        <v>791069</v>
      </c>
      <c r="I114" s="21"/>
      <c r="J114" s="24">
        <f>TRUNC(SUMIF(N112:N113, N111, J112:J113),0)</f>
        <v>31048</v>
      </c>
      <c r="K114" s="21"/>
      <c r="L114" s="24">
        <f>F114+H114+J114</f>
        <v>832218</v>
      </c>
      <c r="M114" s="18" t="s">
        <v>52</v>
      </c>
      <c r="N114" s="1" t="s">
        <v>99</v>
      </c>
      <c r="O114" s="1" t="s">
        <v>99</v>
      </c>
      <c r="P114" s="1" t="s">
        <v>52</v>
      </c>
      <c r="Q114" s="1" t="s">
        <v>52</v>
      </c>
      <c r="R114" s="1" t="s">
        <v>52</v>
      </c>
      <c r="AV114" s="1" t="s">
        <v>52</v>
      </c>
      <c r="AW114" s="1" t="s">
        <v>52</v>
      </c>
      <c r="AX114" s="1" t="s">
        <v>52</v>
      </c>
      <c r="AY114" s="1" t="s">
        <v>52</v>
      </c>
      <c r="AZ114" s="1" t="s">
        <v>52</v>
      </c>
    </row>
    <row r="115" spans="1:52" ht="30" customHeight="1">
      <c r="A115" s="19"/>
      <c r="B115" s="19"/>
      <c r="C115" s="19"/>
      <c r="D115" s="19"/>
      <c r="E115" s="21"/>
      <c r="F115" s="24"/>
      <c r="G115" s="21"/>
      <c r="H115" s="24"/>
      <c r="I115" s="21"/>
      <c r="J115" s="24"/>
      <c r="K115" s="21"/>
      <c r="L115" s="24"/>
      <c r="M115" s="19"/>
    </row>
    <row r="116" spans="1:52" ht="30" customHeight="1">
      <c r="A116" s="15" t="s">
        <v>1014</v>
      </c>
      <c r="B116" s="16"/>
      <c r="C116" s="16"/>
      <c r="D116" s="16"/>
      <c r="E116" s="20"/>
      <c r="F116" s="23"/>
      <c r="G116" s="20"/>
      <c r="H116" s="23"/>
      <c r="I116" s="20"/>
      <c r="J116" s="23"/>
      <c r="K116" s="20"/>
      <c r="L116" s="23"/>
      <c r="M116" s="17"/>
      <c r="N116" s="1" t="s">
        <v>179</v>
      </c>
    </row>
    <row r="117" spans="1:52" ht="30" customHeight="1">
      <c r="A117" s="18" t="s">
        <v>1015</v>
      </c>
      <c r="B117" s="18" t="s">
        <v>1016</v>
      </c>
      <c r="C117" s="18" t="s">
        <v>83</v>
      </c>
      <c r="D117" s="19">
        <v>1</v>
      </c>
      <c r="E117" s="21">
        <f>일위대가목록!E131</f>
        <v>12002</v>
      </c>
      <c r="F117" s="24">
        <f>TRUNC(E117*D117,1)</f>
        <v>12002</v>
      </c>
      <c r="G117" s="21">
        <f>일위대가목록!F131</f>
        <v>0</v>
      </c>
      <c r="H117" s="24">
        <f>TRUNC(G117*D117,1)</f>
        <v>0</v>
      </c>
      <c r="I117" s="21">
        <f>일위대가목록!G131</f>
        <v>0</v>
      </c>
      <c r="J117" s="24">
        <f>TRUNC(I117*D117,1)</f>
        <v>0</v>
      </c>
      <c r="K117" s="21">
        <f>TRUNC(E117+G117+I117,1)</f>
        <v>12002</v>
      </c>
      <c r="L117" s="24">
        <f>TRUNC(F117+H117+J117,1)</f>
        <v>12002</v>
      </c>
      <c r="M117" s="18" t="s">
        <v>1017</v>
      </c>
      <c r="N117" s="1" t="s">
        <v>179</v>
      </c>
      <c r="O117" s="1" t="s">
        <v>1018</v>
      </c>
      <c r="P117" s="1" t="s">
        <v>63</v>
      </c>
      <c r="Q117" s="1" t="s">
        <v>64</v>
      </c>
      <c r="R117" s="1" t="s">
        <v>64</v>
      </c>
      <c r="AV117" s="1" t="s">
        <v>52</v>
      </c>
      <c r="AW117" s="1" t="s">
        <v>1019</v>
      </c>
      <c r="AX117" s="1" t="s">
        <v>52</v>
      </c>
      <c r="AY117" s="1" t="s">
        <v>52</v>
      </c>
      <c r="AZ117" s="1" t="s">
        <v>52</v>
      </c>
    </row>
    <row r="118" spans="1:52" ht="30" customHeight="1">
      <c r="A118" s="18" t="s">
        <v>1020</v>
      </c>
      <c r="B118" s="18" t="s">
        <v>1021</v>
      </c>
      <c r="C118" s="18" t="s">
        <v>83</v>
      </c>
      <c r="D118" s="19">
        <v>1</v>
      </c>
      <c r="E118" s="21">
        <f>일위대가목록!E132</f>
        <v>0</v>
      </c>
      <c r="F118" s="24">
        <f>TRUNC(E118*D118,1)</f>
        <v>0</v>
      </c>
      <c r="G118" s="21">
        <f>일위대가목록!F132</f>
        <v>34461</v>
      </c>
      <c r="H118" s="24">
        <f>TRUNC(G118*D118,1)</f>
        <v>34461</v>
      </c>
      <c r="I118" s="21">
        <f>일위대가목록!G132</f>
        <v>344</v>
      </c>
      <c r="J118" s="24">
        <f>TRUNC(I118*D118,1)</f>
        <v>344</v>
      </c>
      <c r="K118" s="21">
        <f>TRUNC(E118+G118+I118,1)</f>
        <v>34805</v>
      </c>
      <c r="L118" s="24">
        <f>TRUNC(F118+H118+J118,1)</f>
        <v>34805</v>
      </c>
      <c r="M118" s="18" t="s">
        <v>1022</v>
      </c>
      <c r="N118" s="1" t="s">
        <v>179</v>
      </c>
      <c r="O118" s="1" t="s">
        <v>1023</v>
      </c>
      <c r="P118" s="1" t="s">
        <v>63</v>
      </c>
      <c r="Q118" s="1" t="s">
        <v>64</v>
      </c>
      <c r="R118" s="1" t="s">
        <v>64</v>
      </c>
      <c r="AV118" s="1" t="s">
        <v>52</v>
      </c>
      <c r="AW118" s="1" t="s">
        <v>1024</v>
      </c>
      <c r="AX118" s="1" t="s">
        <v>52</v>
      </c>
      <c r="AY118" s="1" t="s">
        <v>52</v>
      </c>
      <c r="AZ118" s="1" t="s">
        <v>52</v>
      </c>
    </row>
    <row r="119" spans="1:52" ht="30" customHeight="1">
      <c r="A119" s="18" t="s">
        <v>831</v>
      </c>
      <c r="B119" s="18" t="s">
        <v>52</v>
      </c>
      <c r="C119" s="18" t="s">
        <v>52</v>
      </c>
      <c r="D119" s="19"/>
      <c r="E119" s="21"/>
      <c r="F119" s="24">
        <f>TRUNC(SUMIF(N117:N118, N116, F117:F118),0)</f>
        <v>12002</v>
      </c>
      <c r="G119" s="21"/>
      <c r="H119" s="24">
        <f>TRUNC(SUMIF(N117:N118, N116, H117:H118),0)</f>
        <v>34461</v>
      </c>
      <c r="I119" s="21"/>
      <c r="J119" s="24">
        <f>TRUNC(SUMIF(N117:N118, N116, J117:J118),0)</f>
        <v>344</v>
      </c>
      <c r="K119" s="21"/>
      <c r="L119" s="24">
        <f>F119+H119+J119</f>
        <v>46807</v>
      </c>
      <c r="M119" s="18" t="s">
        <v>52</v>
      </c>
      <c r="N119" s="1" t="s">
        <v>99</v>
      </c>
      <c r="O119" s="1" t="s">
        <v>99</v>
      </c>
      <c r="P119" s="1" t="s">
        <v>52</v>
      </c>
      <c r="Q119" s="1" t="s">
        <v>52</v>
      </c>
      <c r="R119" s="1" t="s">
        <v>52</v>
      </c>
      <c r="AV119" s="1" t="s">
        <v>52</v>
      </c>
      <c r="AW119" s="1" t="s">
        <v>52</v>
      </c>
      <c r="AX119" s="1" t="s">
        <v>52</v>
      </c>
      <c r="AY119" s="1" t="s">
        <v>52</v>
      </c>
      <c r="AZ119" s="1" t="s">
        <v>52</v>
      </c>
    </row>
    <row r="120" spans="1:52" ht="30" customHeight="1">
      <c r="A120" s="19"/>
      <c r="B120" s="19"/>
      <c r="C120" s="19"/>
      <c r="D120" s="19"/>
      <c r="E120" s="21"/>
      <c r="F120" s="24"/>
      <c r="G120" s="21"/>
      <c r="H120" s="24"/>
      <c r="I120" s="21"/>
      <c r="J120" s="24"/>
      <c r="K120" s="21"/>
      <c r="L120" s="24"/>
      <c r="M120" s="19"/>
    </row>
    <row r="121" spans="1:52" ht="30" customHeight="1">
      <c r="A121" s="15" t="s">
        <v>1025</v>
      </c>
      <c r="B121" s="16"/>
      <c r="C121" s="16"/>
      <c r="D121" s="16"/>
      <c r="E121" s="20"/>
      <c r="F121" s="23"/>
      <c r="G121" s="20"/>
      <c r="H121" s="23"/>
      <c r="I121" s="20"/>
      <c r="J121" s="23"/>
      <c r="K121" s="20"/>
      <c r="L121" s="23"/>
      <c r="M121" s="17"/>
      <c r="N121" s="1" t="s">
        <v>183</v>
      </c>
    </row>
    <row r="122" spans="1:52" ht="30" customHeight="1">
      <c r="A122" s="18" t="s">
        <v>1015</v>
      </c>
      <c r="B122" s="18" t="s">
        <v>1026</v>
      </c>
      <c r="C122" s="18" t="s">
        <v>83</v>
      </c>
      <c r="D122" s="19">
        <v>1</v>
      </c>
      <c r="E122" s="21">
        <f>일위대가목록!E133</f>
        <v>13696</v>
      </c>
      <c r="F122" s="24">
        <f>TRUNC(E122*D122,1)</f>
        <v>13696</v>
      </c>
      <c r="G122" s="21">
        <f>일위대가목록!F133</f>
        <v>0</v>
      </c>
      <c r="H122" s="24">
        <f>TRUNC(G122*D122,1)</f>
        <v>0</v>
      </c>
      <c r="I122" s="21">
        <f>일위대가목록!G133</f>
        <v>0</v>
      </c>
      <c r="J122" s="24">
        <f>TRUNC(I122*D122,1)</f>
        <v>0</v>
      </c>
      <c r="K122" s="21">
        <f>TRUNC(E122+G122+I122,1)</f>
        <v>13696</v>
      </c>
      <c r="L122" s="24">
        <f>TRUNC(F122+H122+J122,1)</f>
        <v>13696</v>
      </c>
      <c r="M122" s="18" t="s">
        <v>1027</v>
      </c>
      <c r="N122" s="1" t="s">
        <v>183</v>
      </c>
      <c r="O122" s="1" t="s">
        <v>1028</v>
      </c>
      <c r="P122" s="1" t="s">
        <v>63</v>
      </c>
      <c r="Q122" s="1" t="s">
        <v>64</v>
      </c>
      <c r="R122" s="1" t="s">
        <v>64</v>
      </c>
      <c r="AV122" s="1" t="s">
        <v>52</v>
      </c>
      <c r="AW122" s="1" t="s">
        <v>1029</v>
      </c>
      <c r="AX122" s="1" t="s">
        <v>52</v>
      </c>
      <c r="AY122" s="1" t="s">
        <v>52</v>
      </c>
      <c r="AZ122" s="1" t="s">
        <v>52</v>
      </c>
    </row>
    <row r="123" spans="1:52" ht="30" customHeight="1">
      <c r="A123" s="18" t="s">
        <v>1020</v>
      </c>
      <c r="B123" s="18" t="s">
        <v>1030</v>
      </c>
      <c r="C123" s="18" t="s">
        <v>83</v>
      </c>
      <c r="D123" s="19">
        <v>1</v>
      </c>
      <c r="E123" s="21">
        <f>일위대가목록!E134</f>
        <v>0</v>
      </c>
      <c r="F123" s="24">
        <f>TRUNC(E123*D123,1)</f>
        <v>0</v>
      </c>
      <c r="G123" s="21">
        <f>일위대가목록!F134</f>
        <v>38183</v>
      </c>
      <c r="H123" s="24">
        <f>TRUNC(G123*D123,1)</f>
        <v>38183</v>
      </c>
      <c r="I123" s="21">
        <f>일위대가목록!G134</f>
        <v>381</v>
      </c>
      <c r="J123" s="24">
        <f>TRUNC(I123*D123,1)</f>
        <v>381</v>
      </c>
      <c r="K123" s="21">
        <f>TRUNC(E123+G123+I123,1)</f>
        <v>38564</v>
      </c>
      <c r="L123" s="24">
        <f>TRUNC(F123+H123+J123,1)</f>
        <v>38564</v>
      </c>
      <c r="M123" s="18" t="s">
        <v>1031</v>
      </c>
      <c r="N123" s="1" t="s">
        <v>183</v>
      </c>
      <c r="O123" s="1" t="s">
        <v>1032</v>
      </c>
      <c r="P123" s="1" t="s">
        <v>63</v>
      </c>
      <c r="Q123" s="1" t="s">
        <v>64</v>
      </c>
      <c r="R123" s="1" t="s">
        <v>64</v>
      </c>
      <c r="AV123" s="1" t="s">
        <v>52</v>
      </c>
      <c r="AW123" s="1" t="s">
        <v>1033</v>
      </c>
      <c r="AX123" s="1" t="s">
        <v>52</v>
      </c>
      <c r="AY123" s="1" t="s">
        <v>52</v>
      </c>
      <c r="AZ123" s="1" t="s">
        <v>52</v>
      </c>
    </row>
    <row r="124" spans="1:52" ht="30" customHeight="1">
      <c r="A124" s="18" t="s">
        <v>831</v>
      </c>
      <c r="B124" s="18" t="s">
        <v>52</v>
      </c>
      <c r="C124" s="18" t="s">
        <v>52</v>
      </c>
      <c r="D124" s="19"/>
      <c r="E124" s="21"/>
      <c r="F124" s="24">
        <f>TRUNC(SUMIF(N122:N123, N121, F122:F123),0)</f>
        <v>13696</v>
      </c>
      <c r="G124" s="21"/>
      <c r="H124" s="24">
        <f>TRUNC(SUMIF(N122:N123, N121, H122:H123),0)</f>
        <v>38183</v>
      </c>
      <c r="I124" s="21"/>
      <c r="J124" s="24">
        <f>TRUNC(SUMIF(N122:N123, N121, J122:J123),0)</f>
        <v>381</v>
      </c>
      <c r="K124" s="21"/>
      <c r="L124" s="24">
        <f>F124+H124+J124</f>
        <v>52260</v>
      </c>
      <c r="M124" s="18" t="s">
        <v>52</v>
      </c>
      <c r="N124" s="1" t="s">
        <v>99</v>
      </c>
      <c r="O124" s="1" t="s">
        <v>99</v>
      </c>
      <c r="P124" s="1" t="s">
        <v>52</v>
      </c>
      <c r="Q124" s="1" t="s">
        <v>52</v>
      </c>
      <c r="R124" s="1" t="s">
        <v>52</v>
      </c>
      <c r="AV124" s="1" t="s">
        <v>52</v>
      </c>
      <c r="AW124" s="1" t="s">
        <v>52</v>
      </c>
      <c r="AX124" s="1" t="s">
        <v>52</v>
      </c>
      <c r="AY124" s="1" t="s">
        <v>52</v>
      </c>
      <c r="AZ124" s="1" t="s">
        <v>52</v>
      </c>
    </row>
    <row r="125" spans="1:52" ht="30" customHeight="1">
      <c r="A125" s="19"/>
      <c r="B125" s="19"/>
      <c r="C125" s="19"/>
      <c r="D125" s="19"/>
      <c r="E125" s="21"/>
      <c r="F125" s="24"/>
      <c r="G125" s="21"/>
      <c r="H125" s="24"/>
      <c r="I125" s="21"/>
      <c r="J125" s="24"/>
      <c r="K125" s="21"/>
      <c r="L125" s="24"/>
      <c r="M125" s="19"/>
    </row>
    <row r="126" spans="1:52" ht="30" customHeight="1">
      <c r="A126" s="15" t="s">
        <v>1034</v>
      </c>
      <c r="B126" s="16"/>
      <c r="C126" s="16"/>
      <c r="D126" s="16"/>
      <c r="E126" s="20"/>
      <c r="F126" s="23"/>
      <c r="G126" s="20"/>
      <c r="H126" s="23"/>
      <c r="I126" s="20"/>
      <c r="J126" s="23"/>
      <c r="K126" s="20"/>
      <c r="L126" s="23"/>
      <c r="M126" s="17"/>
      <c r="N126" s="1" t="s">
        <v>188</v>
      </c>
    </row>
    <row r="127" spans="1:52" ht="30" customHeight="1">
      <c r="A127" s="18" t="s">
        <v>1035</v>
      </c>
      <c r="B127" s="18" t="s">
        <v>1036</v>
      </c>
      <c r="C127" s="18" t="s">
        <v>1037</v>
      </c>
      <c r="D127" s="19">
        <v>0.1</v>
      </c>
      <c r="E127" s="21">
        <f>일위대가목록!E135</f>
        <v>46070</v>
      </c>
      <c r="F127" s="24">
        <f>TRUNC(E127*D127,1)</f>
        <v>4607</v>
      </c>
      <c r="G127" s="21">
        <f>일위대가목록!F135</f>
        <v>0</v>
      </c>
      <c r="H127" s="24">
        <f>TRUNC(G127*D127,1)</f>
        <v>0</v>
      </c>
      <c r="I127" s="21">
        <f>일위대가목록!G135</f>
        <v>0</v>
      </c>
      <c r="J127" s="24">
        <f>TRUNC(I127*D127,1)</f>
        <v>0</v>
      </c>
      <c r="K127" s="21">
        <f>TRUNC(E127+G127+I127,1)</f>
        <v>46070</v>
      </c>
      <c r="L127" s="24">
        <f>TRUNC(F127+H127+J127,1)</f>
        <v>4607</v>
      </c>
      <c r="M127" s="18" t="s">
        <v>1038</v>
      </c>
      <c r="N127" s="1" t="s">
        <v>188</v>
      </c>
      <c r="O127" s="1" t="s">
        <v>1039</v>
      </c>
      <c r="P127" s="1" t="s">
        <v>63</v>
      </c>
      <c r="Q127" s="1" t="s">
        <v>64</v>
      </c>
      <c r="R127" s="1" t="s">
        <v>64</v>
      </c>
      <c r="AV127" s="1" t="s">
        <v>52</v>
      </c>
      <c r="AW127" s="1" t="s">
        <v>1040</v>
      </c>
      <c r="AX127" s="1" t="s">
        <v>52</v>
      </c>
      <c r="AY127" s="1" t="s">
        <v>52</v>
      </c>
      <c r="AZ127" s="1" t="s">
        <v>52</v>
      </c>
    </row>
    <row r="128" spans="1:52" ht="30" customHeight="1">
      <c r="A128" s="18" t="s">
        <v>1041</v>
      </c>
      <c r="B128" s="18" t="s">
        <v>1030</v>
      </c>
      <c r="C128" s="18" t="s">
        <v>83</v>
      </c>
      <c r="D128" s="19">
        <v>1</v>
      </c>
      <c r="E128" s="21">
        <f>일위대가목록!E136</f>
        <v>0</v>
      </c>
      <c r="F128" s="24">
        <f>TRUNC(E128*D128,1)</f>
        <v>0</v>
      </c>
      <c r="G128" s="21">
        <f>일위대가목록!F136</f>
        <v>36429</v>
      </c>
      <c r="H128" s="24">
        <f>TRUNC(G128*D128,1)</f>
        <v>36429</v>
      </c>
      <c r="I128" s="21">
        <f>일위대가목록!G136</f>
        <v>1092</v>
      </c>
      <c r="J128" s="24">
        <f>TRUNC(I128*D128,1)</f>
        <v>1092</v>
      </c>
      <c r="K128" s="21">
        <f>TRUNC(E128+G128+I128,1)</f>
        <v>37521</v>
      </c>
      <c r="L128" s="24">
        <f>TRUNC(F128+H128+J128,1)</f>
        <v>37521</v>
      </c>
      <c r="M128" s="18" t="s">
        <v>1042</v>
      </c>
      <c r="N128" s="1" t="s">
        <v>188</v>
      </c>
      <c r="O128" s="1" t="s">
        <v>1043</v>
      </c>
      <c r="P128" s="1" t="s">
        <v>63</v>
      </c>
      <c r="Q128" s="1" t="s">
        <v>64</v>
      </c>
      <c r="R128" s="1" t="s">
        <v>64</v>
      </c>
      <c r="AV128" s="1" t="s">
        <v>52</v>
      </c>
      <c r="AW128" s="1" t="s">
        <v>1044</v>
      </c>
      <c r="AX128" s="1" t="s">
        <v>52</v>
      </c>
      <c r="AY128" s="1" t="s">
        <v>52</v>
      </c>
      <c r="AZ128" s="1" t="s">
        <v>52</v>
      </c>
    </row>
    <row r="129" spans="1:52" ht="30" customHeight="1">
      <c r="A129" s="18" t="s">
        <v>831</v>
      </c>
      <c r="B129" s="18" t="s">
        <v>52</v>
      </c>
      <c r="C129" s="18" t="s">
        <v>52</v>
      </c>
      <c r="D129" s="19"/>
      <c r="E129" s="21"/>
      <c r="F129" s="24">
        <f>TRUNC(SUMIF(N127:N128, N126, F127:F128),0)</f>
        <v>4607</v>
      </c>
      <c r="G129" s="21"/>
      <c r="H129" s="24">
        <f>TRUNC(SUMIF(N127:N128, N126, H127:H128),0)</f>
        <v>36429</v>
      </c>
      <c r="I129" s="21"/>
      <c r="J129" s="24">
        <f>TRUNC(SUMIF(N127:N128, N126, J127:J128),0)</f>
        <v>1092</v>
      </c>
      <c r="K129" s="21"/>
      <c r="L129" s="24">
        <f>F129+H129+J129</f>
        <v>42128</v>
      </c>
      <c r="M129" s="18" t="s">
        <v>52</v>
      </c>
      <c r="N129" s="1" t="s">
        <v>99</v>
      </c>
      <c r="O129" s="1" t="s">
        <v>99</v>
      </c>
      <c r="P129" s="1" t="s">
        <v>52</v>
      </c>
      <c r="Q129" s="1" t="s">
        <v>52</v>
      </c>
      <c r="R129" s="1" t="s">
        <v>52</v>
      </c>
      <c r="AV129" s="1" t="s">
        <v>52</v>
      </c>
      <c r="AW129" s="1" t="s">
        <v>52</v>
      </c>
      <c r="AX129" s="1" t="s">
        <v>52</v>
      </c>
      <c r="AY129" s="1" t="s">
        <v>52</v>
      </c>
      <c r="AZ129" s="1" t="s">
        <v>52</v>
      </c>
    </row>
    <row r="130" spans="1:52" ht="30" customHeight="1">
      <c r="A130" s="19"/>
      <c r="B130" s="19"/>
      <c r="C130" s="19"/>
      <c r="D130" s="19"/>
      <c r="E130" s="21"/>
      <c r="F130" s="24"/>
      <c r="G130" s="21"/>
      <c r="H130" s="24"/>
      <c r="I130" s="21"/>
      <c r="J130" s="24"/>
      <c r="K130" s="21"/>
      <c r="L130" s="24"/>
      <c r="M130" s="19"/>
    </row>
    <row r="131" spans="1:52" ht="30" customHeight="1">
      <c r="A131" s="15" t="s">
        <v>1045</v>
      </c>
      <c r="B131" s="16"/>
      <c r="C131" s="16"/>
      <c r="D131" s="16"/>
      <c r="E131" s="20"/>
      <c r="F131" s="23"/>
      <c r="G131" s="20"/>
      <c r="H131" s="23"/>
      <c r="I131" s="20"/>
      <c r="J131" s="23"/>
      <c r="K131" s="20"/>
      <c r="L131" s="23"/>
      <c r="M131" s="17"/>
      <c r="N131" s="1" t="s">
        <v>192</v>
      </c>
    </row>
    <row r="132" spans="1:52" ht="30" customHeight="1">
      <c r="A132" s="18" t="s">
        <v>1035</v>
      </c>
      <c r="B132" s="18" t="s">
        <v>1046</v>
      </c>
      <c r="C132" s="18" t="s">
        <v>1037</v>
      </c>
      <c r="D132" s="19">
        <v>0.1</v>
      </c>
      <c r="E132" s="21">
        <f>일위대가목록!E137</f>
        <v>39671</v>
      </c>
      <c r="F132" s="24">
        <f>TRUNC(E132*D132,1)</f>
        <v>3967.1</v>
      </c>
      <c r="G132" s="21">
        <f>일위대가목록!F137</f>
        <v>0</v>
      </c>
      <c r="H132" s="24">
        <f>TRUNC(G132*D132,1)</f>
        <v>0</v>
      </c>
      <c r="I132" s="21">
        <f>일위대가목록!G137</f>
        <v>0</v>
      </c>
      <c r="J132" s="24">
        <f>TRUNC(I132*D132,1)</f>
        <v>0</v>
      </c>
      <c r="K132" s="21">
        <f>TRUNC(E132+G132+I132,1)</f>
        <v>39671</v>
      </c>
      <c r="L132" s="24">
        <f>TRUNC(F132+H132+J132,1)</f>
        <v>3967.1</v>
      </c>
      <c r="M132" s="18" t="s">
        <v>1047</v>
      </c>
      <c r="N132" s="1" t="s">
        <v>192</v>
      </c>
      <c r="O132" s="1" t="s">
        <v>1048</v>
      </c>
      <c r="P132" s="1" t="s">
        <v>63</v>
      </c>
      <c r="Q132" s="1" t="s">
        <v>64</v>
      </c>
      <c r="R132" s="1" t="s">
        <v>64</v>
      </c>
      <c r="AV132" s="1" t="s">
        <v>52</v>
      </c>
      <c r="AW132" s="1" t="s">
        <v>1049</v>
      </c>
      <c r="AX132" s="1" t="s">
        <v>52</v>
      </c>
      <c r="AY132" s="1" t="s">
        <v>52</v>
      </c>
      <c r="AZ132" s="1" t="s">
        <v>52</v>
      </c>
    </row>
    <row r="133" spans="1:52" ht="30" customHeight="1">
      <c r="A133" s="18" t="s">
        <v>1041</v>
      </c>
      <c r="B133" s="18" t="s">
        <v>1021</v>
      </c>
      <c r="C133" s="18" t="s">
        <v>83</v>
      </c>
      <c r="D133" s="19">
        <v>1</v>
      </c>
      <c r="E133" s="21">
        <f>일위대가목록!E138</f>
        <v>0</v>
      </c>
      <c r="F133" s="24">
        <f>TRUNC(E133*D133,1)</f>
        <v>0</v>
      </c>
      <c r="G133" s="21">
        <f>일위대가목록!F138</f>
        <v>31880</v>
      </c>
      <c r="H133" s="24">
        <f>TRUNC(G133*D133,1)</f>
        <v>31880</v>
      </c>
      <c r="I133" s="21">
        <f>일위대가목록!G138</f>
        <v>956</v>
      </c>
      <c r="J133" s="24">
        <f>TRUNC(I133*D133,1)</f>
        <v>956</v>
      </c>
      <c r="K133" s="21">
        <f>TRUNC(E133+G133+I133,1)</f>
        <v>32836</v>
      </c>
      <c r="L133" s="24">
        <f>TRUNC(F133+H133+J133,1)</f>
        <v>32836</v>
      </c>
      <c r="M133" s="18" t="s">
        <v>1050</v>
      </c>
      <c r="N133" s="1" t="s">
        <v>192</v>
      </c>
      <c r="O133" s="1" t="s">
        <v>1051</v>
      </c>
      <c r="P133" s="1" t="s">
        <v>63</v>
      </c>
      <c r="Q133" s="1" t="s">
        <v>64</v>
      </c>
      <c r="R133" s="1" t="s">
        <v>64</v>
      </c>
      <c r="AV133" s="1" t="s">
        <v>52</v>
      </c>
      <c r="AW133" s="1" t="s">
        <v>1052</v>
      </c>
      <c r="AX133" s="1" t="s">
        <v>52</v>
      </c>
      <c r="AY133" s="1" t="s">
        <v>52</v>
      </c>
      <c r="AZ133" s="1" t="s">
        <v>52</v>
      </c>
    </row>
    <row r="134" spans="1:52" ht="30" customHeight="1">
      <c r="A134" s="18" t="s">
        <v>831</v>
      </c>
      <c r="B134" s="18" t="s">
        <v>52</v>
      </c>
      <c r="C134" s="18" t="s">
        <v>52</v>
      </c>
      <c r="D134" s="19"/>
      <c r="E134" s="21"/>
      <c r="F134" s="24">
        <f>TRUNC(SUMIF(N132:N133, N131, F132:F133),0)</f>
        <v>3967</v>
      </c>
      <c r="G134" s="21"/>
      <c r="H134" s="24">
        <f>TRUNC(SUMIF(N132:N133, N131, H132:H133),0)</f>
        <v>31880</v>
      </c>
      <c r="I134" s="21"/>
      <c r="J134" s="24">
        <f>TRUNC(SUMIF(N132:N133, N131, J132:J133),0)</f>
        <v>956</v>
      </c>
      <c r="K134" s="21"/>
      <c r="L134" s="24">
        <f>F134+H134+J134</f>
        <v>36803</v>
      </c>
      <c r="M134" s="18" t="s">
        <v>52</v>
      </c>
      <c r="N134" s="1" t="s">
        <v>99</v>
      </c>
      <c r="O134" s="1" t="s">
        <v>99</v>
      </c>
      <c r="P134" s="1" t="s">
        <v>52</v>
      </c>
      <c r="Q134" s="1" t="s">
        <v>52</v>
      </c>
      <c r="R134" s="1" t="s">
        <v>52</v>
      </c>
      <c r="AV134" s="1" t="s">
        <v>52</v>
      </c>
      <c r="AW134" s="1" t="s">
        <v>52</v>
      </c>
      <c r="AX134" s="1" t="s">
        <v>52</v>
      </c>
      <c r="AY134" s="1" t="s">
        <v>52</v>
      </c>
      <c r="AZ134" s="1" t="s">
        <v>52</v>
      </c>
    </row>
    <row r="135" spans="1:52" ht="30" customHeight="1">
      <c r="A135" s="19"/>
      <c r="B135" s="19"/>
      <c r="C135" s="19"/>
      <c r="D135" s="19"/>
      <c r="E135" s="21"/>
      <c r="F135" s="24"/>
      <c r="G135" s="21"/>
      <c r="H135" s="24"/>
      <c r="I135" s="21"/>
      <c r="J135" s="24"/>
      <c r="K135" s="21"/>
      <c r="L135" s="24"/>
      <c r="M135" s="19"/>
    </row>
    <row r="136" spans="1:52" ht="30" customHeight="1">
      <c r="A136" s="15" t="s">
        <v>1053</v>
      </c>
      <c r="B136" s="16"/>
      <c r="C136" s="16"/>
      <c r="D136" s="16"/>
      <c r="E136" s="20"/>
      <c r="F136" s="23"/>
      <c r="G136" s="20"/>
      <c r="H136" s="23"/>
      <c r="I136" s="20"/>
      <c r="J136" s="23"/>
      <c r="K136" s="20"/>
      <c r="L136" s="23"/>
      <c r="M136" s="17"/>
      <c r="N136" s="1" t="s">
        <v>197</v>
      </c>
    </row>
    <row r="137" spans="1:52" ht="30" customHeight="1">
      <c r="A137" s="18" t="s">
        <v>1054</v>
      </c>
      <c r="B137" s="18" t="s">
        <v>1055</v>
      </c>
      <c r="C137" s="18" t="s">
        <v>771</v>
      </c>
      <c r="D137" s="19">
        <v>1.2</v>
      </c>
      <c r="E137" s="21">
        <f>단가대비표!O142</f>
        <v>8500</v>
      </c>
      <c r="F137" s="24">
        <f>TRUNC(E137*D137,1)</f>
        <v>10200</v>
      </c>
      <c r="G137" s="21">
        <f>단가대비표!P142</f>
        <v>0</v>
      </c>
      <c r="H137" s="24">
        <f>TRUNC(G137*D137,1)</f>
        <v>0</v>
      </c>
      <c r="I137" s="21">
        <f>단가대비표!V142</f>
        <v>0</v>
      </c>
      <c r="J137" s="24">
        <f>TRUNC(I137*D137,1)</f>
        <v>0</v>
      </c>
      <c r="K137" s="21">
        <f t="shared" ref="K137:L140" si="30">TRUNC(E137+G137+I137,1)</f>
        <v>8500</v>
      </c>
      <c r="L137" s="24">
        <f t="shared" si="30"/>
        <v>10200</v>
      </c>
      <c r="M137" s="18" t="s">
        <v>1056</v>
      </c>
      <c r="N137" s="1" t="s">
        <v>197</v>
      </c>
      <c r="O137" s="1" t="s">
        <v>1057</v>
      </c>
      <c r="P137" s="1" t="s">
        <v>64</v>
      </c>
      <c r="Q137" s="1" t="s">
        <v>64</v>
      </c>
      <c r="R137" s="1" t="s">
        <v>63</v>
      </c>
      <c r="AV137" s="1" t="s">
        <v>52</v>
      </c>
      <c r="AW137" s="1" t="s">
        <v>1058</v>
      </c>
      <c r="AX137" s="1" t="s">
        <v>52</v>
      </c>
      <c r="AY137" s="1" t="s">
        <v>52</v>
      </c>
      <c r="AZ137" s="1" t="s">
        <v>52</v>
      </c>
    </row>
    <row r="138" spans="1:52" ht="30" customHeight="1">
      <c r="A138" s="18" t="s">
        <v>1059</v>
      </c>
      <c r="B138" s="18" t="s">
        <v>1060</v>
      </c>
      <c r="C138" s="18" t="s">
        <v>771</v>
      </c>
      <c r="D138" s="19">
        <v>0.2</v>
      </c>
      <c r="E138" s="21">
        <f>단가대비표!O141</f>
        <v>3611</v>
      </c>
      <c r="F138" s="24">
        <f>TRUNC(E138*D138,1)</f>
        <v>722.2</v>
      </c>
      <c r="G138" s="21">
        <f>단가대비표!P141</f>
        <v>0</v>
      </c>
      <c r="H138" s="24">
        <f>TRUNC(G138*D138,1)</f>
        <v>0</v>
      </c>
      <c r="I138" s="21">
        <f>단가대비표!V141</f>
        <v>0</v>
      </c>
      <c r="J138" s="24">
        <f>TRUNC(I138*D138,1)</f>
        <v>0</v>
      </c>
      <c r="K138" s="21">
        <f t="shared" si="30"/>
        <v>3611</v>
      </c>
      <c r="L138" s="24">
        <f t="shared" si="30"/>
        <v>722.2</v>
      </c>
      <c r="M138" s="18" t="s">
        <v>1056</v>
      </c>
      <c r="N138" s="1" t="s">
        <v>197</v>
      </c>
      <c r="O138" s="1" t="s">
        <v>1061</v>
      </c>
      <c r="P138" s="1" t="s">
        <v>64</v>
      </c>
      <c r="Q138" s="1" t="s">
        <v>64</v>
      </c>
      <c r="R138" s="1" t="s">
        <v>63</v>
      </c>
      <c r="AV138" s="1" t="s">
        <v>52</v>
      </c>
      <c r="AW138" s="1" t="s">
        <v>1062</v>
      </c>
      <c r="AX138" s="1" t="s">
        <v>52</v>
      </c>
      <c r="AY138" s="1" t="s">
        <v>52</v>
      </c>
      <c r="AZ138" s="1" t="s">
        <v>52</v>
      </c>
    </row>
    <row r="139" spans="1:52" ht="30" customHeight="1">
      <c r="A139" s="18" t="s">
        <v>1063</v>
      </c>
      <c r="B139" s="18" t="s">
        <v>872</v>
      </c>
      <c r="C139" s="18" t="s">
        <v>873</v>
      </c>
      <c r="D139" s="19">
        <v>0.12</v>
      </c>
      <c r="E139" s="21">
        <f>단가대비표!O171</f>
        <v>0</v>
      </c>
      <c r="F139" s="24">
        <f>TRUNC(E139*D139,1)</f>
        <v>0</v>
      </c>
      <c r="G139" s="21">
        <f>단가대비표!P171</f>
        <v>263017</v>
      </c>
      <c r="H139" s="24">
        <f>TRUNC(G139*D139,1)</f>
        <v>31562</v>
      </c>
      <c r="I139" s="21">
        <f>단가대비표!V171</f>
        <v>0</v>
      </c>
      <c r="J139" s="24">
        <f>TRUNC(I139*D139,1)</f>
        <v>0</v>
      </c>
      <c r="K139" s="21">
        <f t="shared" si="30"/>
        <v>263017</v>
      </c>
      <c r="L139" s="24">
        <f t="shared" si="30"/>
        <v>31562</v>
      </c>
      <c r="M139" s="18" t="s">
        <v>52</v>
      </c>
      <c r="N139" s="1" t="s">
        <v>197</v>
      </c>
      <c r="O139" s="1" t="s">
        <v>1064</v>
      </c>
      <c r="P139" s="1" t="s">
        <v>64</v>
      </c>
      <c r="Q139" s="1" t="s">
        <v>64</v>
      </c>
      <c r="R139" s="1" t="s">
        <v>63</v>
      </c>
      <c r="V139">
        <v>1</v>
      </c>
      <c r="AV139" s="1" t="s">
        <v>52</v>
      </c>
      <c r="AW139" s="1" t="s">
        <v>1065</v>
      </c>
      <c r="AX139" s="1" t="s">
        <v>52</v>
      </c>
      <c r="AY139" s="1" t="s">
        <v>52</v>
      </c>
      <c r="AZ139" s="1" t="s">
        <v>52</v>
      </c>
    </row>
    <row r="140" spans="1:52" ht="30" customHeight="1">
      <c r="A140" s="18" t="s">
        <v>967</v>
      </c>
      <c r="B140" s="18" t="s">
        <v>1066</v>
      </c>
      <c r="C140" s="18" t="s">
        <v>800</v>
      </c>
      <c r="D140" s="19">
        <v>1</v>
      </c>
      <c r="E140" s="21">
        <v>0</v>
      </c>
      <c r="F140" s="24">
        <f>TRUNC(E140*D140,1)</f>
        <v>0</v>
      </c>
      <c r="G140" s="21">
        <v>0</v>
      </c>
      <c r="H140" s="24">
        <f>TRUNC(G140*D140,1)</f>
        <v>0</v>
      </c>
      <c r="I140" s="21">
        <f>TRUNC(SUMIF(V137:V140, RIGHTB(O140, 1), H137:H140)*U140, 2)</f>
        <v>631.24</v>
      </c>
      <c r="J140" s="24">
        <f>TRUNC(I140*D140,1)</f>
        <v>631.20000000000005</v>
      </c>
      <c r="K140" s="21">
        <f t="shared" si="30"/>
        <v>631.20000000000005</v>
      </c>
      <c r="L140" s="24">
        <f t="shared" si="30"/>
        <v>631.20000000000005</v>
      </c>
      <c r="M140" s="18" t="s">
        <v>52</v>
      </c>
      <c r="N140" s="1" t="s">
        <v>197</v>
      </c>
      <c r="O140" s="1" t="s">
        <v>801</v>
      </c>
      <c r="P140" s="1" t="s">
        <v>64</v>
      </c>
      <c r="Q140" s="1" t="s">
        <v>64</v>
      </c>
      <c r="R140" s="1" t="s">
        <v>64</v>
      </c>
      <c r="S140">
        <v>1</v>
      </c>
      <c r="T140">
        <v>2</v>
      </c>
      <c r="U140">
        <v>0.02</v>
      </c>
      <c r="AV140" s="1" t="s">
        <v>52</v>
      </c>
      <c r="AW140" s="1" t="s">
        <v>1067</v>
      </c>
      <c r="AX140" s="1" t="s">
        <v>52</v>
      </c>
      <c r="AY140" s="1" t="s">
        <v>52</v>
      </c>
      <c r="AZ140" s="1" t="s">
        <v>52</v>
      </c>
    </row>
    <row r="141" spans="1:52" ht="30" customHeight="1">
      <c r="A141" s="18" t="s">
        <v>831</v>
      </c>
      <c r="B141" s="18" t="s">
        <v>52</v>
      </c>
      <c r="C141" s="18" t="s">
        <v>52</v>
      </c>
      <c r="D141" s="19"/>
      <c r="E141" s="21"/>
      <c r="F141" s="24">
        <f>TRUNC(SUMIF(N137:N140, N136, F137:F140),0)</f>
        <v>10922</v>
      </c>
      <c r="G141" s="21"/>
      <c r="H141" s="24">
        <f>TRUNC(SUMIF(N137:N140, N136, H137:H140),0)</f>
        <v>31562</v>
      </c>
      <c r="I141" s="21"/>
      <c r="J141" s="24">
        <f>TRUNC(SUMIF(N137:N140, N136, J137:J140),0)</f>
        <v>631</v>
      </c>
      <c r="K141" s="21"/>
      <c r="L141" s="24">
        <f>F141+H141+J141</f>
        <v>43115</v>
      </c>
      <c r="M141" s="18" t="s">
        <v>52</v>
      </c>
      <c r="N141" s="1" t="s">
        <v>99</v>
      </c>
      <c r="O141" s="1" t="s">
        <v>99</v>
      </c>
      <c r="P141" s="1" t="s">
        <v>52</v>
      </c>
      <c r="Q141" s="1" t="s">
        <v>52</v>
      </c>
      <c r="R141" s="1" t="s">
        <v>52</v>
      </c>
      <c r="AV141" s="1" t="s">
        <v>52</v>
      </c>
      <c r="AW141" s="1" t="s">
        <v>52</v>
      </c>
      <c r="AX141" s="1" t="s">
        <v>52</v>
      </c>
      <c r="AY141" s="1" t="s">
        <v>52</v>
      </c>
      <c r="AZ141" s="1" t="s">
        <v>52</v>
      </c>
    </row>
    <row r="142" spans="1:52" ht="30" customHeight="1">
      <c r="A142" s="19"/>
      <c r="B142" s="19"/>
      <c r="C142" s="19"/>
      <c r="D142" s="19"/>
      <c r="E142" s="21"/>
      <c r="F142" s="24"/>
      <c r="G142" s="21"/>
      <c r="H142" s="24"/>
      <c r="I142" s="21"/>
      <c r="J142" s="24"/>
      <c r="K142" s="21"/>
      <c r="L142" s="24"/>
      <c r="M142" s="19"/>
    </row>
    <row r="143" spans="1:52" ht="30" customHeight="1">
      <c r="A143" s="15" t="s">
        <v>1068</v>
      </c>
      <c r="B143" s="16"/>
      <c r="C143" s="16"/>
      <c r="D143" s="16"/>
      <c r="E143" s="20"/>
      <c r="F143" s="23"/>
      <c r="G143" s="20"/>
      <c r="H143" s="23"/>
      <c r="I143" s="20"/>
      <c r="J143" s="23"/>
      <c r="K143" s="20"/>
      <c r="L143" s="23"/>
      <c r="M143" s="17"/>
      <c r="N143" s="1" t="s">
        <v>202</v>
      </c>
    </row>
    <row r="144" spans="1:52" ht="30" customHeight="1">
      <c r="A144" s="18" t="s">
        <v>909</v>
      </c>
      <c r="B144" s="18" t="s">
        <v>872</v>
      </c>
      <c r="C144" s="18" t="s">
        <v>873</v>
      </c>
      <c r="D144" s="19">
        <v>0.12</v>
      </c>
      <c r="E144" s="21">
        <f>단가대비표!O156</f>
        <v>0</v>
      </c>
      <c r="F144" s="24">
        <f>TRUNC(E144*D144,1)</f>
        <v>0</v>
      </c>
      <c r="G144" s="21">
        <f>단가대비표!P156</f>
        <v>226122</v>
      </c>
      <c r="H144" s="24">
        <f>TRUNC(G144*D144,1)</f>
        <v>27134.6</v>
      </c>
      <c r="I144" s="21">
        <f>단가대비표!V156</f>
        <v>0</v>
      </c>
      <c r="J144" s="24">
        <f>TRUNC(I144*D144,1)</f>
        <v>0</v>
      </c>
      <c r="K144" s="21">
        <f t="shared" ref="K144:L146" si="31">TRUNC(E144+G144+I144,1)</f>
        <v>226122</v>
      </c>
      <c r="L144" s="24">
        <f t="shared" si="31"/>
        <v>27134.6</v>
      </c>
      <c r="M144" s="18" t="s">
        <v>52</v>
      </c>
      <c r="N144" s="1" t="s">
        <v>202</v>
      </c>
      <c r="O144" s="1" t="s">
        <v>910</v>
      </c>
      <c r="P144" s="1" t="s">
        <v>64</v>
      </c>
      <c r="Q144" s="1" t="s">
        <v>64</v>
      </c>
      <c r="R144" s="1" t="s">
        <v>63</v>
      </c>
      <c r="V144">
        <v>1</v>
      </c>
      <c r="AV144" s="1" t="s">
        <v>52</v>
      </c>
      <c r="AW144" s="1" t="s">
        <v>1069</v>
      </c>
      <c r="AX144" s="1" t="s">
        <v>52</v>
      </c>
      <c r="AY144" s="1" t="s">
        <v>52</v>
      </c>
      <c r="AZ144" s="1" t="s">
        <v>52</v>
      </c>
    </row>
    <row r="145" spans="1:52" ht="30" customHeight="1">
      <c r="A145" s="18" t="s">
        <v>876</v>
      </c>
      <c r="B145" s="18" t="s">
        <v>872</v>
      </c>
      <c r="C145" s="18" t="s">
        <v>873</v>
      </c>
      <c r="D145" s="19">
        <v>0.02</v>
      </c>
      <c r="E145" s="21">
        <f>단가대비표!O155</f>
        <v>0</v>
      </c>
      <c r="F145" s="24">
        <f>TRUNC(E145*D145,1)</f>
        <v>0</v>
      </c>
      <c r="G145" s="21">
        <f>단가대비표!P155</f>
        <v>172068</v>
      </c>
      <c r="H145" s="24">
        <f>TRUNC(G145*D145,1)</f>
        <v>3441.3</v>
      </c>
      <c r="I145" s="21">
        <f>단가대비표!V155</f>
        <v>0</v>
      </c>
      <c r="J145" s="24">
        <f>TRUNC(I145*D145,1)</f>
        <v>0</v>
      </c>
      <c r="K145" s="21">
        <f t="shared" si="31"/>
        <v>172068</v>
      </c>
      <c r="L145" s="24">
        <f t="shared" si="31"/>
        <v>3441.3</v>
      </c>
      <c r="M145" s="18" t="s">
        <v>52</v>
      </c>
      <c r="N145" s="1" t="s">
        <v>202</v>
      </c>
      <c r="O145" s="1" t="s">
        <v>877</v>
      </c>
      <c r="P145" s="1" t="s">
        <v>64</v>
      </c>
      <c r="Q145" s="1" t="s">
        <v>64</v>
      </c>
      <c r="R145" s="1" t="s">
        <v>63</v>
      </c>
      <c r="V145">
        <v>1</v>
      </c>
      <c r="AV145" s="1" t="s">
        <v>52</v>
      </c>
      <c r="AW145" s="1" t="s">
        <v>1070</v>
      </c>
      <c r="AX145" s="1" t="s">
        <v>52</v>
      </c>
      <c r="AY145" s="1" t="s">
        <v>52</v>
      </c>
      <c r="AZ145" s="1" t="s">
        <v>52</v>
      </c>
    </row>
    <row r="146" spans="1:52" ht="30" customHeight="1">
      <c r="A146" s="18" t="s">
        <v>1071</v>
      </c>
      <c r="B146" s="18" t="s">
        <v>1072</v>
      </c>
      <c r="C146" s="18" t="s">
        <v>800</v>
      </c>
      <c r="D146" s="19">
        <v>1</v>
      </c>
      <c r="E146" s="21">
        <v>0</v>
      </c>
      <c r="F146" s="24">
        <f>TRUNC(E146*D146,1)</f>
        <v>0</v>
      </c>
      <c r="G146" s="21">
        <v>0</v>
      </c>
      <c r="H146" s="24">
        <f>TRUNC(G146*D146,1)</f>
        <v>0</v>
      </c>
      <c r="I146" s="21">
        <f>TRUNC(SUMIF(V144:V146, RIGHTB(O146, 1), H144:H146)*U146, 2)</f>
        <v>2446.0700000000002</v>
      </c>
      <c r="J146" s="24">
        <f>TRUNC(I146*D146,1)</f>
        <v>2446</v>
      </c>
      <c r="K146" s="21">
        <f t="shared" si="31"/>
        <v>2446</v>
      </c>
      <c r="L146" s="24">
        <f t="shared" si="31"/>
        <v>2446</v>
      </c>
      <c r="M146" s="18" t="s">
        <v>52</v>
      </c>
      <c r="N146" s="1" t="s">
        <v>202</v>
      </c>
      <c r="O146" s="1" t="s">
        <v>801</v>
      </c>
      <c r="P146" s="1" t="s">
        <v>64</v>
      </c>
      <c r="Q146" s="1" t="s">
        <v>64</v>
      </c>
      <c r="R146" s="1" t="s">
        <v>64</v>
      </c>
      <c r="S146">
        <v>1</v>
      </c>
      <c r="T146">
        <v>2</v>
      </c>
      <c r="U146">
        <v>0.08</v>
      </c>
      <c r="AV146" s="1" t="s">
        <v>52</v>
      </c>
      <c r="AW146" s="1" t="s">
        <v>1073</v>
      </c>
      <c r="AX146" s="1" t="s">
        <v>52</v>
      </c>
      <c r="AY146" s="1" t="s">
        <v>52</v>
      </c>
      <c r="AZ146" s="1" t="s">
        <v>52</v>
      </c>
    </row>
    <row r="147" spans="1:52" ht="30" customHeight="1">
      <c r="A147" s="18" t="s">
        <v>831</v>
      </c>
      <c r="B147" s="18" t="s">
        <v>52</v>
      </c>
      <c r="C147" s="18" t="s">
        <v>52</v>
      </c>
      <c r="D147" s="19"/>
      <c r="E147" s="21"/>
      <c r="F147" s="24">
        <f>TRUNC(SUMIF(N144:N146, N143, F144:F146),0)</f>
        <v>0</v>
      </c>
      <c r="G147" s="21"/>
      <c r="H147" s="24">
        <f>TRUNC(SUMIF(N144:N146, N143, H144:H146),0)</f>
        <v>30575</v>
      </c>
      <c r="I147" s="21"/>
      <c r="J147" s="24">
        <f>TRUNC(SUMIF(N144:N146, N143, J144:J146),0)</f>
        <v>2446</v>
      </c>
      <c r="K147" s="21"/>
      <c r="L147" s="24">
        <f>F147+H147+J147</f>
        <v>33021</v>
      </c>
      <c r="M147" s="18" t="s">
        <v>52</v>
      </c>
      <c r="N147" s="1" t="s">
        <v>99</v>
      </c>
      <c r="O147" s="1" t="s">
        <v>99</v>
      </c>
      <c r="P147" s="1" t="s">
        <v>52</v>
      </c>
      <c r="Q147" s="1" t="s">
        <v>52</v>
      </c>
      <c r="R147" s="1" t="s">
        <v>52</v>
      </c>
      <c r="AV147" s="1" t="s">
        <v>52</v>
      </c>
      <c r="AW147" s="1" t="s">
        <v>52</v>
      </c>
      <c r="AX147" s="1" t="s">
        <v>52</v>
      </c>
      <c r="AY147" s="1" t="s">
        <v>52</v>
      </c>
      <c r="AZ147" s="1" t="s">
        <v>52</v>
      </c>
    </row>
    <row r="148" spans="1:52" ht="30" customHeight="1">
      <c r="A148" s="19"/>
      <c r="B148" s="19"/>
      <c r="C148" s="19"/>
      <c r="D148" s="19"/>
      <c r="E148" s="21"/>
      <c r="F148" s="24"/>
      <c r="G148" s="21"/>
      <c r="H148" s="24"/>
      <c r="I148" s="21"/>
      <c r="J148" s="24"/>
      <c r="K148" s="21"/>
      <c r="L148" s="24"/>
      <c r="M148" s="19"/>
    </row>
    <row r="149" spans="1:52" ht="30" customHeight="1">
      <c r="A149" s="15" t="s">
        <v>1074</v>
      </c>
      <c r="B149" s="16"/>
      <c r="C149" s="16"/>
      <c r="D149" s="16"/>
      <c r="E149" s="20"/>
      <c r="F149" s="23"/>
      <c r="G149" s="20"/>
      <c r="H149" s="23"/>
      <c r="I149" s="20"/>
      <c r="J149" s="23"/>
      <c r="K149" s="20"/>
      <c r="L149" s="23"/>
      <c r="M149" s="17"/>
      <c r="N149" s="1" t="s">
        <v>208</v>
      </c>
    </row>
    <row r="150" spans="1:52" ht="30" customHeight="1">
      <c r="A150" s="18" t="s">
        <v>1075</v>
      </c>
      <c r="B150" s="18" t="s">
        <v>872</v>
      </c>
      <c r="C150" s="18" t="s">
        <v>873</v>
      </c>
      <c r="D150" s="19">
        <v>3.1817999999999999E-2</v>
      </c>
      <c r="E150" s="21">
        <f>단가대비표!O163</f>
        <v>0</v>
      </c>
      <c r="F150" s="24">
        <f t="shared" ref="F150:F156" si="32">TRUNC(E150*D150,1)</f>
        <v>0</v>
      </c>
      <c r="G150" s="21">
        <f>단가대비표!P163</f>
        <v>222306</v>
      </c>
      <c r="H150" s="24">
        <f t="shared" ref="H150:H156" si="33">TRUNC(G150*D150,1)</f>
        <v>7073.3</v>
      </c>
      <c r="I150" s="21">
        <f>단가대비표!V163</f>
        <v>0</v>
      </c>
      <c r="J150" s="24">
        <f t="shared" ref="J150:J156" si="34">TRUNC(I150*D150,1)</f>
        <v>0</v>
      </c>
      <c r="K150" s="21">
        <f t="shared" ref="K150:L156" si="35">TRUNC(E150+G150+I150,1)</f>
        <v>222306</v>
      </c>
      <c r="L150" s="24">
        <f t="shared" si="35"/>
        <v>7073.3</v>
      </c>
      <c r="M150" s="18" t="s">
        <v>52</v>
      </c>
      <c r="N150" s="1" t="s">
        <v>208</v>
      </c>
      <c r="O150" s="1" t="s">
        <v>1076</v>
      </c>
      <c r="P150" s="1" t="s">
        <v>64</v>
      </c>
      <c r="Q150" s="1" t="s">
        <v>64</v>
      </c>
      <c r="R150" s="1" t="s">
        <v>63</v>
      </c>
      <c r="AV150" s="1" t="s">
        <v>52</v>
      </c>
      <c r="AW150" s="1" t="s">
        <v>1077</v>
      </c>
      <c r="AX150" s="1" t="s">
        <v>52</v>
      </c>
      <c r="AY150" s="1" t="s">
        <v>52</v>
      </c>
      <c r="AZ150" s="1" t="s">
        <v>52</v>
      </c>
    </row>
    <row r="151" spans="1:52" ht="30" customHeight="1">
      <c r="A151" s="18" t="s">
        <v>909</v>
      </c>
      <c r="B151" s="18" t="s">
        <v>872</v>
      </c>
      <c r="C151" s="18" t="s">
        <v>873</v>
      </c>
      <c r="D151" s="19">
        <v>3.6364E-2</v>
      </c>
      <c r="E151" s="21">
        <f>단가대비표!O156</f>
        <v>0</v>
      </c>
      <c r="F151" s="24">
        <f t="shared" si="32"/>
        <v>0</v>
      </c>
      <c r="G151" s="21">
        <f>단가대비표!P156</f>
        <v>226122</v>
      </c>
      <c r="H151" s="24">
        <f t="shared" si="33"/>
        <v>8222.7000000000007</v>
      </c>
      <c r="I151" s="21">
        <f>단가대비표!V156</f>
        <v>0</v>
      </c>
      <c r="J151" s="24">
        <f t="shared" si="34"/>
        <v>0</v>
      </c>
      <c r="K151" s="21">
        <f t="shared" si="35"/>
        <v>226122</v>
      </c>
      <c r="L151" s="24">
        <f t="shared" si="35"/>
        <v>8222.7000000000007</v>
      </c>
      <c r="M151" s="18" t="s">
        <v>52</v>
      </c>
      <c r="N151" s="1" t="s">
        <v>208</v>
      </c>
      <c r="O151" s="1" t="s">
        <v>910</v>
      </c>
      <c r="P151" s="1" t="s">
        <v>64</v>
      </c>
      <c r="Q151" s="1" t="s">
        <v>64</v>
      </c>
      <c r="R151" s="1" t="s">
        <v>63</v>
      </c>
      <c r="AV151" s="1" t="s">
        <v>52</v>
      </c>
      <c r="AW151" s="1" t="s">
        <v>1078</v>
      </c>
      <c r="AX151" s="1" t="s">
        <v>52</v>
      </c>
      <c r="AY151" s="1" t="s">
        <v>52</v>
      </c>
      <c r="AZ151" s="1" t="s">
        <v>52</v>
      </c>
    </row>
    <row r="152" spans="1:52" ht="30" customHeight="1">
      <c r="A152" s="18" t="s">
        <v>876</v>
      </c>
      <c r="B152" s="18" t="s">
        <v>872</v>
      </c>
      <c r="C152" s="18" t="s">
        <v>873</v>
      </c>
      <c r="D152" s="19">
        <v>2.2727000000000001E-2</v>
      </c>
      <c r="E152" s="21">
        <f>단가대비표!O155</f>
        <v>0</v>
      </c>
      <c r="F152" s="24">
        <f t="shared" si="32"/>
        <v>0</v>
      </c>
      <c r="G152" s="21">
        <f>단가대비표!P155</f>
        <v>172068</v>
      </c>
      <c r="H152" s="24">
        <f t="shared" si="33"/>
        <v>3910.5</v>
      </c>
      <c r="I152" s="21">
        <f>단가대비표!V155</f>
        <v>0</v>
      </c>
      <c r="J152" s="24">
        <f t="shared" si="34"/>
        <v>0</v>
      </c>
      <c r="K152" s="21">
        <f t="shared" si="35"/>
        <v>172068</v>
      </c>
      <c r="L152" s="24">
        <f t="shared" si="35"/>
        <v>3910.5</v>
      </c>
      <c r="M152" s="18" t="s">
        <v>52</v>
      </c>
      <c r="N152" s="1" t="s">
        <v>208</v>
      </c>
      <c r="O152" s="1" t="s">
        <v>877</v>
      </c>
      <c r="P152" s="1" t="s">
        <v>64</v>
      </c>
      <c r="Q152" s="1" t="s">
        <v>64</v>
      </c>
      <c r="R152" s="1" t="s">
        <v>63</v>
      </c>
      <c r="AV152" s="1" t="s">
        <v>52</v>
      </c>
      <c r="AW152" s="1" t="s">
        <v>1079</v>
      </c>
      <c r="AX152" s="1" t="s">
        <v>52</v>
      </c>
      <c r="AY152" s="1" t="s">
        <v>52</v>
      </c>
      <c r="AZ152" s="1" t="s">
        <v>52</v>
      </c>
    </row>
    <row r="153" spans="1:52" ht="30" customHeight="1">
      <c r="A153" s="18" t="s">
        <v>1080</v>
      </c>
      <c r="B153" s="18" t="s">
        <v>1081</v>
      </c>
      <c r="C153" s="18" t="s">
        <v>68</v>
      </c>
      <c r="D153" s="19">
        <v>1.2E-4</v>
      </c>
      <c r="E153" s="21">
        <f>단가대비표!O103</f>
        <v>0</v>
      </c>
      <c r="F153" s="24">
        <f t="shared" si="32"/>
        <v>0</v>
      </c>
      <c r="G153" s="21">
        <f>단가대비표!P103</f>
        <v>0</v>
      </c>
      <c r="H153" s="24">
        <f t="shared" si="33"/>
        <v>0</v>
      </c>
      <c r="I153" s="21">
        <f>단가대비표!V103</f>
        <v>1946000</v>
      </c>
      <c r="J153" s="24">
        <f t="shared" si="34"/>
        <v>233.5</v>
      </c>
      <c r="K153" s="21">
        <f t="shared" si="35"/>
        <v>1946000</v>
      </c>
      <c r="L153" s="24">
        <f t="shared" si="35"/>
        <v>233.5</v>
      </c>
      <c r="M153" s="18" t="s">
        <v>52</v>
      </c>
      <c r="N153" s="1" t="s">
        <v>208</v>
      </c>
      <c r="O153" s="1" t="s">
        <v>1082</v>
      </c>
      <c r="P153" s="1" t="s">
        <v>64</v>
      </c>
      <c r="Q153" s="1" t="s">
        <v>64</v>
      </c>
      <c r="R153" s="1" t="s">
        <v>63</v>
      </c>
      <c r="AV153" s="1" t="s">
        <v>52</v>
      </c>
      <c r="AW153" s="1" t="s">
        <v>1083</v>
      </c>
      <c r="AX153" s="1" t="s">
        <v>52</v>
      </c>
      <c r="AY153" s="1" t="s">
        <v>52</v>
      </c>
      <c r="AZ153" s="1" t="s">
        <v>52</v>
      </c>
    </row>
    <row r="154" spans="1:52" ht="30" customHeight="1">
      <c r="A154" s="18" t="s">
        <v>1084</v>
      </c>
      <c r="B154" s="18" t="s">
        <v>1085</v>
      </c>
      <c r="C154" s="18" t="s">
        <v>511</v>
      </c>
      <c r="D154" s="19">
        <v>2.5000000000000001E-3</v>
      </c>
      <c r="E154" s="21">
        <f>단가대비표!O104</f>
        <v>179000</v>
      </c>
      <c r="F154" s="24">
        <f t="shared" si="32"/>
        <v>447.5</v>
      </c>
      <c r="G154" s="21">
        <f>단가대비표!P104</f>
        <v>0</v>
      </c>
      <c r="H154" s="24">
        <f t="shared" si="33"/>
        <v>0</v>
      </c>
      <c r="I154" s="21">
        <f>단가대비표!V104</f>
        <v>0</v>
      </c>
      <c r="J154" s="24">
        <f t="shared" si="34"/>
        <v>0</v>
      </c>
      <c r="K154" s="21">
        <f t="shared" si="35"/>
        <v>179000</v>
      </c>
      <c r="L154" s="24">
        <f t="shared" si="35"/>
        <v>447.5</v>
      </c>
      <c r="M154" s="18" t="s">
        <v>52</v>
      </c>
      <c r="N154" s="1" t="s">
        <v>208</v>
      </c>
      <c r="O154" s="1" t="s">
        <v>1086</v>
      </c>
      <c r="P154" s="1" t="s">
        <v>64</v>
      </c>
      <c r="Q154" s="1" t="s">
        <v>64</v>
      </c>
      <c r="R154" s="1" t="s">
        <v>63</v>
      </c>
      <c r="AV154" s="1" t="s">
        <v>52</v>
      </c>
      <c r="AW154" s="1" t="s">
        <v>1087</v>
      </c>
      <c r="AX154" s="1" t="s">
        <v>52</v>
      </c>
      <c r="AY154" s="1" t="s">
        <v>52</v>
      </c>
      <c r="AZ154" s="1" t="s">
        <v>52</v>
      </c>
    </row>
    <row r="155" spans="1:52" ht="30" customHeight="1">
      <c r="A155" s="18" t="s">
        <v>1088</v>
      </c>
      <c r="B155" s="18" t="s">
        <v>1089</v>
      </c>
      <c r="C155" s="18" t="s">
        <v>1090</v>
      </c>
      <c r="D155" s="19">
        <v>21</v>
      </c>
      <c r="E155" s="21">
        <f>단가대비표!O101</f>
        <v>110</v>
      </c>
      <c r="F155" s="24">
        <f t="shared" si="32"/>
        <v>2310</v>
      </c>
      <c r="G155" s="21">
        <f>단가대비표!P101</f>
        <v>0</v>
      </c>
      <c r="H155" s="24">
        <f t="shared" si="33"/>
        <v>0</v>
      </c>
      <c r="I155" s="21">
        <f>단가대비표!V101</f>
        <v>0</v>
      </c>
      <c r="J155" s="24">
        <f t="shared" si="34"/>
        <v>0</v>
      </c>
      <c r="K155" s="21">
        <f t="shared" si="35"/>
        <v>110</v>
      </c>
      <c r="L155" s="24">
        <f t="shared" si="35"/>
        <v>2310</v>
      </c>
      <c r="M155" s="18" t="s">
        <v>52</v>
      </c>
      <c r="N155" s="1" t="s">
        <v>208</v>
      </c>
      <c r="O155" s="1" t="s">
        <v>1091</v>
      </c>
      <c r="P155" s="1" t="s">
        <v>64</v>
      </c>
      <c r="Q155" s="1" t="s">
        <v>64</v>
      </c>
      <c r="R155" s="1" t="s">
        <v>63</v>
      </c>
      <c r="AV155" s="1" t="s">
        <v>52</v>
      </c>
      <c r="AW155" s="1" t="s">
        <v>1092</v>
      </c>
      <c r="AX155" s="1" t="s">
        <v>52</v>
      </c>
      <c r="AY155" s="1" t="s">
        <v>52</v>
      </c>
      <c r="AZ155" s="1" t="s">
        <v>52</v>
      </c>
    </row>
    <row r="156" spans="1:52" ht="30" customHeight="1">
      <c r="A156" s="18" t="s">
        <v>1093</v>
      </c>
      <c r="B156" s="18" t="s">
        <v>1094</v>
      </c>
      <c r="C156" s="18" t="s">
        <v>1095</v>
      </c>
      <c r="D156" s="19">
        <v>1.27E-4</v>
      </c>
      <c r="E156" s="21">
        <f>단가대비표!O102</f>
        <v>107300</v>
      </c>
      <c r="F156" s="24">
        <f t="shared" si="32"/>
        <v>13.6</v>
      </c>
      <c r="G156" s="21">
        <f>단가대비표!P102</f>
        <v>0</v>
      </c>
      <c r="H156" s="24">
        <f t="shared" si="33"/>
        <v>0</v>
      </c>
      <c r="I156" s="21">
        <f>단가대비표!V102</f>
        <v>0</v>
      </c>
      <c r="J156" s="24">
        <f t="shared" si="34"/>
        <v>0</v>
      </c>
      <c r="K156" s="21">
        <f t="shared" si="35"/>
        <v>107300</v>
      </c>
      <c r="L156" s="24">
        <f t="shared" si="35"/>
        <v>13.6</v>
      </c>
      <c r="M156" s="18" t="s">
        <v>52</v>
      </c>
      <c r="N156" s="1" t="s">
        <v>208</v>
      </c>
      <c r="O156" s="1" t="s">
        <v>1096</v>
      </c>
      <c r="P156" s="1" t="s">
        <v>64</v>
      </c>
      <c r="Q156" s="1" t="s">
        <v>64</v>
      </c>
      <c r="R156" s="1" t="s">
        <v>63</v>
      </c>
      <c r="AV156" s="1" t="s">
        <v>52</v>
      </c>
      <c r="AW156" s="1" t="s">
        <v>1097</v>
      </c>
      <c r="AX156" s="1" t="s">
        <v>52</v>
      </c>
      <c r="AY156" s="1" t="s">
        <v>52</v>
      </c>
      <c r="AZ156" s="1" t="s">
        <v>52</v>
      </c>
    </row>
    <row r="157" spans="1:52" ht="30" customHeight="1">
      <c r="A157" s="18" t="s">
        <v>831</v>
      </c>
      <c r="B157" s="18" t="s">
        <v>52</v>
      </c>
      <c r="C157" s="18" t="s">
        <v>52</v>
      </c>
      <c r="D157" s="19"/>
      <c r="E157" s="21"/>
      <c r="F157" s="24">
        <f>TRUNC(SUMIF(N150:N156, N149, F150:F156),0)</f>
        <v>2771</v>
      </c>
      <c r="G157" s="21"/>
      <c r="H157" s="24">
        <f>TRUNC(SUMIF(N150:N156, N149, H150:H156),0)</f>
        <v>19206</v>
      </c>
      <c r="I157" s="21"/>
      <c r="J157" s="24">
        <f>TRUNC(SUMIF(N150:N156, N149, J150:J156),0)</f>
        <v>233</v>
      </c>
      <c r="K157" s="21"/>
      <c r="L157" s="24">
        <f>F157+H157+J157</f>
        <v>22210</v>
      </c>
      <c r="M157" s="18" t="s">
        <v>52</v>
      </c>
      <c r="N157" s="1" t="s">
        <v>99</v>
      </c>
      <c r="O157" s="1" t="s">
        <v>99</v>
      </c>
      <c r="P157" s="1" t="s">
        <v>52</v>
      </c>
      <c r="Q157" s="1" t="s">
        <v>52</v>
      </c>
      <c r="R157" s="1" t="s">
        <v>52</v>
      </c>
      <c r="AV157" s="1" t="s">
        <v>52</v>
      </c>
      <c r="AW157" s="1" t="s">
        <v>52</v>
      </c>
      <c r="AX157" s="1" t="s">
        <v>52</v>
      </c>
      <c r="AY157" s="1" t="s">
        <v>52</v>
      </c>
      <c r="AZ157" s="1" t="s">
        <v>52</v>
      </c>
    </row>
    <row r="158" spans="1:52" ht="30" customHeight="1">
      <c r="A158" s="19"/>
      <c r="B158" s="19"/>
      <c r="C158" s="19"/>
      <c r="D158" s="19"/>
      <c r="E158" s="21"/>
      <c r="F158" s="24"/>
      <c r="G158" s="21"/>
      <c r="H158" s="24"/>
      <c r="I158" s="21"/>
      <c r="J158" s="24"/>
      <c r="K158" s="21"/>
      <c r="L158" s="24"/>
      <c r="M158" s="19"/>
    </row>
    <row r="159" spans="1:52" ht="30" customHeight="1">
      <c r="A159" s="15" t="s">
        <v>1098</v>
      </c>
      <c r="B159" s="16"/>
      <c r="C159" s="16"/>
      <c r="D159" s="16"/>
      <c r="E159" s="20"/>
      <c r="F159" s="23"/>
      <c r="G159" s="20"/>
      <c r="H159" s="23"/>
      <c r="I159" s="20"/>
      <c r="J159" s="23"/>
      <c r="K159" s="20"/>
      <c r="L159" s="23"/>
      <c r="M159" s="17"/>
      <c r="N159" s="1" t="s">
        <v>220</v>
      </c>
    </row>
    <row r="160" spans="1:52" ht="30" customHeight="1">
      <c r="A160" s="18" t="s">
        <v>1099</v>
      </c>
      <c r="B160" s="18" t="s">
        <v>1100</v>
      </c>
      <c r="C160" s="18" t="s">
        <v>83</v>
      </c>
      <c r="D160" s="19">
        <v>1.1000000000000001</v>
      </c>
      <c r="E160" s="21">
        <f>단가대비표!O60</f>
        <v>57000</v>
      </c>
      <c r="F160" s="24">
        <f>TRUNC(E160*D160,1)</f>
        <v>62700</v>
      </c>
      <c r="G160" s="21">
        <f>단가대비표!P60</f>
        <v>0</v>
      </c>
      <c r="H160" s="24">
        <f>TRUNC(G160*D160,1)</f>
        <v>0</v>
      </c>
      <c r="I160" s="21">
        <f>단가대비표!V60</f>
        <v>0</v>
      </c>
      <c r="J160" s="24">
        <f>TRUNC(I160*D160,1)</f>
        <v>0</v>
      </c>
      <c r="K160" s="21">
        <f t="shared" ref="K160:L162" si="36">TRUNC(E160+G160+I160,1)</f>
        <v>57000</v>
      </c>
      <c r="L160" s="24">
        <f t="shared" si="36"/>
        <v>62700</v>
      </c>
      <c r="M160" s="18" t="s">
        <v>52</v>
      </c>
      <c r="N160" s="1" t="s">
        <v>220</v>
      </c>
      <c r="O160" s="1" t="s">
        <v>1101</v>
      </c>
      <c r="P160" s="1" t="s">
        <v>64</v>
      </c>
      <c r="Q160" s="1" t="s">
        <v>64</v>
      </c>
      <c r="R160" s="1" t="s">
        <v>63</v>
      </c>
      <c r="AV160" s="1" t="s">
        <v>52</v>
      </c>
      <c r="AW160" s="1" t="s">
        <v>1102</v>
      </c>
      <c r="AX160" s="1" t="s">
        <v>52</v>
      </c>
      <c r="AY160" s="1" t="s">
        <v>52</v>
      </c>
      <c r="AZ160" s="1" t="s">
        <v>52</v>
      </c>
    </row>
    <row r="161" spans="1:52" ht="30" customHeight="1">
      <c r="A161" s="18" t="s">
        <v>1103</v>
      </c>
      <c r="B161" s="18" t="s">
        <v>1104</v>
      </c>
      <c r="C161" s="18" t="s">
        <v>104</v>
      </c>
      <c r="D161" s="19">
        <v>0.03</v>
      </c>
      <c r="E161" s="21">
        <f>일위대가목록!E139</f>
        <v>0</v>
      </c>
      <c r="F161" s="24">
        <f>TRUNC(E161*D161,1)</f>
        <v>0</v>
      </c>
      <c r="G161" s="21">
        <f>일위대가목록!F139</f>
        <v>113564</v>
      </c>
      <c r="H161" s="24">
        <f>TRUNC(G161*D161,1)</f>
        <v>3406.9</v>
      </c>
      <c r="I161" s="21">
        <f>일위대가목록!G139</f>
        <v>0</v>
      </c>
      <c r="J161" s="24">
        <f>TRUNC(I161*D161,1)</f>
        <v>0</v>
      </c>
      <c r="K161" s="21">
        <f t="shared" si="36"/>
        <v>113564</v>
      </c>
      <c r="L161" s="24">
        <f t="shared" si="36"/>
        <v>3406.9</v>
      </c>
      <c r="M161" s="18" t="s">
        <v>1105</v>
      </c>
      <c r="N161" s="1" t="s">
        <v>220</v>
      </c>
      <c r="O161" s="1" t="s">
        <v>1106</v>
      </c>
      <c r="P161" s="1" t="s">
        <v>63</v>
      </c>
      <c r="Q161" s="1" t="s">
        <v>64</v>
      </c>
      <c r="R161" s="1" t="s">
        <v>64</v>
      </c>
      <c r="AV161" s="1" t="s">
        <v>52</v>
      </c>
      <c r="AW161" s="1" t="s">
        <v>1107</v>
      </c>
      <c r="AX161" s="1" t="s">
        <v>52</v>
      </c>
      <c r="AY161" s="1" t="s">
        <v>52</v>
      </c>
      <c r="AZ161" s="1" t="s">
        <v>52</v>
      </c>
    </row>
    <row r="162" spans="1:52" ht="30" customHeight="1">
      <c r="A162" s="18" t="s">
        <v>1108</v>
      </c>
      <c r="B162" s="18" t="s">
        <v>1109</v>
      </c>
      <c r="C162" s="18" t="s">
        <v>83</v>
      </c>
      <c r="D162" s="19">
        <v>1</v>
      </c>
      <c r="E162" s="21">
        <f>일위대가목록!E140</f>
        <v>0</v>
      </c>
      <c r="F162" s="24">
        <f>TRUNC(E162*D162,1)</f>
        <v>0</v>
      </c>
      <c r="G162" s="21">
        <f>일위대가목록!F140</f>
        <v>113529</v>
      </c>
      <c r="H162" s="24">
        <f>TRUNC(G162*D162,1)</f>
        <v>113529</v>
      </c>
      <c r="I162" s="21">
        <f>일위대가목록!G140</f>
        <v>2270</v>
      </c>
      <c r="J162" s="24">
        <f>TRUNC(I162*D162,1)</f>
        <v>2270</v>
      </c>
      <c r="K162" s="21">
        <f t="shared" si="36"/>
        <v>115799</v>
      </c>
      <c r="L162" s="24">
        <f t="shared" si="36"/>
        <v>115799</v>
      </c>
      <c r="M162" s="18" t="s">
        <v>1110</v>
      </c>
      <c r="N162" s="1" t="s">
        <v>220</v>
      </c>
      <c r="O162" s="1" t="s">
        <v>1111</v>
      </c>
      <c r="P162" s="1" t="s">
        <v>63</v>
      </c>
      <c r="Q162" s="1" t="s">
        <v>64</v>
      </c>
      <c r="R162" s="1" t="s">
        <v>64</v>
      </c>
      <c r="AV162" s="1" t="s">
        <v>52</v>
      </c>
      <c r="AW162" s="1" t="s">
        <v>1112</v>
      </c>
      <c r="AX162" s="1" t="s">
        <v>52</v>
      </c>
      <c r="AY162" s="1" t="s">
        <v>52</v>
      </c>
      <c r="AZ162" s="1" t="s">
        <v>52</v>
      </c>
    </row>
    <row r="163" spans="1:52" ht="30" customHeight="1">
      <c r="A163" s="18" t="s">
        <v>831</v>
      </c>
      <c r="B163" s="18" t="s">
        <v>52</v>
      </c>
      <c r="C163" s="18" t="s">
        <v>52</v>
      </c>
      <c r="D163" s="19"/>
      <c r="E163" s="21"/>
      <c r="F163" s="24">
        <f>TRUNC(SUMIF(N160:N162, N159, F160:F162),0)</f>
        <v>62700</v>
      </c>
      <c r="G163" s="21"/>
      <c r="H163" s="24">
        <f>TRUNC(SUMIF(N160:N162, N159, H160:H162),0)</f>
        <v>116935</v>
      </c>
      <c r="I163" s="21"/>
      <c r="J163" s="24">
        <f>TRUNC(SUMIF(N160:N162, N159, J160:J162),0)</f>
        <v>2270</v>
      </c>
      <c r="K163" s="21"/>
      <c r="L163" s="24">
        <f>F163+H163+J163</f>
        <v>181905</v>
      </c>
      <c r="M163" s="18" t="s">
        <v>52</v>
      </c>
      <c r="N163" s="1" t="s">
        <v>99</v>
      </c>
      <c r="O163" s="1" t="s">
        <v>99</v>
      </c>
      <c r="P163" s="1" t="s">
        <v>52</v>
      </c>
      <c r="Q163" s="1" t="s">
        <v>52</v>
      </c>
      <c r="R163" s="1" t="s">
        <v>52</v>
      </c>
      <c r="AV163" s="1" t="s">
        <v>52</v>
      </c>
      <c r="AW163" s="1" t="s">
        <v>52</v>
      </c>
      <c r="AX163" s="1" t="s">
        <v>52</v>
      </c>
      <c r="AY163" s="1" t="s">
        <v>52</v>
      </c>
      <c r="AZ163" s="1" t="s">
        <v>52</v>
      </c>
    </row>
    <row r="164" spans="1:52" ht="30" customHeight="1">
      <c r="A164" s="19"/>
      <c r="B164" s="19"/>
      <c r="C164" s="19"/>
      <c r="D164" s="19"/>
      <c r="E164" s="21"/>
      <c r="F164" s="24"/>
      <c r="G164" s="21"/>
      <c r="H164" s="24"/>
      <c r="I164" s="21"/>
      <c r="J164" s="24"/>
      <c r="K164" s="21"/>
      <c r="L164" s="24"/>
      <c r="M164" s="19"/>
    </row>
    <row r="165" spans="1:52" ht="30" customHeight="1">
      <c r="A165" s="15" t="s">
        <v>1113</v>
      </c>
      <c r="B165" s="16"/>
      <c r="C165" s="16"/>
      <c r="D165" s="16"/>
      <c r="E165" s="20"/>
      <c r="F165" s="23"/>
      <c r="G165" s="20"/>
      <c r="H165" s="23"/>
      <c r="I165" s="20"/>
      <c r="J165" s="23"/>
      <c r="K165" s="20"/>
      <c r="L165" s="23"/>
      <c r="M165" s="17"/>
      <c r="N165" s="1" t="s">
        <v>225</v>
      </c>
    </row>
    <row r="166" spans="1:52" ht="30" customHeight="1">
      <c r="A166" s="18" t="s">
        <v>1099</v>
      </c>
      <c r="B166" s="18" t="s">
        <v>1100</v>
      </c>
      <c r="C166" s="18" t="s">
        <v>83</v>
      </c>
      <c r="D166" s="19">
        <v>0.36299999999999999</v>
      </c>
      <c r="E166" s="21">
        <f>단가대비표!O60</f>
        <v>57000</v>
      </c>
      <c r="F166" s="24">
        <f>TRUNC(E166*D166,1)</f>
        <v>20691</v>
      </c>
      <c r="G166" s="21">
        <f>단가대비표!P60</f>
        <v>0</v>
      </c>
      <c r="H166" s="24">
        <f>TRUNC(G166*D166,1)</f>
        <v>0</v>
      </c>
      <c r="I166" s="21">
        <f>단가대비표!V60</f>
        <v>0</v>
      </c>
      <c r="J166" s="24">
        <f>TRUNC(I166*D166,1)</f>
        <v>0</v>
      </c>
      <c r="K166" s="21">
        <f t="shared" ref="K166:L168" si="37">TRUNC(E166+G166+I166,1)</f>
        <v>57000</v>
      </c>
      <c r="L166" s="24">
        <f t="shared" si="37"/>
        <v>20691</v>
      </c>
      <c r="M166" s="18" t="s">
        <v>52</v>
      </c>
      <c r="N166" s="1" t="s">
        <v>225</v>
      </c>
      <c r="O166" s="1" t="s">
        <v>1101</v>
      </c>
      <c r="P166" s="1" t="s">
        <v>64</v>
      </c>
      <c r="Q166" s="1" t="s">
        <v>64</v>
      </c>
      <c r="R166" s="1" t="s">
        <v>63</v>
      </c>
      <c r="AV166" s="1" t="s">
        <v>52</v>
      </c>
      <c r="AW166" s="1" t="s">
        <v>1114</v>
      </c>
      <c r="AX166" s="1" t="s">
        <v>52</v>
      </c>
      <c r="AY166" s="1" t="s">
        <v>52</v>
      </c>
      <c r="AZ166" s="1" t="s">
        <v>52</v>
      </c>
    </row>
    <row r="167" spans="1:52" ht="30" customHeight="1">
      <c r="A167" s="18" t="s">
        <v>1103</v>
      </c>
      <c r="B167" s="18" t="s">
        <v>1104</v>
      </c>
      <c r="C167" s="18" t="s">
        <v>104</v>
      </c>
      <c r="D167" s="19">
        <v>1.0500000000000001E-2</v>
      </c>
      <c r="E167" s="21">
        <f>일위대가목록!E139</f>
        <v>0</v>
      </c>
      <c r="F167" s="24">
        <f>TRUNC(E167*D167,1)</f>
        <v>0</v>
      </c>
      <c r="G167" s="21">
        <f>일위대가목록!F139</f>
        <v>113564</v>
      </c>
      <c r="H167" s="24">
        <f>TRUNC(G167*D167,1)</f>
        <v>1192.4000000000001</v>
      </c>
      <c r="I167" s="21">
        <f>일위대가목록!G139</f>
        <v>0</v>
      </c>
      <c r="J167" s="24">
        <f>TRUNC(I167*D167,1)</f>
        <v>0</v>
      </c>
      <c r="K167" s="21">
        <f t="shared" si="37"/>
        <v>113564</v>
      </c>
      <c r="L167" s="24">
        <f t="shared" si="37"/>
        <v>1192.4000000000001</v>
      </c>
      <c r="M167" s="18" t="s">
        <v>1105</v>
      </c>
      <c r="N167" s="1" t="s">
        <v>225</v>
      </c>
      <c r="O167" s="1" t="s">
        <v>1106</v>
      </c>
      <c r="P167" s="1" t="s">
        <v>63</v>
      </c>
      <c r="Q167" s="1" t="s">
        <v>64</v>
      </c>
      <c r="R167" s="1" t="s">
        <v>64</v>
      </c>
      <c r="AV167" s="1" t="s">
        <v>52</v>
      </c>
      <c r="AW167" s="1" t="s">
        <v>1115</v>
      </c>
      <c r="AX167" s="1" t="s">
        <v>52</v>
      </c>
      <c r="AY167" s="1" t="s">
        <v>52</v>
      </c>
      <c r="AZ167" s="1" t="s">
        <v>52</v>
      </c>
    </row>
    <row r="168" spans="1:52" ht="30" customHeight="1">
      <c r="A168" s="18" t="s">
        <v>1108</v>
      </c>
      <c r="B168" s="18" t="s">
        <v>1116</v>
      </c>
      <c r="C168" s="18" t="s">
        <v>83</v>
      </c>
      <c r="D168" s="19">
        <v>0.3</v>
      </c>
      <c r="E168" s="21">
        <f>일위대가목록!E142</f>
        <v>0</v>
      </c>
      <c r="F168" s="24">
        <f>TRUNC(E168*D168,1)</f>
        <v>0</v>
      </c>
      <c r="G168" s="21">
        <f>일위대가목록!F142</f>
        <v>123988</v>
      </c>
      <c r="H168" s="24">
        <f>TRUNC(G168*D168,1)</f>
        <v>37196.400000000001</v>
      </c>
      <c r="I168" s="21">
        <f>일위대가목록!G142</f>
        <v>2479</v>
      </c>
      <c r="J168" s="24">
        <f>TRUNC(I168*D168,1)</f>
        <v>743.7</v>
      </c>
      <c r="K168" s="21">
        <f t="shared" si="37"/>
        <v>126467</v>
      </c>
      <c r="L168" s="24">
        <f t="shared" si="37"/>
        <v>37940.1</v>
      </c>
      <c r="M168" s="18" t="s">
        <v>1117</v>
      </c>
      <c r="N168" s="1" t="s">
        <v>225</v>
      </c>
      <c r="O168" s="1" t="s">
        <v>1118</v>
      </c>
      <c r="P168" s="1" t="s">
        <v>63</v>
      </c>
      <c r="Q168" s="1" t="s">
        <v>64</v>
      </c>
      <c r="R168" s="1" t="s">
        <v>64</v>
      </c>
      <c r="AV168" s="1" t="s">
        <v>52</v>
      </c>
      <c r="AW168" s="1" t="s">
        <v>1119</v>
      </c>
      <c r="AX168" s="1" t="s">
        <v>52</v>
      </c>
      <c r="AY168" s="1" t="s">
        <v>52</v>
      </c>
      <c r="AZ168" s="1" t="s">
        <v>52</v>
      </c>
    </row>
    <row r="169" spans="1:52" ht="30" customHeight="1">
      <c r="A169" s="18" t="s">
        <v>831</v>
      </c>
      <c r="B169" s="18" t="s">
        <v>52</v>
      </c>
      <c r="C169" s="18" t="s">
        <v>52</v>
      </c>
      <c r="D169" s="19"/>
      <c r="E169" s="21"/>
      <c r="F169" s="24">
        <f>TRUNC(SUMIF(N166:N168, N165, F166:F168),0)</f>
        <v>20691</v>
      </c>
      <c r="G169" s="21"/>
      <c r="H169" s="24">
        <f>TRUNC(SUMIF(N166:N168, N165, H166:H168),0)</f>
        <v>38388</v>
      </c>
      <c r="I169" s="21"/>
      <c r="J169" s="24">
        <f>TRUNC(SUMIF(N166:N168, N165, J166:J168),0)</f>
        <v>743</v>
      </c>
      <c r="K169" s="21"/>
      <c r="L169" s="24">
        <f>F169+H169+J169</f>
        <v>59822</v>
      </c>
      <c r="M169" s="18" t="s">
        <v>52</v>
      </c>
      <c r="N169" s="1" t="s">
        <v>99</v>
      </c>
      <c r="O169" s="1" t="s">
        <v>99</v>
      </c>
      <c r="P169" s="1" t="s">
        <v>52</v>
      </c>
      <c r="Q169" s="1" t="s">
        <v>52</v>
      </c>
      <c r="R169" s="1" t="s">
        <v>52</v>
      </c>
      <c r="AV169" s="1" t="s">
        <v>52</v>
      </c>
      <c r="AW169" s="1" t="s">
        <v>52</v>
      </c>
      <c r="AX169" s="1" t="s">
        <v>52</v>
      </c>
      <c r="AY169" s="1" t="s">
        <v>52</v>
      </c>
      <c r="AZ169" s="1" t="s">
        <v>52</v>
      </c>
    </row>
    <row r="170" spans="1:52" ht="30" customHeight="1">
      <c r="A170" s="19"/>
      <c r="B170" s="19"/>
      <c r="C170" s="19"/>
      <c r="D170" s="19"/>
      <c r="E170" s="21"/>
      <c r="F170" s="24"/>
      <c r="G170" s="21"/>
      <c r="H170" s="24"/>
      <c r="I170" s="21"/>
      <c r="J170" s="24"/>
      <c r="K170" s="21"/>
      <c r="L170" s="24"/>
      <c r="M170" s="19"/>
    </row>
    <row r="171" spans="1:52" ht="30" customHeight="1">
      <c r="A171" s="15" t="s">
        <v>1120</v>
      </c>
      <c r="B171" s="16"/>
      <c r="C171" s="16"/>
      <c r="D171" s="16"/>
      <c r="E171" s="20"/>
      <c r="F171" s="23"/>
      <c r="G171" s="20"/>
      <c r="H171" s="23"/>
      <c r="I171" s="20"/>
      <c r="J171" s="23"/>
      <c r="K171" s="20"/>
      <c r="L171" s="23"/>
      <c r="M171" s="17"/>
      <c r="N171" s="1" t="s">
        <v>229</v>
      </c>
    </row>
    <row r="172" spans="1:52" ht="30" customHeight="1">
      <c r="A172" s="18" t="s">
        <v>1099</v>
      </c>
      <c r="B172" s="18" t="s">
        <v>1100</v>
      </c>
      <c r="C172" s="18" t="s">
        <v>83</v>
      </c>
      <c r="D172" s="19">
        <v>1.1000000000000001</v>
      </c>
      <c r="E172" s="21">
        <f>단가대비표!O60</f>
        <v>57000</v>
      </c>
      <c r="F172" s="24">
        <f>TRUNC(E172*D172,1)</f>
        <v>62700</v>
      </c>
      <c r="G172" s="21">
        <f>단가대비표!P60</f>
        <v>0</v>
      </c>
      <c r="H172" s="24">
        <f>TRUNC(G172*D172,1)</f>
        <v>0</v>
      </c>
      <c r="I172" s="21">
        <f>단가대비표!V60</f>
        <v>0</v>
      </c>
      <c r="J172" s="24">
        <f>TRUNC(I172*D172,1)</f>
        <v>0</v>
      </c>
      <c r="K172" s="21">
        <f t="shared" ref="K172:L174" si="38">TRUNC(E172+G172+I172,1)</f>
        <v>57000</v>
      </c>
      <c r="L172" s="24">
        <f t="shared" si="38"/>
        <v>62700</v>
      </c>
      <c r="M172" s="18" t="s">
        <v>52</v>
      </c>
      <c r="N172" s="1" t="s">
        <v>229</v>
      </c>
      <c r="O172" s="1" t="s">
        <v>1101</v>
      </c>
      <c r="P172" s="1" t="s">
        <v>64</v>
      </c>
      <c r="Q172" s="1" t="s">
        <v>64</v>
      </c>
      <c r="R172" s="1" t="s">
        <v>63</v>
      </c>
      <c r="AV172" s="1" t="s">
        <v>52</v>
      </c>
      <c r="AW172" s="1" t="s">
        <v>1121</v>
      </c>
      <c r="AX172" s="1" t="s">
        <v>52</v>
      </c>
      <c r="AY172" s="1" t="s">
        <v>52</v>
      </c>
      <c r="AZ172" s="1" t="s">
        <v>52</v>
      </c>
    </row>
    <row r="173" spans="1:52" ht="30" customHeight="1">
      <c r="A173" s="18" t="s">
        <v>1122</v>
      </c>
      <c r="B173" s="18" t="s">
        <v>1104</v>
      </c>
      <c r="C173" s="18" t="s">
        <v>104</v>
      </c>
      <c r="D173" s="19">
        <v>2.5000000000000001E-2</v>
      </c>
      <c r="E173" s="21">
        <f>일위대가목록!E143</f>
        <v>0</v>
      </c>
      <c r="F173" s="24">
        <f>TRUNC(E173*D173,1)</f>
        <v>0</v>
      </c>
      <c r="G173" s="21">
        <f>일위대가목록!F143</f>
        <v>113564</v>
      </c>
      <c r="H173" s="24">
        <f>TRUNC(G173*D173,1)</f>
        <v>2839.1</v>
      </c>
      <c r="I173" s="21">
        <f>일위대가목록!G143</f>
        <v>0</v>
      </c>
      <c r="J173" s="24">
        <f>TRUNC(I173*D173,1)</f>
        <v>0</v>
      </c>
      <c r="K173" s="21">
        <f t="shared" si="38"/>
        <v>113564</v>
      </c>
      <c r="L173" s="24">
        <f t="shared" si="38"/>
        <v>2839.1</v>
      </c>
      <c r="M173" s="18" t="s">
        <v>1123</v>
      </c>
      <c r="N173" s="1" t="s">
        <v>229</v>
      </c>
      <c r="O173" s="1" t="s">
        <v>1124</v>
      </c>
      <c r="P173" s="1" t="s">
        <v>63</v>
      </c>
      <c r="Q173" s="1" t="s">
        <v>64</v>
      </c>
      <c r="R173" s="1" t="s">
        <v>64</v>
      </c>
      <c r="AV173" s="1" t="s">
        <v>52</v>
      </c>
      <c r="AW173" s="1" t="s">
        <v>1125</v>
      </c>
      <c r="AX173" s="1" t="s">
        <v>52</v>
      </c>
      <c r="AY173" s="1" t="s">
        <v>52</v>
      </c>
      <c r="AZ173" s="1" t="s">
        <v>52</v>
      </c>
    </row>
    <row r="174" spans="1:52" ht="30" customHeight="1">
      <c r="A174" s="18" t="s">
        <v>1108</v>
      </c>
      <c r="B174" s="18" t="s">
        <v>1116</v>
      </c>
      <c r="C174" s="18" t="s">
        <v>83</v>
      </c>
      <c r="D174" s="19">
        <v>1</v>
      </c>
      <c r="E174" s="21">
        <f>일위대가목록!E142</f>
        <v>0</v>
      </c>
      <c r="F174" s="24">
        <f>TRUNC(E174*D174,1)</f>
        <v>0</v>
      </c>
      <c r="G174" s="21">
        <f>일위대가목록!F142</f>
        <v>123988</v>
      </c>
      <c r="H174" s="24">
        <f>TRUNC(G174*D174,1)</f>
        <v>123988</v>
      </c>
      <c r="I174" s="21">
        <f>일위대가목록!G142</f>
        <v>2479</v>
      </c>
      <c r="J174" s="24">
        <f>TRUNC(I174*D174,1)</f>
        <v>2479</v>
      </c>
      <c r="K174" s="21">
        <f t="shared" si="38"/>
        <v>126467</v>
      </c>
      <c r="L174" s="24">
        <f t="shared" si="38"/>
        <v>126467</v>
      </c>
      <c r="M174" s="18" t="s">
        <v>1117</v>
      </c>
      <c r="N174" s="1" t="s">
        <v>229</v>
      </c>
      <c r="O174" s="1" t="s">
        <v>1118</v>
      </c>
      <c r="P174" s="1" t="s">
        <v>63</v>
      </c>
      <c r="Q174" s="1" t="s">
        <v>64</v>
      </c>
      <c r="R174" s="1" t="s">
        <v>64</v>
      </c>
      <c r="AV174" s="1" t="s">
        <v>52</v>
      </c>
      <c r="AW174" s="1" t="s">
        <v>1126</v>
      </c>
      <c r="AX174" s="1" t="s">
        <v>52</v>
      </c>
      <c r="AY174" s="1" t="s">
        <v>52</v>
      </c>
      <c r="AZ174" s="1" t="s">
        <v>52</v>
      </c>
    </row>
    <row r="175" spans="1:52" ht="30" customHeight="1">
      <c r="A175" s="18" t="s">
        <v>831</v>
      </c>
      <c r="B175" s="18" t="s">
        <v>52</v>
      </c>
      <c r="C175" s="18" t="s">
        <v>52</v>
      </c>
      <c r="D175" s="19"/>
      <c r="E175" s="21"/>
      <c r="F175" s="24">
        <f>TRUNC(SUMIF(N172:N174, N171, F172:F174),0)</f>
        <v>62700</v>
      </c>
      <c r="G175" s="21"/>
      <c r="H175" s="24">
        <f>TRUNC(SUMIF(N172:N174, N171, H172:H174),0)</f>
        <v>126827</v>
      </c>
      <c r="I175" s="21"/>
      <c r="J175" s="24">
        <f>TRUNC(SUMIF(N172:N174, N171, J172:J174),0)</f>
        <v>2479</v>
      </c>
      <c r="K175" s="21"/>
      <c r="L175" s="24">
        <f>F175+H175+J175</f>
        <v>192006</v>
      </c>
      <c r="M175" s="18" t="s">
        <v>52</v>
      </c>
      <c r="N175" s="1" t="s">
        <v>99</v>
      </c>
      <c r="O175" s="1" t="s">
        <v>99</v>
      </c>
      <c r="P175" s="1" t="s">
        <v>52</v>
      </c>
      <c r="Q175" s="1" t="s">
        <v>52</v>
      </c>
      <c r="R175" s="1" t="s">
        <v>52</v>
      </c>
      <c r="AV175" s="1" t="s">
        <v>52</v>
      </c>
      <c r="AW175" s="1" t="s">
        <v>52</v>
      </c>
      <c r="AX175" s="1" t="s">
        <v>52</v>
      </c>
      <c r="AY175" s="1" t="s">
        <v>52</v>
      </c>
      <c r="AZ175" s="1" t="s">
        <v>52</v>
      </c>
    </row>
    <row r="176" spans="1:52" ht="30" customHeight="1">
      <c r="A176" s="19"/>
      <c r="B176" s="19"/>
      <c r="C176" s="19"/>
      <c r="D176" s="19"/>
      <c r="E176" s="21"/>
      <c r="F176" s="24"/>
      <c r="G176" s="21"/>
      <c r="H176" s="24"/>
      <c r="I176" s="21"/>
      <c r="J176" s="24"/>
      <c r="K176" s="21"/>
      <c r="L176" s="24"/>
      <c r="M176" s="19"/>
    </row>
    <row r="177" spans="1:52" ht="30" customHeight="1">
      <c r="A177" s="15" t="s">
        <v>1127</v>
      </c>
      <c r="B177" s="16"/>
      <c r="C177" s="16"/>
      <c r="D177" s="16"/>
      <c r="E177" s="20"/>
      <c r="F177" s="23"/>
      <c r="G177" s="20"/>
      <c r="H177" s="23"/>
      <c r="I177" s="20"/>
      <c r="J177" s="23"/>
      <c r="K177" s="20"/>
      <c r="L177" s="23"/>
      <c r="M177" s="17"/>
      <c r="N177" s="1" t="s">
        <v>234</v>
      </c>
    </row>
    <row r="178" spans="1:52" ht="30" customHeight="1">
      <c r="A178" s="18" t="s">
        <v>1099</v>
      </c>
      <c r="B178" s="18" t="s">
        <v>1128</v>
      </c>
      <c r="C178" s="18" t="s">
        <v>83</v>
      </c>
      <c r="D178" s="19">
        <v>0.16500000000000001</v>
      </c>
      <c r="E178" s="21">
        <f>단가대비표!O61</f>
        <v>151500</v>
      </c>
      <c r="F178" s="24">
        <f>TRUNC(E178*D178,1)</f>
        <v>24997.5</v>
      </c>
      <c r="G178" s="21">
        <f>단가대비표!P61</f>
        <v>0</v>
      </c>
      <c r="H178" s="24">
        <f>TRUNC(G178*D178,1)</f>
        <v>0</v>
      </c>
      <c r="I178" s="21">
        <f>단가대비표!V61</f>
        <v>0</v>
      </c>
      <c r="J178" s="24">
        <f>TRUNC(I178*D178,1)</f>
        <v>0</v>
      </c>
      <c r="K178" s="21">
        <f t="shared" ref="K178:L180" si="39">TRUNC(E178+G178+I178,1)</f>
        <v>151500</v>
      </c>
      <c r="L178" s="24">
        <f t="shared" si="39"/>
        <v>24997.5</v>
      </c>
      <c r="M178" s="18" t="s">
        <v>52</v>
      </c>
      <c r="N178" s="1" t="s">
        <v>234</v>
      </c>
      <c r="O178" s="1" t="s">
        <v>1129</v>
      </c>
      <c r="P178" s="1" t="s">
        <v>64</v>
      </c>
      <c r="Q178" s="1" t="s">
        <v>64</v>
      </c>
      <c r="R178" s="1" t="s">
        <v>63</v>
      </c>
      <c r="AV178" s="1" t="s">
        <v>52</v>
      </c>
      <c r="AW178" s="1" t="s">
        <v>1130</v>
      </c>
      <c r="AX178" s="1" t="s">
        <v>52</v>
      </c>
      <c r="AY178" s="1" t="s">
        <v>52</v>
      </c>
      <c r="AZ178" s="1" t="s">
        <v>52</v>
      </c>
    </row>
    <row r="179" spans="1:52" ht="30" customHeight="1">
      <c r="A179" s="18" t="s">
        <v>1103</v>
      </c>
      <c r="B179" s="18" t="s">
        <v>1104</v>
      </c>
      <c r="C179" s="18" t="s">
        <v>104</v>
      </c>
      <c r="D179" s="19">
        <v>3.0000000000000001E-3</v>
      </c>
      <c r="E179" s="21">
        <f>일위대가목록!E139</f>
        <v>0</v>
      </c>
      <c r="F179" s="24">
        <f>TRUNC(E179*D179,1)</f>
        <v>0</v>
      </c>
      <c r="G179" s="21">
        <f>일위대가목록!F139</f>
        <v>113564</v>
      </c>
      <c r="H179" s="24">
        <f>TRUNC(G179*D179,1)</f>
        <v>340.6</v>
      </c>
      <c r="I179" s="21">
        <f>일위대가목록!G139</f>
        <v>0</v>
      </c>
      <c r="J179" s="24">
        <f>TRUNC(I179*D179,1)</f>
        <v>0</v>
      </c>
      <c r="K179" s="21">
        <f t="shared" si="39"/>
        <v>113564</v>
      </c>
      <c r="L179" s="24">
        <f t="shared" si="39"/>
        <v>340.6</v>
      </c>
      <c r="M179" s="18" t="s">
        <v>1105</v>
      </c>
      <c r="N179" s="1" t="s">
        <v>234</v>
      </c>
      <c r="O179" s="1" t="s">
        <v>1106</v>
      </c>
      <c r="P179" s="1" t="s">
        <v>63</v>
      </c>
      <c r="Q179" s="1" t="s">
        <v>64</v>
      </c>
      <c r="R179" s="1" t="s">
        <v>64</v>
      </c>
      <c r="AV179" s="1" t="s">
        <v>52</v>
      </c>
      <c r="AW179" s="1" t="s">
        <v>1131</v>
      </c>
      <c r="AX179" s="1" t="s">
        <v>52</v>
      </c>
      <c r="AY179" s="1" t="s">
        <v>52</v>
      </c>
      <c r="AZ179" s="1" t="s">
        <v>52</v>
      </c>
    </row>
    <row r="180" spans="1:52" ht="30" customHeight="1">
      <c r="A180" s="18" t="s">
        <v>1108</v>
      </c>
      <c r="B180" s="18" t="s">
        <v>1109</v>
      </c>
      <c r="C180" s="18" t="s">
        <v>83</v>
      </c>
      <c r="D180" s="19">
        <v>0.15</v>
      </c>
      <c r="E180" s="21">
        <f>일위대가목록!E140</f>
        <v>0</v>
      </c>
      <c r="F180" s="24">
        <f>TRUNC(E180*D180,1)</f>
        <v>0</v>
      </c>
      <c r="G180" s="21">
        <f>일위대가목록!F140</f>
        <v>113529</v>
      </c>
      <c r="H180" s="24">
        <f>TRUNC(G180*D180,1)</f>
        <v>17029.3</v>
      </c>
      <c r="I180" s="21">
        <f>일위대가목록!G140</f>
        <v>2270</v>
      </c>
      <c r="J180" s="24">
        <f>TRUNC(I180*D180,1)</f>
        <v>340.5</v>
      </c>
      <c r="K180" s="21">
        <f t="shared" si="39"/>
        <v>115799</v>
      </c>
      <c r="L180" s="24">
        <f t="shared" si="39"/>
        <v>17369.8</v>
      </c>
      <c r="M180" s="18" t="s">
        <v>1110</v>
      </c>
      <c r="N180" s="1" t="s">
        <v>234</v>
      </c>
      <c r="O180" s="1" t="s">
        <v>1111</v>
      </c>
      <c r="P180" s="1" t="s">
        <v>63</v>
      </c>
      <c r="Q180" s="1" t="s">
        <v>64</v>
      </c>
      <c r="R180" s="1" t="s">
        <v>64</v>
      </c>
      <c r="AV180" s="1" t="s">
        <v>52</v>
      </c>
      <c r="AW180" s="1" t="s">
        <v>1132</v>
      </c>
      <c r="AX180" s="1" t="s">
        <v>52</v>
      </c>
      <c r="AY180" s="1" t="s">
        <v>52</v>
      </c>
      <c r="AZ180" s="1" t="s">
        <v>52</v>
      </c>
    </row>
    <row r="181" spans="1:52" ht="30" customHeight="1">
      <c r="A181" s="18" t="s">
        <v>831</v>
      </c>
      <c r="B181" s="18" t="s">
        <v>52</v>
      </c>
      <c r="C181" s="18" t="s">
        <v>52</v>
      </c>
      <c r="D181" s="19"/>
      <c r="E181" s="21"/>
      <c r="F181" s="24">
        <f>TRUNC(SUMIF(N178:N180, N177, F178:F180),0)</f>
        <v>24997</v>
      </c>
      <c r="G181" s="21"/>
      <c r="H181" s="24">
        <f>TRUNC(SUMIF(N178:N180, N177, H178:H180),0)</f>
        <v>17369</v>
      </c>
      <c r="I181" s="21"/>
      <c r="J181" s="24">
        <f>TRUNC(SUMIF(N178:N180, N177, J178:J180),0)</f>
        <v>340</v>
      </c>
      <c r="K181" s="21"/>
      <c r="L181" s="24">
        <f>F181+H181+J181</f>
        <v>42706</v>
      </c>
      <c r="M181" s="18" t="s">
        <v>52</v>
      </c>
      <c r="N181" s="1" t="s">
        <v>99</v>
      </c>
      <c r="O181" s="1" t="s">
        <v>99</v>
      </c>
      <c r="P181" s="1" t="s">
        <v>52</v>
      </c>
      <c r="Q181" s="1" t="s">
        <v>52</v>
      </c>
      <c r="R181" s="1" t="s">
        <v>52</v>
      </c>
      <c r="AV181" s="1" t="s">
        <v>52</v>
      </c>
      <c r="AW181" s="1" t="s">
        <v>52</v>
      </c>
      <c r="AX181" s="1" t="s">
        <v>52</v>
      </c>
      <c r="AY181" s="1" t="s">
        <v>52</v>
      </c>
      <c r="AZ181" s="1" t="s">
        <v>52</v>
      </c>
    </row>
    <row r="182" spans="1:52" ht="30" customHeight="1">
      <c r="A182" s="19"/>
      <c r="B182" s="19"/>
      <c r="C182" s="19"/>
      <c r="D182" s="19"/>
      <c r="E182" s="21"/>
      <c r="F182" s="24"/>
      <c r="G182" s="21"/>
      <c r="H182" s="24"/>
      <c r="I182" s="21"/>
      <c r="J182" s="24"/>
      <c r="K182" s="21"/>
      <c r="L182" s="24"/>
      <c r="M182" s="19"/>
    </row>
    <row r="183" spans="1:52" ht="30" customHeight="1">
      <c r="A183" s="15" t="s">
        <v>1133</v>
      </c>
      <c r="B183" s="16"/>
      <c r="C183" s="16"/>
      <c r="D183" s="16"/>
      <c r="E183" s="20"/>
      <c r="F183" s="23"/>
      <c r="G183" s="20"/>
      <c r="H183" s="23"/>
      <c r="I183" s="20"/>
      <c r="J183" s="23"/>
      <c r="K183" s="20"/>
      <c r="L183" s="23"/>
      <c r="M183" s="17"/>
      <c r="N183" s="1" t="s">
        <v>249</v>
      </c>
    </row>
    <row r="184" spans="1:52" ht="30" customHeight="1">
      <c r="A184" s="18" t="s">
        <v>1134</v>
      </c>
      <c r="B184" s="18" t="s">
        <v>1104</v>
      </c>
      <c r="C184" s="18" t="s">
        <v>104</v>
      </c>
      <c r="D184" s="19">
        <v>1.7999999999999999E-2</v>
      </c>
      <c r="E184" s="21">
        <f>일위대가목록!E144</f>
        <v>0</v>
      </c>
      <c r="F184" s="24">
        <f>TRUNC(E184*D184,1)</f>
        <v>0</v>
      </c>
      <c r="G184" s="21">
        <f>일위대가목록!F144</f>
        <v>113564</v>
      </c>
      <c r="H184" s="24">
        <f>TRUNC(G184*D184,1)</f>
        <v>2044.1</v>
      </c>
      <c r="I184" s="21">
        <f>일위대가목록!G144</f>
        <v>0</v>
      </c>
      <c r="J184" s="24">
        <f>TRUNC(I184*D184,1)</f>
        <v>0</v>
      </c>
      <c r="K184" s="21">
        <f t="shared" ref="K184:L186" si="40">TRUNC(E184+G184+I184,1)</f>
        <v>113564</v>
      </c>
      <c r="L184" s="24">
        <f t="shared" si="40"/>
        <v>2044.1</v>
      </c>
      <c r="M184" s="18" t="s">
        <v>1135</v>
      </c>
      <c r="N184" s="1" t="s">
        <v>249</v>
      </c>
      <c r="O184" s="1" t="s">
        <v>1136</v>
      </c>
      <c r="P184" s="1" t="s">
        <v>63</v>
      </c>
      <c r="Q184" s="1" t="s">
        <v>64</v>
      </c>
      <c r="R184" s="1" t="s">
        <v>64</v>
      </c>
      <c r="AV184" s="1" t="s">
        <v>52</v>
      </c>
      <c r="AW184" s="1" t="s">
        <v>1137</v>
      </c>
      <c r="AX184" s="1" t="s">
        <v>52</v>
      </c>
      <c r="AY184" s="1" t="s">
        <v>52</v>
      </c>
      <c r="AZ184" s="1" t="s">
        <v>52</v>
      </c>
    </row>
    <row r="185" spans="1:52" ht="30" customHeight="1">
      <c r="A185" s="18" t="s">
        <v>1138</v>
      </c>
      <c r="B185" s="18" t="s">
        <v>1139</v>
      </c>
      <c r="C185" s="18" t="s">
        <v>83</v>
      </c>
      <c r="D185" s="19">
        <v>1</v>
      </c>
      <c r="E185" s="21">
        <f>일위대가목록!E145</f>
        <v>0</v>
      </c>
      <c r="F185" s="24">
        <f>TRUNC(E185*D185,1)</f>
        <v>0</v>
      </c>
      <c r="G185" s="21">
        <f>일위대가목록!F145</f>
        <v>15985</v>
      </c>
      <c r="H185" s="24">
        <f>TRUNC(G185*D185,1)</f>
        <v>15985</v>
      </c>
      <c r="I185" s="21">
        <f>일위대가목록!G145</f>
        <v>319</v>
      </c>
      <c r="J185" s="24">
        <f>TRUNC(I185*D185,1)</f>
        <v>319</v>
      </c>
      <c r="K185" s="21">
        <f t="shared" si="40"/>
        <v>16304</v>
      </c>
      <c r="L185" s="24">
        <f t="shared" si="40"/>
        <v>16304</v>
      </c>
      <c r="M185" s="18" t="s">
        <v>1140</v>
      </c>
      <c r="N185" s="1" t="s">
        <v>249</v>
      </c>
      <c r="O185" s="1" t="s">
        <v>1141</v>
      </c>
      <c r="P185" s="1" t="s">
        <v>63</v>
      </c>
      <c r="Q185" s="1" t="s">
        <v>64</v>
      </c>
      <c r="R185" s="1" t="s">
        <v>64</v>
      </c>
      <c r="AV185" s="1" t="s">
        <v>52</v>
      </c>
      <c r="AW185" s="1" t="s">
        <v>1142</v>
      </c>
      <c r="AX185" s="1" t="s">
        <v>52</v>
      </c>
      <c r="AY185" s="1" t="s">
        <v>52</v>
      </c>
      <c r="AZ185" s="1" t="s">
        <v>52</v>
      </c>
    </row>
    <row r="186" spans="1:52" ht="30" customHeight="1">
      <c r="A186" s="18" t="s">
        <v>1143</v>
      </c>
      <c r="B186" s="18" t="s">
        <v>1144</v>
      </c>
      <c r="C186" s="18" t="s">
        <v>83</v>
      </c>
      <c r="D186" s="19">
        <v>1</v>
      </c>
      <c r="E186" s="21">
        <f>일위대가목록!E146</f>
        <v>2594</v>
      </c>
      <c r="F186" s="24">
        <f>TRUNC(E186*D186,1)</f>
        <v>2594</v>
      </c>
      <c r="G186" s="21">
        <f>일위대가목록!F146</f>
        <v>54456</v>
      </c>
      <c r="H186" s="24">
        <f>TRUNC(G186*D186,1)</f>
        <v>54456</v>
      </c>
      <c r="I186" s="21">
        <f>일위대가목록!G146</f>
        <v>1506</v>
      </c>
      <c r="J186" s="24">
        <f>TRUNC(I186*D186,1)</f>
        <v>1506</v>
      </c>
      <c r="K186" s="21">
        <f t="shared" si="40"/>
        <v>58556</v>
      </c>
      <c r="L186" s="24">
        <f t="shared" si="40"/>
        <v>58556</v>
      </c>
      <c r="M186" s="18" t="s">
        <v>1145</v>
      </c>
      <c r="N186" s="1" t="s">
        <v>249</v>
      </c>
      <c r="O186" s="1" t="s">
        <v>1146</v>
      </c>
      <c r="P186" s="1" t="s">
        <v>63</v>
      </c>
      <c r="Q186" s="1" t="s">
        <v>64</v>
      </c>
      <c r="R186" s="1" t="s">
        <v>64</v>
      </c>
      <c r="AV186" s="1" t="s">
        <v>52</v>
      </c>
      <c r="AW186" s="1" t="s">
        <v>1147</v>
      </c>
      <c r="AX186" s="1" t="s">
        <v>52</v>
      </c>
      <c r="AY186" s="1" t="s">
        <v>52</v>
      </c>
      <c r="AZ186" s="1" t="s">
        <v>52</v>
      </c>
    </row>
    <row r="187" spans="1:52" ht="30" customHeight="1">
      <c r="A187" s="18" t="s">
        <v>831</v>
      </c>
      <c r="B187" s="18" t="s">
        <v>52</v>
      </c>
      <c r="C187" s="18" t="s">
        <v>52</v>
      </c>
      <c r="D187" s="19"/>
      <c r="E187" s="21"/>
      <c r="F187" s="24">
        <f>TRUNC(SUMIF(N184:N186, N183, F184:F186),0)</f>
        <v>2594</v>
      </c>
      <c r="G187" s="21"/>
      <c r="H187" s="24">
        <f>TRUNC(SUMIF(N184:N186, N183, H184:H186),0)</f>
        <v>72485</v>
      </c>
      <c r="I187" s="21"/>
      <c r="J187" s="24">
        <f>TRUNC(SUMIF(N184:N186, N183, J184:J186),0)</f>
        <v>1825</v>
      </c>
      <c r="K187" s="21"/>
      <c r="L187" s="24">
        <f>F187+H187+J187</f>
        <v>76904</v>
      </c>
      <c r="M187" s="18" t="s">
        <v>52</v>
      </c>
      <c r="N187" s="1" t="s">
        <v>99</v>
      </c>
      <c r="O187" s="1" t="s">
        <v>99</v>
      </c>
      <c r="P187" s="1" t="s">
        <v>52</v>
      </c>
      <c r="Q187" s="1" t="s">
        <v>52</v>
      </c>
      <c r="R187" s="1" t="s">
        <v>52</v>
      </c>
      <c r="AV187" s="1" t="s">
        <v>52</v>
      </c>
      <c r="AW187" s="1" t="s">
        <v>52</v>
      </c>
      <c r="AX187" s="1" t="s">
        <v>52</v>
      </c>
      <c r="AY187" s="1" t="s">
        <v>52</v>
      </c>
      <c r="AZ187" s="1" t="s">
        <v>52</v>
      </c>
    </row>
    <row r="188" spans="1:52" ht="30" customHeight="1">
      <c r="A188" s="19"/>
      <c r="B188" s="19"/>
      <c r="C188" s="19"/>
      <c r="D188" s="19"/>
      <c r="E188" s="21"/>
      <c r="F188" s="24"/>
      <c r="G188" s="21"/>
      <c r="H188" s="24"/>
      <c r="I188" s="21"/>
      <c r="J188" s="24"/>
      <c r="K188" s="21"/>
      <c r="L188" s="24"/>
      <c r="M188" s="19"/>
    </row>
    <row r="189" spans="1:52" ht="30" customHeight="1">
      <c r="A189" s="15" t="s">
        <v>1148</v>
      </c>
      <c r="B189" s="16"/>
      <c r="C189" s="16"/>
      <c r="D189" s="16"/>
      <c r="E189" s="20"/>
      <c r="F189" s="23"/>
      <c r="G189" s="20"/>
      <c r="H189" s="23"/>
      <c r="I189" s="20"/>
      <c r="J189" s="23"/>
      <c r="K189" s="20"/>
      <c r="L189" s="23"/>
      <c r="M189" s="17"/>
      <c r="N189" s="1" t="s">
        <v>254</v>
      </c>
    </row>
    <row r="190" spans="1:52" ht="30" customHeight="1">
      <c r="A190" s="18" t="s">
        <v>1134</v>
      </c>
      <c r="B190" s="18" t="s">
        <v>1104</v>
      </c>
      <c r="C190" s="18" t="s">
        <v>104</v>
      </c>
      <c r="D190" s="19">
        <v>2.4E-2</v>
      </c>
      <c r="E190" s="21">
        <f>일위대가목록!E144</f>
        <v>0</v>
      </c>
      <c r="F190" s="24">
        <f>TRUNC(E190*D190,1)</f>
        <v>0</v>
      </c>
      <c r="G190" s="21">
        <f>일위대가목록!F144</f>
        <v>113564</v>
      </c>
      <c r="H190" s="24">
        <f>TRUNC(G190*D190,1)</f>
        <v>2725.5</v>
      </c>
      <c r="I190" s="21">
        <f>일위대가목록!G144</f>
        <v>0</v>
      </c>
      <c r="J190" s="24">
        <f>TRUNC(I190*D190,1)</f>
        <v>0</v>
      </c>
      <c r="K190" s="21">
        <f t="shared" ref="K190:L192" si="41">TRUNC(E190+G190+I190,1)</f>
        <v>113564</v>
      </c>
      <c r="L190" s="24">
        <f t="shared" si="41"/>
        <v>2725.5</v>
      </c>
      <c r="M190" s="18" t="s">
        <v>1135</v>
      </c>
      <c r="N190" s="1" t="s">
        <v>254</v>
      </c>
      <c r="O190" s="1" t="s">
        <v>1136</v>
      </c>
      <c r="P190" s="1" t="s">
        <v>63</v>
      </c>
      <c r="Q190" s="1" t="s">
        <v>64</v>
      </c>
      <c r="R190" s="1" t="s">
        <v>64</v>
      </c>
      <c r="AV190" s="1" t="s">
        <v>52</v>
      </c>
      <c r="AW190" s="1" t="s">
        <v>1149</v>
      </c>
      <c r="AX190" s="1" t="s">
        <v>52</v>
      </c>
      <c r="AY190" s="1" t="s">
        <v>52</v>
      </c>
      <c r="AZ190" s="1" t="s">
        <v>52</v>
      </c>
    </row>
    <row r="191" spans="1:52" ht="30" customHeight="1">
      <c r="A191" s="18" t="s">
        <v>1138</v>
      </c>
      <c r="B191" s="18" t="s">
        <v>1150</v>
      </c>
      <c r="C191" s="18" t="s">
        <v>83</v>
      </c>
      <c r="D191" s="19">
        <v>1</v>
      </c>
      <c r="E191" s="21">
        <f>일위대가목록!E149</f>
        <v>0</v>
      </c>
      <c r="F191" s="24">
        <f>TRUNC(E191*D191,1)</f>
        <v>0</v>
      </c>
      <c r="G191" s="21">
        <f>일위대가목록!F149</f>
        <v>11625</v>
      </c>
      <c r="H191" s="24">
        <f>TRUNC(G191*D191,1)</f>
        <v>11625</v>
      </c>
      <c r="I191" s="21">
        <f>일위대가목록!G149</f>
        <v>232</v>
      </c>
      <c r="J191" s="24">
        <f>TRUNC(I191*D191,1)</f>
        <v>232</v>
      </c>
      <c r="K191" s="21">
        <f t="shared" si="41"/>
        <v>11857</v>
      </c>
      <c r="L191" s="24">
        <f t="shared" si="41"/>
        <v>11857</v>
      </c>
      <c r="M191" s="18" t="s">
        <v>1151</v>
      </c>
      <c r="N191" s="1" t="s">
        <v>254</v>
      </c>
      <c r="O191" s="1" t="s">
        <v>1152</v>
      </c>
      <c r="P191" s="1" t="s">
        <v>63</v>
      </c>
      <c r="Q191" s="1" t="s">
        <v>64</v>
      </c>
      <c r="R191" s="1" t="s">
        <v>64</v>
      </c>
      <c r="AV191" s="1" t="s">
        <v>52</v>
      </c>
      <c r="AW191" s="1" t="s">
        <v>1153</v>
      </c>
      <c r="AX191" s="1" t="s">
        <v>52</v>
      </c>
      <c r="AY191" s="1" t="s">
        <v>52</v>
      </c>
      <c r="AZ191" s="1" t="s">
        <v>52</v>
      </c>
    </row>
    <row r="192" spans="1:52" ht="30" customHeight="1">
      <c r="A192" s="18" t="s">
        <v>1154</v>
      </c>
      <c r="B192" s="18" t="s">
        <v>1144</v>
      </c>
      <c r="C192" s="18" t="s">
        <v>83</v>
      </c>
      <c r="D192" s="19">
        <v>1</v>
      </c>
      <c r="E192" s="21">
        <f>일위대가목록!E150</f>
        <v>1942</v>
      </c>
      <c r="F192" s="24">
        <f>TRUNC(E192*D192,1)</f>
        <v>1942</v>
      </c>
      <c r="G192" s="21">
        <f>일위대가목록!F150</f>
        <v>45316</v>
      </c>
      <c r="H192" s="24">
        <f>TRUNC(G192*D192,1)</f>
        <v>45316</v>
      </c>
      <c r="I192" s="21">
        <f>일위대가목록!G150</f>
        <v>1257</v>
      </c>
      <c r="J192" s="24">
        <f>TRUNC(I192*D192,1)</f>
        <v>1257</v>
      </c>
      <c r="K192" s="21">
        <f t="shared" si="41"/>
        <v>48515</v>
      </c>
      <c r="L192" s="24">
        <f t="shared" si="41"/>
        <v>48515</v>
      </c>
      <c r="M192" s="18" t="s">
        <v>1155</v>
      </c>
      <c r="N192" s="1" t="s">
        <v>254</v>
      </c>
      <c r="O192" s="1" t="s">
        <v>1156</v>
      </c>
      <c r="P192" s="1" t="s">
        <v>63</v>
      </c>
      <c r="Q192" s="1" t="s">
        <v>64</v>
      </c>
      <c r="R192" s="1" t="s">
        <v>64</v>
      </c>
      <c r="AV192" s="1" t="s">
        <v>52</v>
      </c>
      <c r="AW192" s="1" t="s">
        <v>1157</v>
      </c>
      <c r="AX192" s="1" t="s">
        <v>52</v>
      </c>
      <c r="AY192" s="1" t="s">
        <v>52</v>
      </c>
      <c r="AZ192" s="1" t="s">
        <v>52</v>
      </c>
    </row>
    <row r="193" spans="1:52" ht="30" customHeight="1">
      <c r="A193" s="18" t="s">
        <v>831</v>
      </c>
      <c r="B193" s="18" t="s">
        <v>52</v>
      </c>
      <c r="C193" s="18" t="s">
        <v>52</v>
      </c>
      <c r="D193" s="19"/>
      <c r="E193" s="21"/>
      <c r="F193" s="24">
        <f>TRUNC(SUMIF(N190:N192, N189, F190:F192),0)</f>
        <v>1942</v>
      </c>
      <c r="G193" s="21"/>
      <c r="H193" s="24">
        <f>TRUNC(SUMIF(N190:N192, N189, H190:H192),0)</f>
        <v>59666</v>
      </c>
      <c r="I193" s="21"/>
      <c r="J193" s="24">
        <f>TRUNC(SUMIF(N190:N192, N189, J190:J192),0)</f>
        <v>1489</v>
      </c>
      <c r="K193" s="21"/>
      <c r="L193" s="24">
        <f>F193+H193+J193</f>
        <v>63097</v>
      </c>
      <c r="M193" s="18" t="s">
        <v>52</v>
      </c>
      <c r="N193" s="1" t="s">
        <v>99</v>
      </c>
      <c r="O193" s="1" t="s">
        <v>99</v>
      </c>
      <c r="P193" s="1" t="s">
        <v>52</v>
      </c>
      <c r="Q193" s="1" t="s">
        <v>52</v>
      </c>
      <c r="R193" s="1" t="s">
        <v>52</v>
      </c>
      <c r="AV193" s="1" t="s">
        <v>52</v>
      </c>
      <c r="AW193" s="1" t="s">
        <v>52</v>
      </c>
      <c r="AX193" s="1" t="s">
        <v>52</v>
      </c>
      <c r="AY193" s="1" t="s">
        <v>52</v>
      </c>
      <c r="AZ193" s="1" t="s">
        <v>52</v>
      </c>
    </row>
    <row r="194" spans="1:52" ht="30" customHeight="1">
      <c r="A194" s="19"/>
      <c r="B194" s="19"/>
      <c r="C194" s="19"/>
      <c r="D194" s="19"/>
      <c r="E194" s="21"/>
      <c r="F194" s="24"/>
      <c r="G194" s="21"/>
      <c r="H194" s="24"/>
      <c r="I194" s="21"/>
      <c r="J194" s="24"/>
      <c r="K194" s="21"/>
      <c r="L194" s="24"/>
      <c r="M194" s="19"/>
    </row>
    <row r="195" spans="1:52" ht="30" customHeight="1">
      <c r="A195" s="15" t="s">
        <v>1158</v>
      </c>
      <c r="B195" s="16"/>
      <c r="C195" s="16"/>
      <c r="D195" s="16"/>
      <c r="E195" s="20"/>
      <c r="F195" s="23"/>
      <c r="G195" s="20"/>
      <c r="H195" s="23"/>
      <c r="I195" s="20"/>
      <c r="J195" s="23"/>
      <c r="K195" s="20"/>
      <c r="L195" s="23"/>
      <c r="M195" s="17"/>
      <c r="N195" s="1" t="s">
        <v>273</v>
      </c>
    </row>
    <row r="196" spans="1:52" ht="30" customHeight="1">
      <c r="A196" s="18" t="s">
        <v>867</v>
      </c>
      <c r="B196" s="18" t="s">
        <v>868</v>
      </c>
      <c r="C196" s="18" t="s">
        <v>1159</v>
      </c>
      <c r="D196" s="19">
        <v>1.0981000000000001</v>
      </c>
      <c r="E196" s="21">
        <f>단가대비표!O45</f>
        <v>1909</v>
      </c>
      <c r="F196" s="24">
        <f>TRUNC(E196*D196,1)</f>
        <v>2096.1999999999998</v>
      </c>
      <c r="G196" s="21">
        <f>단가대비표!P45</f>
        <v>0</v>
      </c>
      <c r="H196" s="24">
        <f>TRUNC(G196*D196,1)</f>
        <v>0</v>
      </c>
      <c r="I196" s="21">
        <f>단가대비표!V45</f>
        <v>0</v>
      </c>
      <c r="J196" s="24">
        <f>TRUNC(I196*D196,1)</f>
        <v>0</v>
      </c>
      <c r="K196" s="21">
        <f>TRUNC(E196+G196+I196,1)</f>
        <v>1909</v>
      </c>
      <c r="L196" s="24">
        <f>TRUNC(F196+H196+J196,1)</f>
        <v>2096.1999999999998</v>
      </c>
      <c r="M196" s="18" t="s">
        <v>52</v>
      </c>
      <c r="N196" s="1" t="s">
        <v>273</v>
      </c>
      <c r="O196" s="1" t="s">
        <v>1160</v>
      </c>
      <c r="P196" s="1" t="s">
        <v>64</v>
      </c>
      <c r="Q196" s="1" t="s">
        <v>64</v>
      </c>
      <c r="R196" s="1" t="s">
        <v>63</v>
      </c>
      <c r="AV196" s="1" t="s">
        <v>52</v>
      </c>
      <c r="AW196" s="1" t="s">
        <v>1161</v>
      </c>
      <c r="AX196" s="1" t="s">
        <v>52</v>
      </c>
      <c r="AY196" s="1" t="s">
        <v>52</v>
      </c>
      <c r="AZ196" s="1" t="s">
        <v>52</v>
      </c>
    </row>
    <row r="197" spans="1:52" ht="30" customHeight="1">
      <c r="A197" s="18" t="s">
        <v>334</v>
      </c>
      <c r="B197" s="18" t="s">
        <v>1162</v>
      </c>
      <c r="C197" s="18" t="s">
        <v>83</v>
      </c>
      <c r="D197" s="19">
        <v>1.2</v>
      </c>
      <c r="E197" s="21">
        <f>일위대가목록!E153</f>
        <v>0</v>
      </c>
      <c r="F197" s="24">
        <f>TRUNC(E197*D197,1)</f>
        <v>0</v>
      </c>
      <c r="G197" s="21">
        <f>일위대가목록!F153</f>
        <v>9733</v>
      </c>
      <c r="H197" s="24">
        <f>TRUNC(G197*D197,1)</f>
        <v>11679.6</v>
      </c>
      <c r="I197" s="21">
        <f>일위대가목록!G153</f>
        <v>194</v>
      </c>
      <c r="J197" s="24">
        <f>TRUNC(I197*D197,1)</f>
        <v>232.8</v>
      </c>
      <c r="K197" s="21">
        <f>TRUNC(E197+G197+I197,1)</f>
        <v>9927</v>
      </c>
      <c r="L197" s="24">
        <f>TRUNC(F197+H197+J197,1)</f>
        <v>11912.4</v>
      </c>
      <c r="M197" s="18" t="s">
        <v>1163</v>
      </c>
      <c r="N197" s="1" t="s">
        <v>273</v>
      </c>
      <c r="O197" s="1" t="s">
        <v>1164</v>
      </c>
      <c r="P197" s="1" t="s">
        <v>63</v>
      </c>
      <c r="Q197" s="1" t="s">
        <v>64</v>
      </c>
      <c r="R197" s="1" t="s">
        <v>64</v>
      </c>
      <c r="AV197" s="1" t="s">
        <v>52</v>
      </c>
      <c r="AW197" s="1" t="s">
        <v>1165</v>
      </c>
      <c r="AX197" s="1" t="s">
        <v>52</v>
      </c>
      <c r="AY197" s="1" t="s">
        <v>52</v>
      </c>
      <c r="AZ197" s="1" t="s">
        <v>52</v>
      </c>
    </row>
    <row r="198" spans="1:52" ht="30" customHeight="1">
      <c r="A198" s="18" t="s">
        <v>831</v>
      </c>
      <c r="B198" s="18" t="s">
        <v>52</v>
      </c>
      <c r="C198" s="18" t="s">
        <v>52</v>
      </c>
      <c r="D198" s="19"/>
      <c r="E198" s="21"/>
      <c r="F198" s="24">
        <f>TRUNC(SUMIF(N196:N197, N195, F196:F197),0)</f>
        <v>2096</v>
      </c>
      <c r="G198" s="21"/>
      <c r="H198" s="24">
        <f>TRUNC(SUMIF(N196:N197, N195, H196:H197),0)</f>
        <v>11679</v>
      </c>
      <c r="I198" s="21"/>
      <c r="J198" s="24">
        <f>TRUNC(SUMIF(N196:N197, N195, J196:J197),0)</f>
        <v>232</v>
      </c>
      <c r="K198" s="21"/>
      <c r="L198" s="24">
        <f>F198+H198+J198</f>
        <v>14007</v>
      </c>
      <c r="M198" s="18" t="s">
        <v>52</v>
      </c>
      <c r="N198" s="1" t="s">
        <v>99</v>
      </c>
      <c r="O198" s="1" t="s">
        <v>99</v>
      </c>
      <c r="P198" s="1" t="s">
        <v>52</v>
      </c>
      <c r="Q198" s="1" t="s">
        <v>52</v>
      </c>
      <c r="R198" s="1" t="s">
        <v>52</v>
      </c>
      <c r="AV198" s="1" t="s">
        <v>52</v>
      </c>
      <c r="AW198" s="1" t="s">
        <v>52</v>
      </c>
      <c r="AX198" s="1" t="s">
        <v>52</v>
      </c>
      <c r="AY198" s="1" t="s">
        <v>52</v>
      </c>
      <c r="AZ198" s="1" t="s">
        <v>52</v>
      </c>
    </row>
    <row r="199" spans="1:52" ht="30" customHeight="1">
      <c r="A199" s="19"/>
      <c r="B199" s="19"/>
      <c r="C199" s="19"/>
      <c r="D199" s="19"/>
      <c r="E199" s="21"/>
      <c r="F199" s="24"/>
      <c r="G199" s="21"/>
      <c r="H199" s="24"/>
      <c r="I199" s="21"/>
      <c r="J199" s="24"/>
      <c r="K199" s="21"/>
      <c r="L199" s="24"/>
      <c r="M199" s="19"/>
    </row>
    <row r="200" spans="1:52" ht="30" customHeight="1">
      <c r="A200" s="15" t="s">
        <v>1166</v>
      </c>
      <c r="B200" s="16"/>
      <c r="C200" s="16"/>
      <c r="D200" s="16"/>
      <c r="E200" s="20"/>
      <c r="F200" s="23"/>
      <c r="G200" s="20"/>
      <c r="H200" s="23"/>
      <c r="I200" s="20"/>
      <c r="J200" s="23"/>
      <c r="K200" s="20"/>
      <c r="L200" s="23"/>
      <c r="M200" s="17"/>
      <c r="N200" s="1" t="s">
        <v>278</v>
      </c>
    </row>
    <row r="201" spans="1:52" ht="30" customHeight="1">
      <c r="A201" s="18" t="s">
        <v>1167</v>
      </c>
      <c r="B201" s="18" t="s">
        <v>276</v>
      </c>
      <c r="C201" s="18" t="s">
        <v>83</v>
      </c>
      <c r="D201" s="19">
        <v>1.05</v>
      </c>
      <c r="E201" s="21">
        <f>단가대비표!O74</f>
        <v>19000</v>
      </c>
      <c r="F201" s="24">
        <f>TRUNC(E201*D201,1)</f>
        <v>19950</v>
      </c>
      <c r="G201" s="21">
        <f>단가대비표!P74</f>
        <v>0</v>
      </c>
      <c r="H201" s="24">
        <f>TRUNC(G201*D201,1)</f>
        <v>0</v>
      </c>
      <c r="I201" s="21">
        <f>단가대비표!V74</f>
        <v>0</v>
      </c>
      <c r="J201" s="24">
        <f>TRUNC(I201*D201,1)</f>
        <v>0</v>
      </c>
      <c r="K201" s="21">
        <f>TRUNC(E201+G201+I201,1)</f>
        <v>19000</v>
      </c>
      <c r="L201" s="24">
        <f>TRUNC(F201+H201+J201,1)</f>
        <v>19950</v>
      </c>
      <c r="M201" s="18" t="s">
        <v>52</v>
      </c>
      <c r="N201" s="1" t="s">
        <v>278</v>
      </c>
      <c r="O201" s="1" t="s">
        <v>1168</v>
      </c>
      <c r="P201" s="1" t="s">
        <v>64</v>
      </c>
      <c r="Q201" s="1" t="s">
        <v>64</v>
      </c>
      <c r="R201" s="1" t="s">
        <v>63</v>
      </c>
      <c r="AV201" s="1" t="s">
        <v>52</v>
      </c>
      <c r="AW201" s="1" t="s">
        <v>1169</v>
      </c>
      <c r="AX201" s="1" t="s">
        <v>52</v>
      </c>
      <c r="AY201" s="1" t="s">
        <v>52</v>
      </c>
      <c r="AZ201" s="1" t="s">
        <v>52</v>
      </c>
    </row>
    <row r="202" spans="1:52" ht="30" customHeight="1">
      <c r="A202" s="18" t="s">
        <v>1170</v>
      </c>
      <c r="B202" s="18" t="s">
        <v>1171</v>
      </c>
      <c r="C202" s="18" t="s">
        <v>83</v>
      </c>
      <c r="D202" s="19">
        <v>1</v>
      </c>
      <c r="E202" s="21">
        <f>일위대가목록!E154</f>
        <v>861</v>
      </c>
      <c r="F202" s="24">
        <f>TRUNC(E202*D202,1)</f>
        <v>861</v>
      </c>
      <c r="G202" s="21">
        <f>일위대가목록!F154</f>
        <v>17145</v>
      </c>
      <c r="H202" s="24">
        <f>TRUNC(G202*D202,1)</f>
        <v>17145</v>
      </c>
      <c r="I202" s="21">
        <f>일위대가목록!G154</f>
        <v>0</v>
      </c>
      <c r="J202" s="24">
        <f>TRUNC(I202*D202,1)</f>
        <v>0</v>
      </c>
      <c r="K202" s="21">
        <f>TRUNC(E202+G202+I202,1)</f>
        <v>18006</v>
      </c>
      <c r="L202" s="24">
        <f>TRUNC(F202+H202+J202,1)</f>
        <v>18006</v>
      </c>
      <c r="M202" s="18" t="s">
        <v>1172</v>
      </c>
      <c r="N202" s="1" t="s">
        <v>278</v>
      </c>
      <c r="O202" s="1" t="s">
        <v>1173</v>
      </c>
      <c r="P202" s="1" t="s">
        <v>63</v>
      </c>
      <c r="Q202" s="1" t="s">
        <v>64</v>
      </c>
      <c r="R202" s="1" t="s">
        <v>64</v>
      </c>
      <c r="AV202" s="1" t="s">
        <v>52</v>
      </c>
      <c r="AW202" s="1" t="s">
        <v>1174</v>
      </c>
      <c r="AX202" s="1" t="s">
        <v>52</v>
      </c>
      <c r="AY202" s="1" t="s">
        <v>52</v>
      </c>
      <c r="AZ202" s="1" t="s">
        <v>52</v>
      </c>
    </row>
    <row r="203" spans="1:52" ht="30" customHeight="1">
      <c r="A203" s="18" t="s">
        <v>831</v>
      </c>
      <c r="B203" s="18" t="s">
        <v>52</v>
      </c>
      <c r="C203" s="18" t="s">
        <v>52</v>
      </c>
      <c r="D203" s="19"/>
      <c r="E203" s="21"/>
      <c r="F203" s="24">
        <f>TRUNC(SUMIF(N201:N202, N200, F201:F202),0)</f>
        <v>20811</v>
      </c>
      <c r="G203" s="21"/>
      <c r="H203" s="24">
        <f>TRUNC(SUMIF(N201:N202, N200, H201:H202),0)</f>
        <v>17145</v>
      </c>
      <c r="I203" s="21"/>
      <c r="J203" s="24">
        <f>TRUNC(SUMIF(N201:N202, N200, J201:J202),0)</f>
        <v>0</v>
      </c>
      <c r="K203" s="21"/>
      <c r="L203" s="24">
        <f>F203+H203+J203</f>
        <v>37956</v>
      </c>
      <c r="M203" s="18" t="s">
        <v>52</v>
      </c>
      <c r="N203" s="1" t="s">
        <v>99</v>
      </c>
      <c r="O203" s="1" t="s">
        <v>99</v>
      </c>
      <c r="P203" s="1" t="s">
        <v>52</v>
      </c>
      <c r="Q203" s="1" t="s">
        <v>52</v>
      </c>
      <c r="R203" s="1" t="s">
        <v>52</v>
      </c>
      <c r="AV203" s="1" t="s">
        <v>52</v>
      </c>
      <c r="AW203" s="1" t="s">
        <v>52</v>
      </c>
      <c r="AX203" s="1" t="s">
        <v>52</v>
      </c>
      <c r="AY203" s="1" t="s">
        <v>52</v>
      </c>
      <c r="AZ203" s="1" t="s">
        <v>52</v>
      </c>
    </row>
    <row r="204" spans="1:52" ht="30" customHeight="1">
      <c r="A204" s="19"/>
      <c r="B204" s="19"/>
      <c r="C204" s="19"/>
      <c r="D204" s="19"/>
      <c r="E204" s="21"/>
      <c r="F204" s="24"/>
      <c r="G204" s="21"/>
      <c r="H204" s="24"/>
      <c r="I204" s="21"/>
      <c r="J204" s="24"/>
      <c r="K204" s="21"/>
      <c r="L204" s="24"/>
      <c r="M204" s="19"/>
    </row>
    <row r="205" spans="1:52" ht="30" customHeight="1">
      <c r="A205" s="15" t="s">
        <v>1175</v>
      </c>
      <c r="B205" s="16"/>
      <c r="C205" s="16"/>
      <c r="D205" s="16"/>
      <c r="E205" s="20"/>
      <c r="F205" s="23"/>
      <c r="G205" s="20"/>
      <c r="H205" s="23"/>
      <c r="I205" s="20"/>
      <c r="J205" s="23"/>
      <c r="K205" s="20"/>
      <c r="L205" s="23"/>
      <c r="M205" s="17"/>
      <c r="N205" s="1" t="s">
        <v>283</v>
      </c>
    </row>
    <row r="206" spans="1:52" ht="30" customHeight="1">
      <c r="A206" s="18" t="s">
        <v>280</v>
      </c>
      <c r="B206" s="18" t="s">
        <v>1176</v>
      </c>
      <c r="C206" s="18" t="s">
        <v>83</v>
      </c>
      <c r="D206" s="19">
        <v>1</v>
      </c>
      <c r="E206" s="21">
        <f>일위대가목록!E155</f>
        <v>3551</v>
      </c>
      <c r="F206" s="24">
        <f>TRUNC(E206*D206,1)</f>
        <v>3551</v>
      </c>
      <c r="G206" s="21">
        <f>일위대가목록!F155</f>
        <v>0</v>
      </c>
      <c r="H206" s="24">
        <f>TRUNC(G206*D206,1)</f>
        <v>0</v>
      </c>
      <c r="I206" s="21">
        <f>일위대가목록!G155</f>
        <v>0</v>
      </c>
      <c r="J206" s="24">
        <f>TRUNC(I206*D206,1)</f>
        <v>0</v>
      </c>
      <c r="K206" s="21">
        <f>TRUNC(E206+G206+I206,1)</f>
        <v>3551</v>
      </c>
      <c r="L206" s="24">
        <f>TRUNC(F206+H206+J206,1)</f>
        <v>3551</v>
      </c>
      <c r="M206" s="18" t="s">
        <v>1177</v>
      </c>
      <c r="N206" s="1" t="s">
        <v>283</v>
      </c>
      <c r="O206" s="1" t="s">
        <v>1178</v>
      </c>
      <c r="P206" s="1" t="s">
        <v>63</v>
      </c>
      <c r="Q206" s="1" t="s">
        <v>64</v>
      </c>
      <c r="R206" s="1" t="s">
        <v>64</v>
      </c>
      <c r="AV206" s="1" t="s">
        <v>52</v>
      </c>
      <c r="AW206" s="1" t="s">
        <v>1179</v>
      </c>
      <c r="AX206" s="1" t="s">
        <v>52</v>
      </c>
      <c r="AY206" s="1" t="s">
        <v>52</v>
      </c>
      <c r="AZ206" s="1" t="s">
        <v>52</v>
      </c>
    </row>
    <row r="207" spans="1:52" ht="30" customHeight="1">
      <c r="A207" s="18" t="s">
        <v>1180</v>
      </c>
      <c r="B207" s="18" t="s">
        <v>1181</v>
      </c>
      <c r="C207" s="18" t="s">
        <v>83</v>
      </c>
      <c r="D207" s="19">
        <v>1</v>
      </c>
      <c r="E207" s="21">
        <f>일위대가목록!E156</f>
        <v>0</v>
      </c>
      <c r="F207" s="24">
        <f>TRUNC(E207*D207,1)</f>
        <v>0</v>
      </c>
      <c r="G207" s="21">
        <f>일위대가목록!F156</f>
        <v>6672</v>
      </c>
      <c r="H207" s="24">
        <f>TRUNC(G207*D207,1)</f>
        <v>6672</v>
      </c>
      <c r="I207" s="21">
        <f>일위대가목록!G156</f>
        <v>0</v>
      </c>
      <c r="J207" s="24">
        <f>TRUNC(I207*D207,1)</f>
        <v>0</v>
      </c>
      <c r="K207" s="21">
        <f>TRUNC(E207+G207+I207,1)</f>
        <v>6672</v>
      </c>
      <c r="L207" s="24">
        <f>TRUNC(F207+H207+J207,1)</f>
        <v>6672</v>
      </c>
      <c r="M207" s="18" t="s">
        <v>1182</v>
      </c>
      <c r="N207" s="1" t="s">
        <v>283</v>
      </c>
      <c r="O207" s="1" t="s">
        <v>1183</v>
      </c>
      <c r="P207" s="1" t="s">
        <v>63</v>
      </c>
      <c r="Q207" s="1" t="s">
        <v>64</v>
      </c>
      <c r="R207" s="1" t="s">
        <v>64</v>
      </c>
      <c r="AV207" s="1" t="s">
        <v>52</v>
      </c>
      <c r="AW207" s="1" t="s">
        <v>1184</v>
      </c>
      <c r="AX207" s="1" t="s">
        <v>52</v>
      </c>
      <c r="AY207" s="1" t="s">
        <v>52</v>
      </c>
      <c r="AZ207" s="1" t="s">
        <v>52</v>
      </c>
    </row>
    <row r="208" spans="1:52" ht="30" customHeight="1">
      <c r="A208" s="18" t="s">
        <v>831</v>
      </c>
      <c r="B208" s="18" t="s">
        <v>52</v>
      </c>
      <c r="C208" s="18" t="s">
        <v>52</v>
      </c>
      <c r="D208" s="19"/>
      <c r="E208" s="21"/>
      <c r="F208" s="24">
        <f>TRUNC(SUMIF(N206:N207, N205, F206:F207),0)</f>
        <v>3551</v>
      </c>
      <c r="G208" s="21"/>
      <c r="H208" s="24">
        <f>TRUNC(SUMIF(N206:N207, N205, H206:H207),0)</f>
        <v>6672</v>
      </c>
      <c r="I208" s="21"/>
      <c r="J208" s="24">
        <f>TRUNC(SUMIF(N206:N207, N205, J206:J207),0)</f>
        <v>0</v>
      </c>
      <c r="K208" s="21"/>
      <c r="L208" s="24">
        <f>F208+H208+J208</f>
        <v>10223</v>
      </c>
      <c r="M208" s="18" t="s">
        <v>52</v>
      </c>
      <c r="N208" s="1" t="s">
        <v>99</v>
      </c>
      <c r="O208" s="1" t="s">
        <v>99</v>
      </c>
      <c r="P208" s="1" t="s">
        <v>52</v>
      </c>
      <c r="Q208" s="1" t="s">
        <v>52</v>
      </c>
      <c r="R208" s="1" t="s">
        <v>52</v>
      </c>
      <c r="AV208" s="1" t="s">
        <v>52</v>
      </c>
      <c r="AW208" s="1" t="s">
        <v>52</v>
      </c>
      <c r="AX208" s="1" t="s">
        <v>52</v>
      </c>
      <c r="AY208" s="1" t="s">
        <v>52</v>
      </c>
      <c r="AZ208" s="1" t="s">
        <v>52</v>
      </c>
    </row>
    <row r="209" spans="1:52" ht="30" customHeight="1">
      <c r="A209" s="19"/>
      <c r="B209" s="19"/>
      <c r="C209" s="19"/>
      <c r="D209" s="19"/>
      <c r="E209" s="21"/>
      <c r="F209" s="24"/>
      <c r="G209" s="21"/>
      <c r="H209" s="24"/>
      <c r="I209" s="21"/>
      <c r="J209" s="24"/>
      <c r="K209" s="21"/>
      <c r="L209" s="24"/>
      <c r="M209" s="19"/>
    </row>
    <row r="210" spans="1:52" ht="30" customHeight="1">
      <c r="A210" s="15" t="s">
        <v>1185</v>
      </c>
      <c r="B210" s="16"/>
      <c r="C210" s="16"/>
      <c r="D210" s="16"/>
      <c r="E210" s="20"/>
      <c r="F210" s="23"/>
      <c r="G210" s="20"/>
      <c r="H210" s="23"/>
      <c r="I210" s="20"/>
      <c r="J210" s="23"/>
      <c r="K210" s="20"/>
      <c r="L210" s="23"/>
      <c r="M210" s="17"/>
      <c r="N210" s="1" t="s">
        <v>288</v>
      </c>
    </row>
    <row r="211" spans="1:52" ht="30" customHeight="1">
      <c r="A211" s="18" t="s">
        <v>285</v>
      </c>
      <c r="B211" s="18" t="s">
        <v>1176</v>
      </c>
      <c r="C211" s="18" t="s">
        <v>83</v>
      </c>
      <c r="D211" s="19">
        <v>1</v>
      </c>
      <c r="E211" s="21">
        <f>일위대가목록!E157</f>
        <v>3454</v>
      </c>
      <c r="F211" s="24">
        <f>TRUNC(E211*D211,1)</f>
        <v>3454</v>
      </c>
      <c r="G211" s="21">
        <f>일위대가목록!F157</f>
        <v>0</v>
      </c>
      <c r="H211" s="24">
        <f>TRUNC(G211*D211,1)</f>
        <v>0</v>
      </c>
      <c r="I211" s="21">
        <f>일위대가목록!G157</f>
        <v>0</v>
      </c>
      <c r="J211" s="24">
        <f>TRUNC(I211*D211,1)</f>
        <v>0</v>
      </c>
      <c r="K211" s="21">
        <f>TRUNC(E211+G211+I211,1)</f>
        <v>3454</v>
      </c>
      <c r="L211" s="24">
        <f>TRUNC(F211+H211+J211,1)</f>
        <v>3454</v>
      </c>
      <c r="M211" s="18" t="s">
        <v>1186</v>
      </c>
      <c r="N211" s="1" t="s">
        <v>288</v>
      </c>
      <c r="O211" s="1" t="s">
        <v>1187</v>
      </c>
      <c r="P211" s="1" t="s">
        <v>63</v>
      </c>
      <c r="Q211" s="1" t="s">
        <v>64</v>
      </c>
      <c r="R211" s="1" t="s">
        <v>64</v>
      </c>
      <c r="AV211" s="1" t="s">
        <v>52</v>
      </c>
      <c r="AW211" s="1" t="s">
        <v>1188</v>
      </c>
      <c r="AX211" s="1" t="s">
        <v>52</v>
      </c>
      <c r="AY211" s="1" t="s">
        <v>52</v>
      </c>
      <c r="AZ211" s="1" t="s">
        <v>52</v>
      </c>
    </row>
    <row r="212" spans="1:52" ht="30" customHeight="1">
      <c r="A212" s="18" t="s">
        <v>1180</v>
      </c>
      <c r="B212" s="18" t="s">
        <v>1189</v>
      </c>
      <c r="C212" s="18" t="s">
        <v>83</v>
      </c>
      <c r="D212" s="19">
        <v>1</v>
      </c>
      <c r="E212" s="21">
        <f>일위대가목록!E158</f>
        <v>0</v>
      </c>
      <c r="F212" s="24">
        <f>TRUNC(E212*D212,1)</f>
        <v>0</v>
      </c>
      <c r="G212" s="21">
        <f>일위대가목록!F158</f>
        <v>9637</v>
      </c>
      <c r="H212" s="24">
        <f>TRUNC(G212*D212,1)</f>
        <v>9637</v>
      </c>
      <c r="I212" s="21">
        <f>일위대가목록!G158</f>
        <v>0</v>
      </c>
      <c r="J212" s="24">
        <f>TRUNC(I212*D212,1)</f>
        <v>0</v>
      </c>
      <c r="K212" s="21">
        <f>TRUNC(E212+G212+I212,1)</f>
        <v>9637</v>
      </c>
      <c r="L212" s="24">
        <f>TRUNC(F212+H212+J212,1)</f>
        <v>9637</v>
      </c>
      <c r="M212" s="18" t="s">
        <v>1190</v>
      </c>
      <c r="N212" s="1" t="s">
        <v>288</v>
      </c>
      <c r="O212" s="1" t="s">
        <v>1191</v>
      </c>
      <c r="P212" s="1" t="s">
        <v>63</v>
      </c>
      <c r="Q212" s="1" t="s">
        <v>64</v>
      </c>
      <c r="R212" s="1" t="s">
        <v>64</v>
      </c>
      <c r="AV212" s="1" t="s">
        <v>52</v>
      </c>
      <c r="AW212" s="1" t="s">
        <v>1192</v>
      </c>
      <c r="AX212" s="1" t="s">
        <v>52</v>
      </c>
      <c r="AY212" s="1" t="s">
        <v>52</v>
      </c>
      <c r="AZ212" s="1" t="s">
        <v>52</v>
      </c>
    </row>
    <row r="213" spans="1:52" ht="30" customHeight="1">
      <c r="A213" s="18" t="s">
        <v>831</v>
      </c>
      <c r="B213" s="18" t="s">
        <v>52</v>
      </c>
      <c r="C213" s="18" t="s">
        <v>52</v>
      </c>
      <c r="D213" s="19"/>
      <c r="E213" s="21"/>
      <c r="F213" s="24">
        <f>TRUNC(SUMIF(N211:N212, N210, F211:F212),0)</f>
        <v>3454</v>
      </c>
      <c r="G213" s="21"/>
      <c r="H213" s="24">
        <f>TRUNC(SUMIF(N211:N212, N210, H211:H212),0)</f>
        <v>9637</v>
      </c>
      <c r="I213" s="21"/>
      <c r="J213" s="24">
        <f>TRUNC(SUMIF(N211:N212, N210, J211:J212),0)</f>
        <v>0</v>
      </c>
      <c r="K213" s="21"/>
      <c r="L213" s="24">
        <f>F213+H213+J213</f>
        <v>13091</v>
      </c>
      <c r="M213" s="18" t="s">
        <v>52</v>
      </c>
      <c r="N213" s="1" t="s">
        <v>99</v>
      </c>
      <c r="O213" s="1" t="s">
        <v>99</v>
      </c>
      <c r="P213" s="1" t="s">
        <v>52</v>
      </c>
      <c r="Q213" s="1" t="s">
        <v>52</v>
      </c>
      <c r="R213" s="1" t="s">
        <v>52</v>
      </c>
      <c r="AV213" s="1" t="s">
        <v>52</v>
      </c>
      <c r="AW213" s="1" t="s">
        <v>52</v>
      </c>
      <c r="AX213" s="1" t="s">
        <v>52</v>
      </c>
      <c r="AY213" s="1" t="s">
        <v>52</v>
      </c>
      <c r="AZ213" s="1" t="s">
        <v>52</v>
      </c>
    </row>
    <row r="214" spans="1:52" ht="30" customHeight="1">
      <c r="A214" s="19"/>
      <c r="B214" s="19"/>
      <c r="C214" s="19"/>
      <c r="D214" s="19"/>
      <c r="E214" s="21"/>
      <c r="F214" s="24"/>
      <c r="G214" s="21"/>
      <c r="H214" s="24"/>
      <c r="I214" s="21"/>
      <c r="J214" s="24"/>
      <c r="K214" s="21"/>
      <c r="L214" s="24"/>
      <c r="M214" s="19"/>
    </row>
    <row r="215" spans="1:52" ht="30" customHeight="1">
      <c r="A215" s="15" t="s">
        <v>1193</v>
      </c>
      <c r="B215" s="16"/>
      <c r="C215" s="16"/>
      <c r="D215" s="16"/>
      <c r="E215" s="20"/>
      <c r="F215" s="23"/>
      <c r="G215" s="20"/>
      <c r="H215" s="23"/>
      <c r="I215" s="20"/>
      <c r="J215" s="23"/>
      <c r="K215" s="20"/>
      <c r="L215" s="23"/>
      <c r="M215" s="17"/>
      <c r="N215" s="1" t="s">
        <v>293</v>
      </c>
    </row>
    <row r="216" spans="1:52" ht="30" customHeight="1">
      <c r="A216" s="18" t="s">
        <v>1194</v>
      </c>
      <c r="B216" s="18" t="s">
        <v>1195</v>
      </c>
      <c r="C216" s="18" t="s">
        <v>83</v>
      </c>
      <c r="D216" s="19">
        <v>1.03</v>
      </c>
      <c r="E216" s="21">
        <f>단가대비표!O24</f>
        <v>4232</v>
      </c>
      <c r="F216" s="24">
        <f>TRUNC(E216*D216,1)</f>
        <v>4358.8999999999996</v>
      </c>
      <c r="G216" s="21">
        <f>단가대비표!P24</f>
        <v>0</v>
      </c>
      <c r="H216" s="24">
        <f>TRUNC(G216*D216,1)</f>
        <v>0</v>
      </c>
      <c r="I216" s="21">
        <f>단가대비표!V24</f>
        <v>0</v>
      </c>
      <c r="J216" s="24">
        <f>TRUNC(I216*D216,1)</f>
        <v>0</v>
      </c>
      <c r="K216" s="21">
        <f>TRUNC(E216+G216+I216,1)</f>
        <v>4232</v>
      </c>
      <c r="L216" s="24">
        <f>TRUNC(F216+H216+J216,1)</f>
        <v>4358.8999999999996</v>
      </c>
      <c r="M216" s="18" t="s">
        <v>52</v>
      </c>
      <c r="N216" s="1" t="s">
        <v>293</v>
      </c>
      <c r="O216" s="1" t="s">
        <v>1196</v>
      </c>
      <c r="P216" s="1" t="s">
        <v>64</v>
      </c>
      <c r="Q216" s="1" t="s">
        <v>64</v>
      </c>
      <c r="R216" s="1" t="s">
        <v>63</v>
      </c>
      <c r="AV216" s="1" t="s">
        <v>52</v>
      </c>
      <c r="AW216" s="1" t="s">
        <v>1197</v>
      </c>
      <c r="AX216" s="1" t="s">
        <v>52</v>
      </c>
      <c r="AY216" s="1" t="s">
        <v>52</v>
      </c>
      <c r="AZ216" s="1" t="s">
        <v>52</v>
      </c>
    </row>
    <row r="217" spans="1:52" ht="30" customHeight="1">
      <c r="A217" s="18" t="s">
        <v>1198</v>
      </c>
      <c r="B217" s="18" t="s">
        <v>1199</v>
      </c>
      <c r="C217" s="18" t="s">
        <v>83</v>
      </c>
      <c r="D217" s="19">
        <v>1</v>
      </c>
      <c r="E217" s="21">
        <f>일위대가목록!E159</f>
        <v>0</v>
      </c>
      <c r="F217" s="24">
        <f>TRUNC(E217*D217,1)</f>
        <v>0</v>
      </c>
      <c r="G217" s="21">
        <f>일위대가목록!F159</f>
        <v>18183</v>
      </c>
      <c r="H217" s="24">
        <f>TRUNC(G217*D217,1)</f>
        <v>18183</v>
      </c>
      <c r="I217" s="21">
        <f>일위대가목록!G159</f>
        <v>363</v>
      </c>
      <c r="J217" s="24">
        <f>TRUNC(I217*D217,1)</f>
        <v>363</v>
      </c>
      <c r="K217" s="21">
        <f>TRUNC(E217+G217+I217,1)</f>
        <v>18546</v>
      </c>
      <c r="L217" s="24">
        <f>TRUNC(F217+H217+J217,1)</f>
        <v>18546</v>
      </c>
      <c r="M217" s="18" t="s">
        <v>1200</v>
      </c>
      <c r="N217" s="1" t="s">
        <v>293</v>
      </c>
      <c r="O217" s="1" t="s">
        <v>1201</v>
      </c>
      <c r="P217" s="1" t="s">
        <v>63</v>
      </c>
      <c r="Q217" s="1" t="s">
        <v>64</v>
      </c>
      <c r="R217" s="1" t="s">
        <v>64</v>
      </c>
      <c r="AV217" s="1" t="s">
        <v>52</v>
      </c>
      <c r="AW217" s="1" t="s">
        <v>1202</v>
      </c>
      <c r="AX217" s="1" t="s">
        <v>52</v>
      </c>
      <c r="AY217" s="1" t="s">
        <v>52</v>
      </c>
      <c r="AZ217" s="1" t="s">
        <v>52</v>
      </c>
    </row>
    <row r="218" spans="1:52" ht="30" customHeight="1">
      <c r="A218" s="18" t="s">
        <v>831</v>
      </c>
      <c r="B218" s="18" t="s">
        <v>52</v>
      </c>
      <c r="C218" s="18" t="s">
        <v>52</v>
      </c>
      <c r="D218" s="19"/>
      <c r="E218" s="21"/>
      <c r="F218" s="24">
        <f>TRUNC(SUMIF(N216:N217, N215, F216:F217),0)</f>
        <v>4358</v>
      </c>
      <c r="G218" s="21"/>
      <c r="H218" s="24">
        <f>TRUNC(SUMIF(N216:N217, N215, H216:H217),0)</f>
        <v>18183</v>
      </c>
      <c r="I218" s="21"/>
      <c r="J218" s="24">
        <f>TRUNC(SUMIF(N216:N217, N215, J216:J217),0)</f>
        <v>363</v>
      </c>
      <c r="K218" s="21"/>
      <c r="L218" s="24">
        <f>F218+H218+J218</f>
        <v>22904</v>
      </c>
      <c r="M218" s="18" t="s">
        <v>52</v>
      </c>
      <c r="N218" s="1" t="s">
        <v>99</v>
      </c>
      <c r="O218" s="1" t="s">
        <v>99</v>
      </c>
      <c r="P218" s="1" t="s">
        <v>52</v>
      </c>
      <c r="Q218" s="1" t="s">
        <v>52</v>
      </c>
      <c r="R218" s="1" t="s">
        <v>52</v>
      </c>
      <c r="AV218" s="1" t="s">
        <v>52</v>
      </c>
      <c r="AW218" s="1" t="s">
        <v>52</v>
      </c>
      <c r="AX218" s="1" t="s">
        <v>52</v>
      </c>
      <c r="AY218" s="1" t="s">
        <v>52</v>
      </c>
      <c r="AZ218" s="1" t="s">
        <v>52</v>
      </c>
    </row>
    <row r="219" spans="1:52" ht="30" customHeight="1">
      <c r="A219" s="19"/>
      <c r="B219" s="19"/>
      <c r="C219" s="19"/>
      <c r="D219" s="19"/>
      <c r="E219" s="21"/>
      <c r="F219" s="24"/>
      <c r="G219" s="21"/>
      <c r="H219" s="24"/>
      <c r="I219" s="21"/>
      <c r="J219" s="24"/>
      <c r="K219" s="21"/>
      <c r="L219" s="24"/>
      <c r="M219" s="19"/>
    </row>
    <row r="220" spans="1:52" ht="30" customHeight="1">
      <c r="A220" s="15" t="s">
        <v>1203</v>
      </c>
      <c r="B220" s="16"/>
      <c r="C220" s="16"/>
      <c r="D220" s="16"/>
      <c r="E220" s="20"/>
      <c r="F220" s="23"/>
      <c r="G220" s="20"/>
      <c r="H220" s="23"/>
      <c r="I220" s="20"/>
      <c r="J220" s="23"/>
      <c r="K220" s="20"/>
      <c r="L220" s="23"/>
      <c r="M220" s="17"/>
      <c r="N220" s="1" t="s">
        <v>297</v>
      </c>
    </row>
    <row r="221" spans="1:52" ht="30" customHeight="1">
      <c r="A221" s="18" t="s">
        <v>1194</v>
      </c>
      <c r="B221" s="18" t="s">
        <v>1204</v>
      </c>
      <c r="C221" s="18" t="s">
        <v>83</v>
      </c>
      <c r="D221" s="19">
        <v>1.03</v>
      </c>
      <c r="E221" s="21">
        <f>단가대비표!O25</f>
        <v>5778</v>
      </c>
      <c r="F221" s="24">
        <f>TRUNC(E221*D221,1)</f>
        <v>5951.3</v>
      </c>
      <c r="G221" s="21">
        <f>단가대비표!P25</f>
        <v>0</v>
      </c>
      <c r="H221" s="24">
        <f>TRUNC(G221*D221,1)</f>
        <v>0</v>
      </c>
      <c r="I221" s="21">
        <f>단가대비표!V25</f>
        <v>0</v>
      </c>
      <c r="J221" s="24">
        <f>TRUNC(I221*D221,1)</f>
        <v>0</v>
      </c>
      <c r="K221" s="21">
        <f>TRUNC(E221+G221+I221,1)</f>
        <v>5778</v>
      </c>
      <c r="L221" s="24">
        <f>TRUNC(F221+H221+J221,1)</f>
        <v>5951.3</v>
      </c>
      <c r="M221" s="18" t="s">
        <v>52</v>
      </c>
      <c r="N221" s="1" t="s">
        <v>297</v>
      </c>
      <c r="O221" s="1" t="s">
        <v>1205</v>
      </c>
      <c r="P221" s="1" t="s">
        <v>64</v>
      </c>
      <c r="Q221" s="1" t="s">
        <v>64</v>
      </c>
      <c r="R221" s="1" t="s">
        <v>63</v>
      </c>
      <c r="AV221" s="1" t="s">
        <v>52</v>
      </c>
      <c r="AW221" s="1" t="s">
        <v>1206</v>
      </c>
      <c r="AX221" s="1" t="s">
        <v>52</v>
      </c>
      <c r="AY221" s="1" t="s">
        <v>52</v>
      </c>
      <c r="AZ221" s="1" t="s">
        <v>52</v>
      </c>
    </row>
    <row r="222" spans="1:52" ht="30" customHeight="1">
      <c r="A222" s="18" t="s">
        <v>1198</v>
      </c>
      <c r="B222" s="18" t="s">
        <v>1199</v>
      </c>
      <c r="C222" s="18" t="s">
        <v>83</v>
      </c>
      <c r="D222" s="19">
        <v>1</v>
      </c>
      <c r="E222" s="21">
        <f>일위대가목록!E159</f>
        <v>0</v>
      </c>
      <c r="F222" s="24">
        <f>TRUNC(E222*D222,1)</f>
        <v>0</v>
      </c>
      <c r="G222" s="21">
        <f>일위대가목록!F159</f>
        <v>18183</v>
      </c>
      <c r="H222" s="24">
        <f>TRUNC(G222*D222,1)</f>
        <v>18183</v>
      </c>
      <c r="I222" s="21">
        <f>일위대가목록!G159</f>
        <v>363</v>
      </c>
      <c r="J222" s="24">
        <f>TRUNC(I222*D222,1)</f>
        <v>363</v>
      </c>
      <c r="K222" s="21">
        <f>TRUNC(E222+G222+I222,1)</f>
        <v>18546</v>
      </c>
      <c r="L222" s="24">
        <f>TRUNC(F222+H222+J222,1)</f>
        <v>18546</v>
      </c>
      <c r="M222" s="18" t="s">
        <v>1200</v>
      </c>
      <c r="N222" s="1" t="s">
        <v>297</v>
      </c>
      <c r="O222" s="1" t="s">
        <v>1201</v>
      </c>
      <c r="P222" s="1" t="s">
        <v>63</v>
      </c>
      <c r="Q222" s="1" t="s">
        <v>64</v>
      </c>
      <c r="R222" s="1" t="s">
        <v>64</v>
      </c>
      <c r="AV222" s="1" t="s">
        <v>52</v>
      </c>
      <c r="AW222" s="1" t="s">
        <v>1207</v>
      </c>
      <c r="AX222" s="1" t="s">
        <v>52</v>
      </c>
      <c r="AY222" s="1" t="s">
        <v>52</v>
      </c>
      <c r="AZ222" s="1" t="s">
        <v>52</v>
      </c>
    </row>
    <row r="223" spans="1:52" ht="30" customHeight="1">
      <c r="A223" s="18" t="s">
        <v>831</v>
      </c>
      <c r="B223" s="18" t="s">
        <v>52</v>
      </c>
      <c r="C223" s="18" t="s">
        <v>52</v>
      </c>
      <c r="D223" s="19"/>
      <c r="E223" s="21"/>
      <c r="F223" s="24">
        <f>TRUNC(SUMIF(N221:N222, N220, F221:F222),0)</f>
        <v>5951</v>
      </c>
      <c r="G223" s="21"/>
      <c r="H223" s="24">
        <f>TRUNC(SUMIF(N221:N222, N220, H221:H222),0)</f>
        <v>18183</v>
      </c>
      <c r="I223" s="21"/>
      <c r="J223" s="24">
        <f>TRUNC(SUMIF(N221:N222, N220, J221:J222),0)</f>
        <v>363</v>
      </c>
      <c r="K223" s="21"/>
      <c r="L223" s="24">
        <f>F223+H223+J223</f>
        <v>24497</v>
      </c>
      <c r="M223" s="18" t="s">
        <v>52</v>
      </c>
      <c r="N223" s="1" t="s">
        <v>99</v>
      </c>
      <c r="O223" s="1" t="s">
        <v>99</v>
      </c>
      <c r="P223" s="1" t="s">
        <v>52</v>
      </c>
      <c r="Q223" s="1" t="s">
        <v>52</v>
      </c>
      <c r="R223" s="1" t="s">
        <v>52</v>
      </c>
      <c r="AV223" s="1" t="s">
        <v>52</v>
      </c>
      <c r="AW223" s="1" t="s">
        <v>52</v>
      </c>
      <c r="AX223" s="1" t="s">
        <v>52</v>
      </c>
      <c r="AY223" s="1" t="s">
        <v>52</v>
      </c>
      <c r="AZ223" s="1" t="s">
        <v>52</v>
      </c>
    </row>
    <row r="224" spans="1:52" ht="30" customHeight="1">
      <c r="A224" s="19"/>
      <c r="B224" s="19"/>
      <c r="C224" s="19"/>
      <c r="D224" s="19"/>
      <c r="E224" s="21"/>
      <c r="F224" s="24"/>
      <c r="G224" s="21"/>
      <c r="H224" s="24"/>
      <c r="I224" s="21"/>
      <c r="J224" s="24"/>
      <c r="K224" s="21"/>
      <c r="L224" s="24"/>
      <c r="M224" s="19"/>
    </row>
    <row r="225" spans="1:52" ht="30" customHeight="1">
      <c r="A225" s="15" t="s">
        <v>1208</v>
      </c>
      <c r="B225" s="16"/>
      <c r="C225" s="16"/>
      <c r="D225" s="16"/>
      <c r="E225" s="20"/>
      <c r="F225" s="23"/>
      <c r="G225" s="20"/>
      <c r="H225" s="23"/>
      <c r="I225" s="20"/>
      <c r="J225" s="23"/>
      <c r="K225" s="20"/>
      <c r="L225" s="23"/>
      <c r="M225" s="17"/>
      <c r="N225" s="1" t="s">
        <v>302</v>
      </c>
    </row>
    <row r="226" spans="1:52" ht="30" customHeight="1">
      <c r="A226" s="18" t="s">
        <v>1194</v>
      </c>
      <c r="B226" s="18" t="s">
        <v>1195</v>
      </c>
      <c r="C226" s="18" t="s">
        <v>83</v>
      </c>
      <c r="D226" s="19">
        <v>1.03</v>
      </c>
      <c r="E226" s="21">
        <f>단가대비표!O24</f>
        <v>4232</v>
      </c>
      <c r="F226" s="24">
        <f>TRUNC(E226*D226,1)</f>
        <v>4358.8999999999996</v>
      </c>
      <c r="G226" s="21">
        <f>단가대비표!P24</f>
        <v>0</v>
      </c>
      <c r="H226" s="24">
        <f>TRUNC(G226*D226,1)</f>
        <v>0</v>
      </c>
      <c r="I226" s="21">
        <f>단가대비표!V24</f>
        <v>0</v>
      </c>
      <c r="J226" s="24">
        <f>TRUNC(I226*D226,1)</f>
        <v>0</v>
      </c>
      <c r="K226" s="21">
        <f>TRUNC(E226+G226+I226,1)</f>
        <v>4232</v>
      </c>
      <c r="L226" s="24">
        <f>TRUNC(F226+H226+J226,1)</f>
        <v>4358.8999999999996</v>
      </c>
      <c r="M226" s="18" t="s">
        <v>52</v>
      </c>
      <c r="N226" s="1" t="s">
        <v>302</v>
      </c>
      <c r="O226" s="1" t="s">
        <v>1196</v>
      </c>
      <c r="P226" s="1" t="s">
        <v>64</v>
      </c>
      <c r="Q226" s="1" t="s">
        <v>64</v>
      </c>
      <c r="R226" s="1" t="s">
        <v>63</v>
      </c>
      <c r="AV226" s="1" t="s">
        <v>52</v>
      </c>
      <c r="AW226" s="1" t="s">
        <v>1209</v>
      </c>
      <c r="AX226" s="1" t="s">
        <v>52</v>
      </c>
      <c r="AY226" s="1" t="s">
        <v>52</v>
      </c>
      <c r="AZ226" s="1" t="s">
        <v>52</v>
      </c>
    </row>
    <row r="227" spans="1:52" ht="30" customHeight="1">
      <c r="A227" s="18" t="s">
        <v>1198</v>
      </c>
      <c r="B227" s="18" t="s">
        <v>1199</v>
      </c>
      <c r="C227" s="18" t="s">
        <v>83</v>
      </c>
      <c r="D227" s="19">
        <v>1.2</v>
      </c>
      <c r="E227" s="21">
        <f>일위대가목록!E159</f>
        <v>0</v>
      </c>
      <c r="F227" s="24">
        <f>TRUNC(E227*D227,1)</f>
        <v>0</v>
      </c>
      <c r="G227" s="21">
        <f>일위대가목록!F159</f>
        <v>18183</v>
      </c>
      <c r="H227" s="24">
        <f>TRUNC(G227*D227,1)</f>
        <v>21819.599999999999</v>
      </c>
      <c r="I227" s="21">
        <f>일위대가목록!G159</f>
        <v>363</v>
      </c>
      <c r="J227" s="24">
        <f>TRUNC(I227*D227,1)</f>
        <v>435.6</v>
      </c>
      <c r="K227" s="21">
        <f>TRUNC(E227+G227+I227,1)</f>
        <v>18546</v>
      </c>
      <c r="L227" s="24">
        <f>TRUNC(F227+H227+J227,1)</f>
        <v>22255.200000000001</v>
      </c>
      <c r="M227" s="18" t="s">
        <v>1200</v>
      </c>
      <c r="N227" s="1" t="s">
        <v>302</v>
      </c>
      <c r="O227" s="1" t="s">
        <v>1201</v>
      </c>
      <c r="P227" s="1" t="s">
        <v>63</v>
      </c>
      <c r="Q227" s="1" t="s">
        <v>64</v>
      </c>
      <c r="R227" s="1" t="s">
        <v>64</v>
      </c>
      <c r="AV227" s="1" t="s">
        <v>52</v>
      </c>
      <c r="AW227" s="1" t="s">
        <v>1210</v>
      </c>
      <c r="AX227" s="1" t="s">
        <v>52</v>
      </c>
      <c r="AY227" s="1" t="s">
        <v>52</v>
      </c>
      <c r="AZ227" s="1" t="s">
        <v>52</v>
      </c>
    </row>
    <row r="228" spans="1:52" ht="30" customHeight="1">
      <c r="A228" s="18" t="s">
        <v>831</v>
      </c>
      <c r="B228" s="18" t="s">
        <v>52</v>
      </c>
      <c r="C228" s="18" t="s">
        <v>52</v>
      </c>
      <c r="D228" s="19"/>
      <c r="E228" s="21"/>
      <c r="F228" s="24">
        <f>TRUNC(SUMIF(N226:N227, N225, F226:F227),0)</f>
        <v>4358</v>
      </c>
      <c r="G228" s="21"/>
      <c r="H228" s="24">
        <f>TRUNC(SUMIF(N226:N227, N225, H226:H227),0)</f>
        <v>21819</v>
      </c>
      <c r="I228" s="21"/>
      <c r="J228" s="24">
        <f>TRUNC(SUMIF(N226:N227, N225, J226:J227),0)</f>
        <v>435</v>
      </c>
      <c r="K228" s="21"/>
      <c r="L228" s="24">
        <f>F228+H228+J228</f>
        <v>26612</v>
      </c>
      <c r="M228" s="18" t="s">
        <v>52</v>
      </c>
      <c r="N228" s="1" t="s">
        <v>99</v>
      </c>
      <c r="O228" s="1" t="s">
        <v>99</v>
      </c>
      <c r="P228" s="1" t="s">
        <v>52</v>
      </c>
      <c r="Q228" s="1" t="s">
        <v>52</v>
      </c>
      <c r="R228" s="1" t="s">
        <v>52</v>
      </c>
      <c r="AV228" s="1" t="s">
        <v>52</v>
      </c>
      <c r="AW228" s="1" t="s">
        <v>52</v>
      </c>
      <c r="AX228" s="1" t="s">
        <v>52</v>
      </c>
      <c r="AY228" s="1" t="s">
        <v>52</v>
      </c>
      <c r="AZ228" s="1" t="s">
        <v>52</v>
      </c>
    </row>
    <row r="229" spans="1:52" ht="30" customHeight="1">
      <c r="A229" s="19"/>
      <c r="B229" s="19"/>
      <c r="C229" s="19"/>
      <c r="D229" s="19"/>
      <c r="E229" s="21"/>
      <c r="F229" s="24"/>
      <c r="G229" s="21"/>
      <c r="H229" s="24"/>
      <c r="I229" s="21"/>
      <c r="J229" s="24"/>
      <c r="K229" s="21"/>
      <c r="L229" s="24"/>
      <c r="M229" s="19"/>
    </row>
    <row r="230" spans="1:52" ht="30" customHeight="1">
      <c r="A230" s="15" t="s">
        <v>1211</v>
      </c>
      <c r="B230" s="16"/>
      <c r="C230" s="16"/>
      <c r="D230" s="16"/>
      <c r="E230" s="20"/>
      <c r="F230" s="23"/>
      <c r="G230" s="20"/>
      <c r="H230" s="23"/>
      <c r="I230" s="20"/>
      <c r="J230" s="23"/>
      <c r="K230" s="20"/>
      <c r="L230" s="23"/>
      <c r="M230" s="17"/>
      <c r="N230" s="1" t="s">
        <v>306</v>
      </c>
    </row>
    <row r="231" spans="1:52" ht="30" customHeight="1">
      <c r="A231" s="18" t="s">
        <v>1212</v>
      </c>
      <c r="B231" s="18" t="s">
        <v>872</v>
      </c>
      <c r="C231" s="18" t="s">
        <v>873</v>
      </c>
      <c r="D231" s="19">
        <v>4.3999999999999997E-2</v>
      </c>
      <c r="E231" s="21">
        <f>단가대비표!O172</f>
        <v>0</v>
      </c>
      <c r="F231" s="24">
        <f>TRUNC(E231*D231,1)</f>
        <v>0</v>
      </c>
      <c r="G231" s="21">
        <f>단가대비표!P172</f>
        <v>256883</v>
      </c>
      <c r="H231" s="24">
        <f>TRUNC(G231*D231,1)</f>
        <v>11302.8</v>
      </c>
      <c r="I231" s="21">
        <f>단가대비표!V172</f>
        <v>0</v>
      </c>
      <c r="J231" s="24">
        <f>TRUNC(I231*D231,1)</f>
        <v>0</v>
      </c>
      <c r="K231" s="21">
        <f t="shared" ref="K231:L233" si="42">TRUNC(E231+G231+I231,1)</f>
        <v>256883</v>
      </c>
      <c r="L231" s="24">
        <f t="shared" si="42"/>
        <v>11302.8</v>
      </c>
      <c r="M231" s="18" t="s">
        <v>52</v>
      </c>
      <c r="N231" s="1" t="s">
        <v>306</v>
      </c>
      <c r="O231" s="1" t="s">
        <v>1213</v>
      </c>
      <c r="P231" s="1" t="s">
        <v>64</v>
      </c>
      <c r="Q231" s="1" t="s">
        <v>64</v>
      </c>
      <c r="R231" s="1" t="s">
        <v>63</v>
      </c>
      <c r="V231">
        <v>1</v>
      </c>
      <c r="AV231" s="1" t="s">
        <v>52</v>
      </c>
      <c r="AW231" s="1" t="s">
        <v>1214</v>
      </c>
      <c r="AX231" s="1" t="s">
        <v>52</v>
      </c>
      <c r="AY231" s="1" t="s">
        <v>52</v>
      </c>
      <c r="AZ231" s="1" t="s">
        <v>52</v>
      </c>
    </row>
    <row r="232" spans="1:52" ht="30" customHeight="1">
      <c r="A232" s="18" t="s">
        <v>876</v>
      </c>
      <c r="B232" s="18" t="s">
        <v>872</v>
      </c>
      <c r="C232" s="18" t="s">
        <v>873</v>
      </c>
      <c r="D232" s="19">
        <v>2.1999999999999999E-2</v>
      </c>
      <c r="E232" s="21">
        <f>단가대비표!O155</f>
        <v>0</v>
      </c>
      <c r="F232" s="24">
        <f>TRUNC(E232*D232,1)</f>
        <v>0</v>
      </c>
      <c r="G232" s="21">
        <f>단가대비표!P155</f>
        <v>172068</v>
      </c>
      <c r="H232" s="24">
        <f>TRUNC(G232*D232,1)</f>
        <v>3785.4</v>
      </c>
      <c r="I232" s="21">
        <f>단가대비표!V155</f>
        <v>0</v>
      </c>
      <c r="J232" s="24">
        <f>TRUNC(I232*D232,1)</f>
        <v>0</v>
      </c>
      <c r="K232" s="21">
        <f t="shared" si="42"/>
        <v>172068</v>
      </c>
      <c r="L232" s="24">
        <f t="shared" si="42"/>
        <v>3785.4</v>
      </c>
      <c r="M232" s="18" t="s">
        <v>52</v>
      </c>
      <c r="N232" s="1" t="s">
        <v>306</v>
      </c>
      <c r="O232" s="1" t="s">
        <v>877</v>
      </c>
      <c r="P232" s="1" t="s">
        <v>64</v>
      </c>
      <c r="Q232" s="1" t="s">
        <v>64</v>
      </c>
      <c r="R232" s="1" t="s">
        <v>63</v>
      </c>
      <c r="V232">
        <v>1</v>
      </c>
      <c r="AV232" s="1" t="s">
        <v>52</v>
      </c>
      <c r="AW232" s="1" t="s">
        <v>1215</v>
      </c>
      <c r="AX232" s="1" t="s">
        <v>52</v>
      </c>
      <c r="AY232" s="1" t="s">
        <v>52</v>
      </c>
      <c r="AZ232" s="1" t="s">
        <v>52</v>
      </c>
    </row>
    <row r="233" spans="1:52" ht="30" customHeight="1">
      <c r="A233" s="18" t="s">
        <v>967</v>
      </c>
      <c r="B233" s="18" t="s">
        <v>1216</v>
      </c>
      <c r="C233" s="18" t="s">
        <v>800</v>
      </c>
      <c r="D233" s="19">
        <v>1</v>
      </c>
      <c r="E233" s="21">
        <v>0</v>
      </c>
      <c r="F233" s="24">
        <f>TRUNC(E233*D233,1)</f>
        <v>0</v>
      </c>
      <c r="G233" s="21">
        <v>0</v>
      </c>
      <c r="H233" s="24">
        <f>TRUNC(G233*D233,1)</f>
        <v>0</v>
      </c>
      <c r="I233" s="21">
        <f>TRUNC(SUMIF(V231:V233, RIGHTB(O233, 1), H231:H233)*U233, 2)</f>
        <v>452.64</v>
      </c>
      <c r="J233" s="24">
        <f>TRUNC(I233*D233,1)</f>
        <v>452.6</v>
      </c>
      <c r="K233" s="21">
        <f t="shared" si="42"/>
        <v>452.6</v>
      </c>
      <c r="L233" s="24">
        <f t="shared" si="42"/>
        <v>452.6</v>
      </c>
      <c r="M233" s="18" t="s">
        <v>52</v>
      </c>
      <c r="N233" s="1" t="s">
        <v>306</v>
      </c>
      <c r="O233" s="1" t="s">
        <v>801</v>
      </c>
      <c r="P233" s="1" t="s">
        <v>64</v>
      </c>
      <c r="Q233" s="1" t="s">
        <v>64</v>
      </c>
      <c r="R233" s="1" t="s">
        <v>64</v>
      </c>
      <c r="S233">
        <v>1</v>
      </c>
      <c r="T233">
        <v>2</v>
      </c>
      <c r="U233">
        <v>0.03</v>
      </c>
      <c r="AV233" s="1" t="s">
        <v>52</v>
      </c>
      <c r="AW233" s="1" t="s">
        <v>1217</v>
      </c>
      <c r="AX233" s="1" t="s">
        <v>52</v>
      </c>
      <c r="AY233" s="1" t="s">
        <v>52</v>
      </c>
      <c r="AZ233" s="1" t="s">
        <v>52</v>
      </c>
    </row>
    <row r="234" spans="1:52" ht="30" customHeight="1">
      <c r="A234" s="18" t="s">
        <v>831</v>
      </c>
      <c r="B234" s="18" t="s">
        <v>52</v>
      </c>
      <c r="C234" s="18" t="s">
        <v>52</v>
      </c>
      <c r="D234" s="19"/>
      <c r="E234" s="21"/>
      <c r="F234" s="24">
        <f>TRUNC(SUMIF(N231:N233, N230, F231:F233),0)</f>
        <v>0</v>
      </c>
      <c r="G234" s="21"/>
      <c r="H234" s="24">
        <f>TRUNC(SUMIF(N231:N233, N230, H231:H233),0)</f>
        <v>15088</v>
      </c>
      <c r="I234" s="21"/>
      <c r="J234" s="24">
        <f>TRUNC(SUMIF(N231:N233, N230, J231:J233),0)</f>
        <v>452</v>
      </c>
      <c r="K234" s="21"/>
      <c r="L234" s="24">
        <f>F234+H234+J234</f>
        <v>15540</v>
      </c>
      <c r="M234" s="18" t="s">
        <v>52</v>
      </c>
      <c r="N234" s="1" t="s">
        <v>99</v>
      </c>
      <c r="O234" s="1" t="s">
        <v>99</v>
      </c>
      <c r="P234" s="1" t="s">
        <v>52</v>
      </c>
      <c r="Q234" s="1" t="s">
        <v>52</v>
      </c>
      <c r="R234" s="1" t="s">
        <v>52</v>
      </c>
      <c r="AV234" s="1" t="s">
        <v>52</v>
      </c>
      <c r="AW234" s="1" t="s">
        <v>52</v>
      </c>
      <c r="AX234" s="1" t="s">
        <v>52</v>
      </c>
      <c r="AY234" s="1" t="s">
        <v>52</v>
      </c>
      <c r="AZ234" s="1" t="s">
        <v>52</v>
      </c>
    </row>
    <row r="235" spans="1:52" ht="30" customHeight="1">
      <c r="A235" s="19"/>
      <c r="B235" s="19"/>
      <c r="C235" s="19"/>
      <c r="D235" s="19"/>
      <c r="E235" s="21"/>
      <c r="F235" s="24"/>
      <c r="G235" s="21"/>
      <c r="H235" s="24"/>
      <c r="I235" s="21"/>
      <c r="J235" s="24"/>
      <c r="K235" s="21"/>
      <c r="L235" s="24"/>
      <c r="M235" s="19"/>
    </row>
    <row r="236" spans="1:52" ht="30" customHeight="1">
      <c r="A236" s="15" t="s">
        <v>1218</v>
      </c>
      <c r="B236" s="16"/>
      <c r="C236" s="16"/>
      <c r="D236" s="16"/>
      <c r="E236" s="20"/>
      <c r="F236" s="23"/>
      <c r="G236" s="20"/>
      <c r="H236" s="23"/>
      <c r="I236" s="20"/>
      <c r="J236" s="23"/>
      <c r="K236" s="20"/>
      <c r="L236" s="23"/>
      <c r="M236" s="17"/>
      <c r="N236" s="1" t="s">
        <v>311</v>
      </c>
    </row>
    <row r="237" spans="1:52" ht="30" customHeight="1">
      <c r="A237" s="18" t="s">
        <v>1212</v>
      </c>
      <c r="B237" s="18" t="s">
        <v>872</v>
      </c>
      <c r="C237" s="18" t="s">
        <v>873</v>
      </c>
      <c r="D237" s="19">
        <v>4.3999999999999997E-2</v>
      </c>
      <c r="E237" s="21">
        <f>단가대비표!O172</f>
        <v>0</v>
      </c>
      <c r="F237" s="24">
        <f>TRUNC(E237*D237,1)</f>
        <v>0</v>
      </c>
      <c r="G237" s="21">
        <f>단가대비표!P172</f>
        <v>256883</v>
      </c>
      <c r="H237" s="24">
        <f>TRUNC(G237*D237,1)</f>
        <v>11302.8</v>
      </c>
      <c r="I237" s="21">
        <f>단가대비표!V172</f>
        <v>0</v>
      </c>
      <c r="J237" s="24">
        <f>TRUNC(I237*D237,1)</f>
        <v>0</v>
      </c>
      <c r="K237" s="21">
        <f t="shared" ref="K237:L239" si="43">TRUNC(E237+G237+I237,1)</f>
        <v>256883</v>
      </c>
      <c r="L237" s="24">
        <f t="shared" si="43"/>
        <v>11302.8</v>
      </c>
      <c r="M237" s="18" t="s">
        <v>52</v>
      </c>
      <c r="N237" s="1" t="s">
        <v>311</v>
      </c>
      <c r="O237" s="1" t="s">
        <v>1213</v>
      </c>
      <c r="P237" s="1" t="s">
        <v>64</v>
      </c>
      <c r="Q237" s="1" t="s">
        <v>64</v>
      </c>
      <c r="R237" s="1" t="s">
        <v>63</v>
      </c>
      <c r="V237">
        <v>1</v>
      </c>
      <c r="AV237" s="1" t="s">
        <v>52</v>
      </c>
      <c r="AW237" s="1" t="s">
        <v>1219</v>
      </c>
      <c r="AX237" s="1" t="s">
        <v>52</v>
      </c>
      <c r="AY237" s="1" t="s">
        <v>52</v>
      </c>
      <c r="AZ237" s="1" t="s">
        <v>52</v>
      </c>
    </row>
    <row r="238" spans="1:52" ht="30" customHeight="1">
      <c r="A238" s="18" t="s">
        <v>876</v>
      </c>
      <c r="B238" s="18" t="s">
        <v>872</v>
      </c>
      <c r="C238" s="18" t="s">
        <v>873</v>
      </c>
      <c r="D238" s="19">
        <v>2.1999999999999999E-2</v>
      </c>
      <c r="E238" s="21">
        <f>단가대비표!O155</f>
        <v>0</v>
      </c>
      <c r="F238" s="24">
        <f>TRUNC(E238*D238,1)</f>
        <v>0</v>
      </c>
      <c r="G238" s="21">
        <f>단가대비표!P155</f>
        <v>172068</v>
      </c>
      <c r="H238" s="24">
        <f>TRUNC(G238*D238,1)</f>
        <v>3785.4</v>
      </c>
      <c r="I238" s="21">
        <f>단가대비표!V155</f>
        <v>0</v>
      </c>
      <c r="J238" s="24">
        <f>TRUNC(I238*D238,1)</f>
        <v>0</v>
      </c>
      <c r="K238" s="21">
        <f t="shared" si="43"/>
        <v>172068</v>
      </c>
      <c r="L238" s="24">
        <f t="shared" si="43"/>
        <v>3785.4</v>
      </c>
      <c r="M238" s="18" t="s">
        <v>52</v>
      </c>
      <c r="N238" s="1" t="s">
        <v>311</v>
      </c>
      <c r="O238" s="1" t="s">
        <v>877</v>
      </c>
      <c r="P238" s="1" t="s">
        <v>64</v>
      </c>
      <c r="Q238" s="1" t="s">
        <v>64</v>
      </c>
      <c r="R238" s="1" t="s">
        <v>63</v>
      </c>
      <c r="V238">
        <v>1</v>
      </c>
      <c r="AV238" s="1" t="s">
        <v>52</v>
      </c>
      <c r="AW238" s="1" t="s">
        <v>1220</v>
      </c>
      <c r="AX238" s="1" t="s">
        <v>52</v>
      </c>
      <c r="AY238" s="1" t="s">
        <v>52</v>
      </c>
      <c r="AZ238" s="1" t="s">
        <v>52</v>
      </c>
    </row>
    <row r="239" spans="1:52" ht="30" customHeight="1">
      <c r="A239" s="18" t="s">
        <v>967</v>
      </c>
      <c r="B239" s="18" t="s">
        <v>1221</v>
      </c>
      <c r="C239" s="18" t="s">
        <v>800</v>
      </c>
      <c r="D239" s="19">
        <v>1</v>
      </c>
      <c r="E239" s="21">
        <v>0</v>
      </c>
      <c r="F239" s="24">
        <f>TRUNC(E239*D239,1)</f>
        <v>0</v>
      </c>
      <c r="G239" s="21">
        <v>0</v>
      </c>
      <c r="H239" s="24">
        <f>TRUNC(G239*D239,1)</f>
        <v>0</v>
      </c>
      <c r="I239" s="21">
        <f>TRUNC(SUMIF(V237:V239, RIGHTB(O239, 1), H237:H239)*U239, 2)</f>
        <v>150.88</v>
      </c>
      <c r="J239" s="24">
        <f>TRUNC(I239*D239,1)</f>
        <v>150.80000000000001</v>
      </c>
      <c r="K239" s="21">
        <f t="shared" si="43"/>
        <v>150.80000000000001</v>
      </c>
      <c r="L239" s="24">
        <f t="shared" si="43"/>
        <v>150.80000000000001</v>
      </c>
      <c r="M239" s="18" t="s">
        <v>52</v>
      </c>
      <c r="N239" s="1" t="s">
        <v>311</v>
      </c>
      <c r="O239" s="1" t="s">
        <v>801</v>
      </c>
      <c r="P239" s="1" t="s">
        <v>64</v>
      </c>
      <c r="Q239" s="1" t="s">
        <v>64</v>
      </c>
      <c r="R239" s="1" t="s">
        <v>64</v>
      </c>
      <c r="S239">
        <v>1</v>
      </c>
      <c r="T239">
        <v>2</v>
      </c>
      <c r="U239">
        <v>0.01</v>
      </c>
      <c r="AV239" s="1" t="s">
        <v>52</v>
      </c>
      <c r="AW239" s="1" t="s">
        <v>1222</v>
      </c>
      <c r="AX239" s="1" t="s">
        <v>52</v>
      </c>
      <c r="AY239" s="1" t="s">
        <v>52</v>
      </c>
      <c r="AZ239" s="1" t="s">
        <v>52</v>
      </c>
    </row>
    <row r="240" spans="1:52" ht="30" customHeight="1">
      <c r="A240" s="18" t="s">
        <v>831</v>
      </c>
      <c r="B240" s="18" t="s">
        <v>52</v>
      </c>
      <c r="C240" s="18" t="s">
        <v>52</v>
      </c>
      <c r="D240" s="19"/>
      <c r="E240" s="21"/>
      <c r="F240" s="24">
        <f>TRUNC(SUMIF(N237:N239, N236, F237:F239),0)</f>
        <v>0</v>
      </c>
      <c r="G240" s="21"/>
      <c r="H240" s="24">
        <f>TRUNC(SUMIF(N237:N239, N236, H237:H239),0)</f>
        <v>15088</v>
      </c>
      <c r="I240" s="21"/>
      <c r="J240" s="24">
        <f>TRUNC(SUMIF(N237:N239, N236, J237:J239),0)</f>
        <v>150</v>
      </c>
      <c r="K240" s="21"/>
      <c r="L240" s="24">
        <f>F240+H240+J240</f>
        <v>15238</v>
      </c>
      <c r="M240" s="18" t="s">
        <v>52</v>
      </c>
      <c r="N240" s="1" t="s">
        <v>99</v>
      </c>
      <c r="O240" s="1" t="s">
        <v>99</v>
      </c>
      <c r="P240" s="1" t="s">
        <v>52</v>
      </c>
      <c r="Q240" s="1" t="s">
        <v>52</v>
      </c>
      <c r="R240" s="1" t="s">
        <v>52</v>
      </c>
      <c r="AV240" s="1" t="s">
        <v>52</v>
      </c>
      <c r="AW240" s="1" t="s">
        <v>52</v>
      </c>
      <c r="AX240" s="1" t="s">
        <v>52</v>
      </c>
      <c r="AY240" s="1" t="s">
        <v>52</v>
      </c>
      <c r="AZ240" s="1" t="s">
        <v>52</v>
      </c>
    </row>
    <row r="241" spans="1:52" ht="30" customHeight="1">
      <c r="A241" s="19"/>
      <c r="B241" s="19"/>
      <c r="C241" s="19"/>
      <c r="D241" s="19"/>
      <c r="E241" s="21"/>
      <c r="F241" s="24"/>
      <c r="G241" s="21"/>
      <c r="H241" s="24"/>
      <c r="I241" s="21"/>
      <c r="J241" s="24"/>
      <c r="K241" s="21"/>
      <c r="L241" s="24"/>
      <c r="M241" s="19"/>
    </row>
    <row r="242" spans="1:52" ht="30" customHeight="1">
      <c r="A242" s="15" t="s">
        <v>1223</v>
      </c>
      <c r="B242" s="16"/>
      <c r="C242" s="16"/>
      <c r="D242" s="16"/>
      <c r="E242" s="20"/>
      <c r="F242" s="23"/>
      <c r="G242" s="20"/>
      <c r="H242" s="23"/>
      <c r="I242" s="20"/>
      <c r="J242" s="23"/>
      <c r="K242" s="20"/>
      <c r="L242" s="23"/>
      <c r="M242" s="17"/>
      <c r="N242" s="1" t="s">
        <v>315</v>
      </c>
    </row>
    <row r="243" spans="1:52" ht="30" customHeight="1">
      <c r="A243" s="18" t="s">
        <v>946</v>
      </c>
      <c r="B243" s="18" t="s">
        <v>947</v>
      </c>
      <c r="C243" s="18" t="s">
        <v>83</v>
      </c>
      <c r="D243" s="19">
        <v>1.1000000000000001</v>
      </c>
      <c r="E243" s="21">
        <f>단가대비표!O64</f>
        <v>12037.03</v>
      </c>
      <c r="F243" s="24">
        <f>TRUNC(E243*D243,1)</f>
        <v>13240.7</v>
      </c>
      <c r="G243" s="21">
        <f>단가대비표!P64</f>
        <v>0</v>
      </c>
      <c r="H243" s="24">
        <f>TRUNC(G243*D243,1)</f>
        <v>0</v>
      </c>
      <c r="I243" s="21">
        <f>단가대비표!V64</f>
        <v>0</v>
      </c>
      <c r="J243" s="24">
        <f>TRUNC(I243*D243,1)</f>
        <v>0</v>
      </c>
      <c r="K243" s="21">
        <f t="shared" ref="K243:L245" si="44">TRUNC(E243+G243+I243,1)</f>
        <v>12037</v>
      </c>
      <c r="L243" s="24">
        <f t="shared" si="44"/>
        <v>13240.7</v>
      </c>
      <c r="M243" s="18" t="s">
        <v>52</v>
      </c>
      <c r="N243" s="1" t="s">
        <v>315</v>
      </c>
      <c r="O243" s="1" t="s">
        <v>948</v>
      </c>
      <c r="P243" s="1" t="s">
        <v>64</v>
      </c>
      <c r="Q243" s="1" t="s">
        <v>64</v>
      </c>
      <c r="R243" s="1" t="s">
        <v>63</v>
      </c>
      <c r="AV243" s="1" t="s">
        <v>52</v>
      </c>
      <c r="AW243" s="1" t="s">
        <v>1224</v>
      </c>
      <c r="AX243" s="1" t="s">
        <v>52</v>
      </c>
      <c r="AY243" s="1" t="s">
        <v>52</v>
      </c>
      <c r="AZ243" s="1" t="s">
        <v>52</v>
      </c>
    </row>
    <row r="244" spans="1:52" ht="30" customHeight="1">
      <c r="A244" s="18" t="s">
        <v>950</v>
      </c>
      <c r="B244" s="18" t="s">
        <v>951</v>
      </c>
      <c r="C244" s="18" t="s">
        <v>771</v>
      </c>
      <c r="D244" s="19">
        <v>0.3</v>
      </c>
      <c r="E244" s="21">
        <f>단가대비표!O111</f>
        <v>2540</v>
      </c>
      <c r="F244" s="24">
        <f>TRUNC(E244*D244,1)</f>
        <v>762</v>
      </c>
      <c r="G244" s="21">
        <f>단가대비표!P111</f>
        <v>0</v>
      </c>
      <c r="H244" s="24">
        <f>TRUNC(G244*D244,1)</f>
        <v>0</v>
      </c>
      <c r="I244" s="21">
        <f>단가대비표!V111</f>
        <v>0</v>
      </c>
      <c r="J244" s="24">
        <f>TRUNC(I244*D244,1)</f>
        <v>0</v>
      </c>
      <c r="K244" s="21">
        <f t="shared" si="44"/>
        <v>2540</v>
      </c>
      <c r="L244" s="24">
        <f t="shared" si="44"/>
        <v>762</v>
      </c>
      <c r="M244" s="18" t="s">
        <v>52</v>
      </c>
      <c r="N244" s="1" t="s">
        <v>315</v>
      </c>
      <c r="O244" s="1" t="s">
        <v>952</v>
      </c>
      <c r="P244" s="1" t="s">
        <v>64</v>
      </c>
      <c r="Q244" s="1" t="s">
        <v>64</v>
      </c>
      <c r="R244" s="1" t="s">
        <v>63</v>
      </c>
      <c r="AV244" s="1" t="s">
        <v>52</v>
      </c>
      <c r="AW244" s="1" t="s">
        <v>1225</v>
      </c>
      <c r="AX244" s="1" t="s">
        <v>52</v>
      </c>
      <c r="AY244" s="1" t="s">
        <v>52</v>
      </c>
      <c r="AZ244" s="1" t="s">
        <v>52</v>
      </c>
    </row>
    <row r="245" spans="1:52" ht="30" customHeight="1">
      <c r="A245" s="18" t="s">
        <v>1226</v>
      </c>
      <c r="B245" s="18" t="s">
        <v>1227</v>
      </c>
      <c r="C245" s="18" t="s">
        <v>83</v>
      </c>
      <c r="D245" s="19">
        <v>1</v>
      </c>
      <c r="E245" s="21">
        <f>일위대가목록!E160</f>
        <v>0</v>
      </c>
      <c r="F245" s="24">
        <f>TRUNC(E245*D245,1)</f>
        <v>0</v>
      </c>
      <c r="G245" s="21">
        <f>일위대가목록!F160</f>
        <v>16459</v>
      </c>
      <c r="H245" s="24">
        <f>TRUNC(G245*D245,1)</f>
        <v>16459</v>
      </c>
      <c r="I245" s="21">
        <f>일위대가목록!G160</f>
        <v>0</v>
      </c>
      <c r="J245" s="24">
        <f>TRUNC(I245*D245,1)</f>
        <v>0</v>
      </c>
      <c r="K245" s="21">
        <f t="shared" si="44"/>
        <v>16459</v>
      </c>
      <c r="L245" s="24">
        <f t="shared" si="44"/>
        <v>16459</v>
      </c>
      <c r="M245" s="18" t="s">
        <v>1228</v>
      </c>
      <c r="N245" s="1" t="s">
        <v>315</v>
      </c>
      <c r="O245" s="1" t="s">
        <v>1229</v>
      </c>
      <c r="P245" s="1" t="s">
        <v>63</v>
      </c>
      <c r="Q245" s="1" t="s">
        <v>64</v>
      </c>
      <c r="R245" s="1" t="s">
        <v>64</v>
      </c>
      <c r="AV245" s="1" t="s">
        <v>52</v>
      </c>
      <c r="AW245" s="1" t="s">
        <v>1230</v>
      </c>
      <c r="AX245" s="1" t="s">
        <v>52</v>
      </c>
      <c r="AY245" s="1" t="s">
        <v>52</v>
      </c>
      <c r="AZ245" s="1" t="s">
        <v>52</v>
      </c>
    </row>
    <row r="246" spans="1:52" ht="30" customHeight="1">
      <c r="A246" s="18" t="s">
        <v>831</v>
      </c>
      <c r="B246" s="18" t="s">
        <v>52</v>
      </c>
      <c r="C246" s="18" t="s">
        <v>52</v>
      </c>
      <c r="D246" s="19"/>
      <c r="E246" s="21"/>
      <c r="F246" s="24">
        <f>TRUNC(SUMIF(N243:N245, N242, F243:F245),0)</f>
        <v>14002</v>
      </c>
      <c r="G246" s="21"/>
      <c r="H246" s="24">
        <f>TRUNC(SUMIF(N243:N245, N242, H243:H245),0)</f>
        <v>16459</v>
      </c>
      <c r="I246" s="21"/>
      <c r="J246" s="24">
        <f>TRUNC(SUMIF(N243:N245, N242, J243:J245),0)</f>
        <v>0</v>
      </c>
      <c r="K246" s="21"/>
      <c r="L246" s="24">
        <f>F246+H246+J246</f>
        <v>30461</v>
      </c>
      <c r="M246" s="18" t="s">
        <v>52</v>
      </c>
      <c r="N246" s="1" t="s">
        <v>99</v>
      </c>
      <c r="O246" s="1" t="s">
        <v>99</v>
      </c>
      <c r="P246" s="1" t="s">
        <v>52</v>
      </c>
      <c r="Q246" s="1" t="s">
        <v>52</v>
      </c>
      <c r="R246" s="1" t="s">
        <v>52</v>
      </c>
      <c r="AV246" s="1" t="s">
        <v>52</v>
      </c>
      <c r="AW246" s="1" t="s">
        <v>52</v>
      </c>
      <c r="AX246" s="1" t="s">
        <v>52</v>
      </c>
      <c r="AY246" s="1" t="s">
        <v>52</v>
      </c>
      <c r="AZ246" s="1" t="s">
        <v>52</v>
      </c>
    </row>
    <row r="247" spans="1:52" ht="30" customHeight="1">
      <c r="A247" s="19"/>
      <c r="B247" s="19"/>
      <c r="C247" s="19"/>
      <c r="D247" s="19"/>
      <c r="E247" s="21"/>
      <c r="F247" s="24"/>
      <c r="G247" s="21"/>
      <c r="H247" s="24"/>
      <c r="I247" s="21"/>
      <c r="J247" s="24"/>
      <c r="K247" s="21"/>
      <c r="L247" s="24"/>
      <c r="M247" s="19"/>
    </row>
    <row r="248" spans="1:52" ht="30" customHeight="1">
      <c r="A248" s="15" t="s">
        <v>1231</v>
      </c>
      <c r="B248" s="16"/>
      <c r="C248" s="16"/>
      <c r="D248" s="16"/>
      <c r="E248" s="20"/>
      <c r="F248" s="23"/>
      <c r="G248" s="20"/>
      <c r="H248" s="23"/>
      <c r="I248" s="20"/>
      <c r="J248" s="23"/>
      <c r="K248" s="20"/>
      <c r="L248" s="23"/>
      <c r="M248" s="17"/>
      <c r="N248" s="1" t="s">
        <v>320</v>
      </c>
    </row>
    <row r="249" spans="1:52" ht="30" customHeight="1">
      <c r="A249" s="18" t="s">
        <v>946</v>
      </c>
      <c r="B249" s="18" t="s">
        <v>947</v>
      </c>
      <c r="C249" s="18" t="s">
        <v>83</v>
      </c>
      <c r="D249" s="19">
        <v>1.1000000000000001</v>
      </c>
      <c r="E249" s="21">
        <f>단가대비표!O64</f>
        <v>12037.03</v>
      </c>
      <c r="F249" s="24">
        <f>TRUNC(E249*D249,1)</f>
        <v>13240.7</v>
      </c>
      <c r="G249" s="21">
        <f>단가대비표!P64</f>
        <v>0</v>
      </c>
      <c r="H249" s="24">
        <f>TRUNC(G249*D249,1)</f>
        <v>0</v>
      </c>
      <c r="I249" s="21">
        <f>단가대비표!V64</f>
        <v>0</v>
      </c>
      <c r="J249" s="24">
        <f>TRUNC(I249*D249,1)</f>
        <v>0</v>
      </c>
      <c r="K249" s="21">
        <f t="shared" ref="K249:L251" si="45">TRUNC(E249+G249+I249,1)</f>
        <v>12037</v>
      </c>
      <c r="L249" s="24">
        <f t="shared" si="45"/>
        <v>13240.7</v>
      </c>
      <c r="M249" s="18" t="s">
        <v>52</v>
      </c>
      <c r="N249" s="1" t="s">
        <v>320</v>
      </c>
      <c r="O249" s="1" t="s">
        <v>948</v>
      </c>
      <c r="P249" s="1" t="s">
        <v>64</v>
      </c>
      <c r="Q249" s="1" t="s">
        <v>64</v>
      </c>
      <c r="R249" s="1" t="s">
        <v>63</v>
      </c>
      <c r="AV249" s="1" t="s">
        <v>52</v>
      </c>
      <c r="AW249" s="1" t="s">
        <v>1232</v>
      </c>
      <c r="AX249" s="1" t="s">
        <v>52</v>
      </c>
      <c r="AY249" s="1" t="s">
        <v>52</v>
      </c>
      <c r="AZ249" s="1" t="s">
        <v>52</v>
      </c>
    </row>
    <row r="250" spans="1:52" ht="30" customHeight="1">
      <c r="A250" s="18" t="s">
        <v>950</v>
      </c>
      <c r="B250" s="18" t="s">
        <v>951</v>
      </c>
      <c r="C250" s="18" t="s">
        <v>771</v>
      </c>
      <c r="D250" s="19">
        <v>0.35</v>
      </c>
      <c r="E250" s="21">
        <f>단가대비표!O111</f>
        <v>2540</v>
      </c>
      <c r="F250" s="24">
        <f>TRUNC(E250*D250,1)</f>
        <v>889</v>
      </c>
      <c r="G250" s="21">
        <f>단가대비표!P111</f>
        <v>0</v>
      </c>
      <c r="H250" s="24">
        <f>TRUNC(G250*D250,1)</f>
        <v>0</v>
      </c>
      <c r="I250" s="21">
        <f>단가대비표!V111</f>
        <v>0</v>
      </c>
      <c r="J250" s="24">
        <f>TRUNC(I250*D250,1)</f>
        <v>0</v>
      </c>
      <c r="K250" s="21">
        <f t="shared" si="45"/>
        <v>2540</v>
      </c>
      <c r="L250" s="24">
        <f t="shared" si="45"/>
        <v>889</v>
      </c>
      <c r="M250" s="18" t="s">
        <v>52</v>
      </c>
      <c r="N250" s="1" t="s">
        <v>320</v>
      </c>
      <c r="O250" s="1" t="s">
        <v>952</v>
      </c>
      <c r="P250" s="1" t="s">
        <v>64</v>
      </c>
      <c r="Q250" s="1" t="s">
        <v>64</v>
      </c>
      <c r="R250" s="1" t="s">
        <v>63</v>
      </c>
      <c r="AV250" s="1" t="s">
        <v>52</v>
      </c>
      <c r="AW250" s="1" t="s">
        <v>1233</v>
      </c>
      <c r="AX250" s="1" t="s">
        <v>52</v>
      </c>
      <c r="AY250" s="1" t="s">
        <v>52</v>
      </c>
      <c r="AZ250" s="1" t="s">
        <v>52</v>
      </c>
    </row>
    <row r="251" spans="1:52" ht="30" customHeight="1">
      <c r="A251" s="18" t="s">
        <v>1226</v>
      </c>
      <c r="B251" s="18" t="s">
        <v>1234</v>
      </c>
      <c r="C251" s="18" t="s">
        <v>83</v>
      </c>
      <c r="D251" s="19">
        <v>1</v>
      </c>
      <c r="E251" s="21">
        <f>일위대가목록!E161</f>
        <v>0</v>
      </c>
      <c r="F251" s="24">
        <f>TRUNC(E251*D251,1)</f>
        <v>0</v>
      </c>
      <c r="G251" s="21">
        <f>일위대가목록!F161</f>
        <v>19632</v>
      </c>
      <c r="H251" s="24">
        <f>TRUNC(G251*D251,1)</f>
        <v>19632</v>
      </c>
      <c r="I251" s="21">
        <f>일위대가목록!G161</f>
        <v>0</v>
      </c>
      <c r="J251" s="24">
        <f>TRUNC(I251*D251,1)</f>
        <v>0</v>
      </c>
      <c r="K251" s="21">
        <f t="shared" si="45"/>
        <v>19632</v>
      </c>
      <c r="L251" s="24">
        <f t="shared" si="45"/>
        <v>19632</v>
      </c>
      <c r="M251" s="18" t="s">
        <v>1235</v>
      </c>
      <c r="N251" s="1" t="s">
        <v>320</v>
      </c>
      <c r="O251" s="1" t="s">
        <v>1236</v>
      </c>
      <c r="P251" s="1" t="s">
        <v>63</v>
      </c>
      <c r="Q251" s="1" t="s">
        <v>64</v>
      </c>
      <c r="R251" s="1" t="s">
        <v>64</v>
      </c>
      <c r="AV251" s="1" t="s">
        <v>52</v>
      </c>
      <c r="AW251" s="1" t="s">
        <v>1237</v>
      </c>
      <c r="AX251" s="1" t="s">
        <v>52</v>
      </c>
      <c r="AY251" s="1" t="s">
        <v>52</v>
      </c>
      <c r="AZ251" s="1" t="s">
        <v>52</v>
      </c>
    </row>
    <row r="252" spans="1:52" ht="30" customHeight="1">
      <c r="A252" s="18" t="s">
        <v>831</v>
      </c>
      <c r="B252" s="18" t="s">
        <v>52</v>
      </c>
      <c r="C252" s="18" t="s">
        <v>52</v>
      </c>
      <c r="D252" s="19"/>
      <c r="E252" s="21"/>
      <c r="F252" s="24">
        <f>TRUNC(SUMIF(N249:N251, N248, F249:F251),0)</f>
        <v>14129</v>
      </c>
      <c r="G252" s="21"/>
      <c r="H252" s="24">
        <f>TRUNC(SUMIF(N249:N251, N248, H249:H251),0)</f>
        <v>19632</v>
      </c>
      <c r="I252" s="21"/>
      <c r="J252" s="24">
        <f>TRUNC(SUMIF(N249:N251, N248, J249:J251),0)</f>
        <v>0</v>
      </c>
      <c r="K252" s="21"/>
      <c r="L252" s="24">
        <f>F252+H252+J252</f>
        <v>33761</v>
      </c>
      <c r="M252" s="18" t="s">
        <v>52</v>
      </c>
      <c r="N252" s="1" t="s">
        <v>99</v>
      </c>
      <c r="O252" s="1" t="s">
        <v>99</v>
      </c>
      <c r="P252" s="1" t="s">
        <v>52</v>
      </c>
      <c r="Q252" s="1" t="s">
        <v>52</v>
      </c>
      <c r="R252" s="1" t="s">
        <v>52</v>
      </c>
      <c r="AV252" s="1" t="s">
        <v>52</v>
      </c>
      <c r="AW252" s="1" t="s">
        <v>52</v>
      </c>
      <c r="AX252" s="1" t="s">
        <v>52</v>
      </c>
      <c r="AY252" s="1" t="s">
        <v>52</v>
      </c>
      <c r="AZ252" s="1" t="s">
        <v>52</v>
      </c>
    </row>
    <row r="253" spans="1:52" ht="30" customHeight="1">
      <c r="A253" s="19"/>
      <c r="B253" s="19"/>
      <c r="C253" s="19"/>
      <c r="D253" s="19"/>
      <c r="E253" s="21"/>
      <c r="F253" s="24"/>
      <c r="G253" s="21"/>
      <c r="H253" s="24"/>
      <c r="I253" s="21"/>
      <c r="J253" s="24"/>
      <c r="K253" s="21"/>
      <c r="L253" s="24"/>
      <c r="M253" s="19"/>
    </row>
    <row r="254" spans="1:52" ht="30" customHeight="1">
      <c r="A254" s="15" t="s">
        <v>1238</v>
      </c>
      <c r="B254" s="16"/>
      <c r="C254" s="16"/>
      <c r="D254" s="16"/>
      <c r="E254" s="20"/>
      <c r="F254" s="23"/>
      <c r="G254" s="20"/>
      <c r="H254" s="23"/>
      <c r="I254" s="20"/>
      <c r="J254" s="23"/>
      <c r="K254" s="20"/>
      <c r="L254" s="23"/>
      <c r="M254" s="17"/>
      <c r="N254" s="1" t="s">
        <v>324</v>
      </c>
    </row>
    <row r="255" spans="1:52" ht="30" customHeight="1">
      <c r="A255" s="18" t="s">
        <v>946</v>
      </c>
      <c r="B255" s="18" t="s">
        <v>1239</v>
      </c>
      <c r="C255" s="18" t="s">
        <v>83</v>
      </c>
      <c r="D255" s="19">
        <v>1.1000000000000001</v>
      </c>
      <c r="E255" s="21">
        <f>단가대비표!O65</f>
        <v>24074.07</v>
      </c>
      <c r="F255" s="24">
        <f>TRUNC(E255*D255,1)</f>
        <v>26481.4</v>
      </c>
      <c r="G255" s="21">
        <f>단가대비표!P65</f>
        <v>0</v>
      </c>
      <c r="H255" s="24">
        <f>TRUNC(G255*D255,1)</f>
        <v>0</v>
      </c>
      <c r="I255" s="21">
        <f>단가대비표!V65</f>
        <v>0</v>
      </c>
      <c r="J255" s="24">
        <f>TRUNC(I255*D255,1)</f>
        <v>0</v>
      </c>
      <c r="K255" s="21">
        <f t="shared" ref="K255:L257" si="46">TRUNC(E255+G255+I255,1)</f>
        <v>24074</v>
      </c>
      <c r="L255" s="24">
        <f t="shared" si="46"/>
        <v>26481.4</v>
      </c>
      <c r="M255" s="18" t="s">
        <v>52</v>
      </c>
      <c r="N255" s="1" t="s">
        <v>324</v>
      </c>
      <c r="O255" s="1" t="s">
        <v>1240</v>
      </c>
      <c r="P255" s="1" t="s">
        <v>64</v>
      </c>
      <c r="Q255" s="1" t="s">
        <v>64</v>
      </c>
      <c r="R255" s="1" t="s">
        <v>63</v>
      </c>
      <c r="AV255" s="1" t="s">
        <v>52</v>
      </c>
      <c r="AW255" s="1" t="s">
        <v>1241</v>
      </c>
      <c r="AX255" s="1" t="s">
        <v>52</v>
      </c>
      <c r="AY255" s="1" t="s">
        <v>52</v>
      </c>
      <c r="AZ255" s="1" t="s">
        <v>52</v>
      </c>
    </row>
    <row r="256" spans="1:52" ht="30" customHeight="1">
      <c r="A256" s="18" t="s">
        <v>950</v>
      </c>
      <c r="B256" s="18" t="s">
        <v>951</v>
      </c>
      <c r="C256" s="18" t="s">
        <v>771</v>
      </c>
      <c r="D256" s="19">
        <v>0.35</v>
      </c>
      <c r="E256" s="21">
        <f>단가대비표!O111</f>
        <v>2540</v>
      </c>
      <c r="F256" s="24">
        <f>TRUNC(E256*D256,1)</f>
        <v>889</v>
      </c>
      <c r="G256" s="21">
        <f>단가대비표!P111</f>
        <v>0</v>
      </c>
      <c r="H256" s="24">
        <f>TRUNC(G256*D256,1)</f>
        <v>0</v>
      </c>
      <c r="I256" s="21">
        <f>단가대비표!V111</f>
        <v>0</v>
      </c>
      <c r="J256" s="24">
        <f>TRUNC(I256*D256,1)</f>
        <v>0</v>
      </c>
      <c r="K256" s="21">
        <f t="shared" si="46"/>
        <v>2540</v>
      </c>
      <c r="L256" s="24">
        <f t="shared" si="46"/>
        <v>889</v>
      </c>
      <c r="M256" s="18" t="s">
        <v>52</v>
      </c>
      <c r="N256" s="1" t="s">
        <v>324</v>
      </c>
      <c r="O256" s="1" t="s">
        <v>952</v>
      </c>
      <c r="P256" s="1" t="s">
        <v>64</v>
      </c>
      <c r="Q256" s="1" t="s">
        <v>64</v>
      </c>
      <c r="R256" s="1" t="s">
        <v>63</v>
      </c>
      <c r="AV256" s="1" t="s">
        <v>52</v>
      </c>
      <c r="AW256" s="1" t="s">
        <v>1242</v>
      </c>
      <c r="AX256" s="1" t="s">
        <v>52</v>
      </c>
      <c r="AY256" s="1" t="s">
        <v>52</v>
      </c>
      <c r="AZ256" s="1" t="s">
        <v>52</v>
      </c>
    </row>
    <row r="257" spans="1:52" ht="30" customHeight="1">
      <c r="A257" s="18" t="s">
        <v>1226</v>
      </c>
      <c r="B257" s="18" t="s">
        <v>1243</v>
      </c>
      <c r="C257" s="18" t="s">
        <v>83</v>
      </c>
      <c r="D257" s="19">
        <v>1</v>
      </c>
      <c r="E257" s="21">
        <f>일위대가목록!E162</f>
        <v>0</v>
      </c>
      <c r="F257" s="24">
        <f>TRUNC(E257*D257,1)</f>
        <v>0</v>
      </c>
      <c r="G257" s="21">
        <f>일위대가목록!F162</f>
        <v>21517</v>
      </c>
      <c r="H257" s="24">
        <f>TRUNC(G257*D257,1)</f>
        <v>21517</v>
      </c>
      <c r="I257" s="21">
        <f>일위대가목록!G162</f>
        <v>0</v>
      </c>
      <c r="J257" s="24">
        <f>TRUNC(I257*D257,1)</f>
        <v>0</v>
      </c>
      <c r="K257" s="21">
        <f t="shared" si="46"/>
        <v>21517</v>
      </c>
      <c r="L257" s="24">
        <f t="shared" si="46"/>
        <v>21517</v>
      </c>
      <c r="M257" s="18" t="s">
        <v>1244</v>
      </c>
      <c r="N257" s="1" t="s">
        <v>324</v>
      </c>
      <c r="O257" s="1" t="s">
        <v>1245</v>
      </c>
      <c r="P257" s="1" t="s">
        <v>63</v>
      </c>
      <c r="Q257" s="1" t="s">
        <v>64</v>
      </c>
      <c r="R257" s="1" t="s">
        <v>64</v>
      </c>
      <c r="AV257" s="1" t="s">
        <v>52</v>
      </c>
      <c r="AW257" s="1" t="s">
        <v>1246</v>
      </c>
      <c r="AX257" s="1" t="s">
        <v>52</v>
      </c>
      <c r="AY257" s="1" t="s">
        <v>52</v>
      </c>
      <c r="AZ257" s="1" t="s">
        <v>52</v>
      </c>
    </row>
    <row r="258" spans="1:52" ht="30" customHeight="1">
      <c r="A258" s="18" t="s">
        <v>831</v>
      </c>
      <c r="B258" s="18" t="s">
        <v>52</v>
      </c>
      <c r="C258" s="18" t="s">
        <v>52</v>
      </c>
      <c r="D258" s="19"/>
      <c r="E258" s="21"/>
      <c r="F258" s="24">
        <f>TRUNC(SUMIF(N255:N257, N254, F255:F257),0)</f>
        <v>27370</v>
      </c>
      <c r="G258" s="21"/>
      <c r="H258" s="24">
        <f>TRUNC(SUMIF(N255:N257, N254, H255:H257),0)</f>
        <v>21517</v>
      </c>
      <c r="I258" s="21"/>
      <c r="J258" s="24">
        <f>TRUNC(SUMIF(N255:N257, N254, J255:J257),0)</f>
        <v>0</v>
      </c>
      <c r="K258" s="21"/>
      <c r="L258" s="24">
        <f>F258+H258+J258</f>
        <v>48887</v>
      </c>
      <c r="M258" s="18" t="s">
        <v>52</v>
      </c>
      <c r="N258" s="1" t="s">
        <v>99</v>
      </c>
      <c r="O258" s="1" t="s">
        <v>99</v>
      </c>
      <c r="P258" s="1" t="s">
        <v>52</v>
      </c>
      <c r="Q258" s="1" t="s">
        <v>52</v>
      </c>
      <c r="R258" s="1" t="s">
        <v>52</v>
      </c>
      <c r="AV258" s="1" t="s">
        <v>52</v>
      </c>
      <c r="AW258" s="1" t="s">
        <v>52</v>
      </c>
      <c r="AX258" s="1" t="s">
        <v>52</v>
      </c>
      <c r="AY258" s="1" t="s">
        <v>52</v>
      </c>
      <c r="AZ258" s="1" t="s">
        <v>52</v>
      </c>
    </row>
    <row r="259" spans="1:52" ht="30" customHeight="1">
      <c r="A259" s="19"/>
      <c r="B259" s="19"/>
      <c r="C259" s="19"/>
      <c r="D259" s="19"/>
      <c r="E259" s="21"/>
      <c r="F259" s="24"/>
      <c r="G259" s="21"/>
      <c r="H259" s="24"/>
      <c r="I259" s="21"/>
      <c r="J259" s="24"/>
      <c r="K259" s="21"/>
      <c r="L259" s="24"/>
      <c r="M259" s="19"/>
    </row>
    <row r="260" spans="1:52" ht="30" customHeight="1">
      <c r="A260" s="15" t="s">
        <v>1247</v>
      </c>
      <c r="B260" s="16"/>
      <c r="C260" s="16"/>
      <c r="D260" s="16"/>
      <c r="E260" s="20"/>
      <c r="F260" s="23"/>
      <c r="G260" s="20"/>
      <c r="H260" s="23"/>
      <c r="I260" s="20"/>
      <c r="J260" s="23"/>
      <c r="K260" s="20"/>
      <c r="L260" s="23"/>
      <c r="M260" s="17"/>
      <c r="N260" s="1" t="s">
        <v>332</v>
      </c>
    </row>
    <row r="261" spans="1:52" ht="30" customHeight="1">
      <c r="A261" s="18" t="s">
        <v>871</v>
      </c>
      <c r="B261" s="18" t="s">
        <v>872</v>
      </c>
      <c r="C261" s="18" t="s">
        <v>873</v>
      </c>
      <c r="D261" s="19">
        <v>0.1</v>
      </c>
      <c r="E261" s="21">
        <f>단가대비표!O165</f>
        <v>0</v>
      </c>
      <c r="F261" s="24">
        <f>TRUNC(E261*D261,1)</f>
        <v>0</v>
      </c>
      <c r="G261" s="21">
        <f>단가대비표!P165</f>
        <v>277642</v>
      </c>
      <c r="H261" s="24">
        <f>TRUNC(G261*D261,1)</f>
        <v>27764.2</v>
      </c>
      <c r="I261" s="21">
        <f>단가대비표!V165</f>
        <v>0</v>
      </c>
      <c r="J261" s="24">
        <f>TRUNC(I261*D261,1)</f>
        <v>0</v>
      </c>
      <c r="K261" s="21">
        <f t="shared" ref="K261:L263" si="47">TRUNC(E261+G261+I261,1)</f>
        <v>277642</v>
      </c>
      <c r="L261" s="24">
        <f t="shared" si="47"/>
        <v>27764.2</v>
      </c>
      <c r="M261" s="18" t="s">
        <v>52</v>
      </c>
      <c r="N261" s="1" t="s">
        <v>332</v>
      </c>
      <c r="O261" s="1" t="s">
        <v>874</v>
      </c>
      <c r="P261" s="1" t="s">
        <v>64</v>
      </c>
      <c r="Q261" s="1" t="s">
        <v>64</v>
      </c>
      <c r="R261" s="1" t="s">
        <v>63</v>
      </c>
      <c r="V261">
        <v>1</v>
      </c>
      <c r="AV261" s="1" t="s">
        <v>52</v>
      </c>
      <c r="AW261" s="1" t="s">
        <v>1248</v>
      </c>
      <c r="AX261" s="1" t="s">
        <v>52</v>
      </c>
      <c r="AY261" s="1" t="s">
        <v>52</v>
      </c>
      <c r="AZ261" s="1" t="s">
        <v>52</v>
      </c>
    </row>
    <row r="262" spans="1:52" ht="30" customHeight="1">
      <c r="A262" s="18" t="s">
        <v>876</v>
      </c>
      <c r="B262" s="18" t="s">
        <v>872</v>
      </c>
      <c r="C262" s="18" t="s">
        <v>873</v>
      </c>
      <c r="D262" s="19">
        <v>0.05</v>
      </c>
      <c r="E262" s="21">
        <f>단가대비표!O155</f>
        <v>0</v>
      </c>
      <c r="F262" s="24">
        <f>TRUNC(E262*D262,1)</f>
        <v>0</v>
      </c>
      <c r="G262" s="21">
        <f>단가대비표!P155</f>
        <v>172068</v>
      </c>
      <c r="H262" s="24">
        <f>TRUNC(G262*D262,1)</f>
        <v>8603.4</v>
      </c>
      <c r="I262" s="21">
        <f>단가대비표!V155</f>
        <v>0</v>
      </c>
      <c r="J262" s="24">
        <f>TRUNC(I262*D262,1)</f>
        <v>0</v>
      </c>
      <c r="K262" s="21">
        <f t="shared" si="47"/>
        <v>172068</v>
      </c>
      <c r="L262" s="24">
        <f t="shared" si="47"/>
        <v>8603.4</v>
      </c>
      <c r="M262" s="18" t="s">
        <v>52</v>
      </c>
      <c r="N262" s="1" t="s">
        <v>332</v>
      </c>
      <c r="O262" s="1" t="s">
        <v>877</v>
      </c>
      <c r="P262" s="1" t="s">
        <v>64</v>
      </c>
      <c r="Q262" s="1" t="s">
        <v>64</v>
      </c>
      <c r="R262" s="1" t="s">
        <v>63</v>
      </c>
      <c r="V262">
        <v>1</v>
      </c>
      <c r="AV262" s="1" t="s">
        <v>52</v>
      </c>
      <c r="AW262" s="1" t="s">
        <v>1249</v>
      </c>
      <c r="AX262" s="1" t="s">
        <v>52</v>
      </c>
      <c r="AY262" s="1" t="s">
        <v>52</v>
      </c>
      <c r="AZ262" s="1" t="s">
        <v>52</v>
      </c>
    </row>
    <row r="263" spans="1:52" ht="30" customHeight="1">
      <c r="A263" s="18" t="s">
        <v>967</v>
      </c>
      <c r="B263" s="18" t="s">
        <v>1216</v>
      </c>
      <c r="C263" s="18" t="s">
        <v>800</v>
      </c>
      <c r="D263" s="19">
        <v>1</v>
      </c>
      <c r="E263" s="21">
        <v>0</v>
      </c>
      <c r="F263" s="24">
        <f>TRUNC(E263*D263,1)</f>
        <v>0</v>
      </c>
      <c r="G263" s="21">
        <v>0</v>
      </c>
      <c r="H263" s="24">
        <f>TRUNC(G263*D263,1)</f>
        <v>0</v>
      </c>
      <c r="I263" s="21">
        <f>TRUNC(SUMIF(V261:V263, RIGHTB(O263, 1), H261:H263)*U263, 2)</f>
        <v>1091.02</v>
      </c>
      <c r="J263" s="24">
        <f>TRUNC(I263*D263,1)</f>
        <v>1091</v>
      </c>
      <c r="K263" s="21">
        <f t="shared" si="47"/>
        <v>1091</v>
      </c>
      <c r="L263" s="24">
        <f t="shared" si="47"/>
        <v>1091</v>
      </c>
      <c r="M263" s="18" t="s">
        <v>52</v>
      </c>
      <c r="N263" s="1" t="s">
        <v>332</v>
      </c>
      <c r="O263" s="1" t="s">
        <v>801</v>
      </c>
      <c r="P263" s="1" t="s">
        <v>64</v>
      </c>
      <c r="Q263" s="1" t="s">
        <v>64</v>
      </c>
      <c r="R263" s="1" t="s">
        <v>64</v>
      </c>
      <c r="S263">
        <v>1</v>
      </c>
      <c r="T263">
        <v>2</v>
      </c>
      <c r="U263">
        <v>0.03</v>
      </c>
      <c r="AV263" s="1" t="s">
        <v>52</v>
      </c>
      <c r="AW263" s="1" t="s">
        <v>1250</v>
      </c>
      <c r="AX263" s="1" t="s">
        <v>52</v>
      </c>
      <c r="AY263" s="1" t="s">
        <v>52</v>
      </c>
      <c r="AZ263" s="1" t="s">
        <v>52</v>
      </c>
    </row>
    <row r="264" spans="1:52" ht="30" customHeight="1">
      <c r="A264" s="18" t="s">
        <v>831</v>
      </c>
      <c r="B264" s="18" t="s">
        <v>52</v>
      </c>
      <c r="C264" s="18" t="s">
        <v>52</v>
      </c>
      <c r="D264" s="19"/>
      <c r="E264" s="21"/>
      <c r="F264" s="24">
        <f>TRUNC(SUMIF(N261:N263, N260, F261:F263),0)</f>
        <v>0</v>
      </c>
      <c r="G264" s="21"/>
      <c r="H264" s="24">
        <f>TRUNC(SUMIF(N261:N263, N260, H261:H263),0)</f>
        <v>36367</v>
      </c>
      <c r="I264" s="21"/>
      <c r="J264" s="24">
        <f>TRUNC(SUMIF(N261:N263, N260, J261:J263),0)</f>
        <v>1091</v>
      </c>
      <c r="K264" s="21"/>
      <c r="L264" s="24">
        <f>F264+H264+J264</f>
        <v>37458</v>
      </c>
      <c r="M264" s="18" t="s">
        <v>52</v>
      </c>
      <c r="N264" s="1" t="s">
        <v>99</v>
      </c>
      <c r="O264" s="1" t="s">
        <v>99</v>
      </c>
      <c r="P264" s="1" t="s">
        <v>52</v>
      </c>
      <c r="Q264" s="1" t="s">
        <v>52</v>
      </c>
      <c r="R264" s="1" t="s">
        <v>52</v>
      </c>
      <c r="AV264" s="1" t="s">
        <v>52</v>
      </c>
      <c r="AW264" s="1" t="s">
        <v>52</v>
      </c>
      <c r="AX264" s="1" t="s">
        <v>52</v>
      </c>
      <c r="AY264" s="1" t="s">
        <v>52</v>
      </c>
      <c r="AZ264" s="1" t="s">
        <v>52</v>
      </c>
    </row>
    <row r="265" spans="1:52" ht="30" customHeight="1">
      <c r="A265" s="19"/>
      <c r="B265" s="19"/>
      <c r="C265" s="19"/>
      <c r="D265" s="19"/>
      <c r="E265" s="21"/>
      <c r="F265" s="24"/>
      <c r="G265" s="21"/>
      <c r="H265" s="24"/>
      <c r="I265" s="21"/>
      <c r="J265" s="24"/>
      <c r="K265" s="21"/>
      <c r="L265" s="24"/>
      <c r="M265" s="19"/>
    </row>
    <row r="266" spans="1:52" ht="30" customHeight="1">
      <c r="A266" s="15" t="s">
        <v>1251</v>
      </c>
      <c r="B266" s="16"/>
      <c r="C266" s="16"/>
      <c r="D266" s="16"/>
      <c r="E266" s="20"/>
      <c r="F266" s="23"/>
      <c r="G266" s="20"/>
      <c r="H266" s="23"/>
      <c r="I266" s="20"/>
      <c r="J266" s="23"/>
      <c r="K266" s="20"/>
      <c r="L266" s="23"/>
      <c r="M266" s="17"/>
      <c r="N266" s="1" t="s">
        <v>336</v>
      </c>
    </row>
    <row r="267" spans="1:52" ht="30" customHeight="1">
      <c r="A267" s="18" t="s">
        <v>867</v>
      </c>
      <c r="B267" s="18" t="s">
        <v>868</v>
      </c>
      <c r="C267" s="18" t="s">
        <v>1159</v>
      </c>
      <c r="D267" s="19">
        <v>1.0981000000000001</v>
      </c>
      <c r="E267" s="21">
        <f>단가대비표!O45</f>
        <v>1909</v>
      </c>
      <c r="F267" s="24">
        <f>TRUNC(E267*D267,1)</f>
        <v>2096.1999999999998</v>
      </c>
      <c r="G267" s="21">
        <f>단가대비표!P45</f>
        <v>0</v>
      </c>
      <c r="H267" s="24">
        <f>TRUNC(G267*D267,1)</f>
        <v>0</v>
      </c>
      <c r="I267" s="21">
        <f>단가대비표!V45</f>
        <v>0</v>
      </c>
      <c r="J267" s="24">
        <f>TRUNC(I267*D267,1)</f>
        <v>0</v>
      </c>
      <c r="K267" s="21">
        <f>TRUNC(E267+G267+I267,1)</f>
        <v>1909</v>
      </c>
      <c r="L267" s="24">
        <f>TRUNC(F267+H267+J267,1)</f>
        <v>2096.1999999999998</v>
      </c>
      <c r="M267" s="18" t="s">
        <v>52</v>
      </c>
      <c r="N267" s="1" t="s">
        <v>336</v>
      </c>
      <c r="O267" s="1" t="s">
        <v>1160</v>
      </c>
      <c r="P267" s="1" t="s">
        <v>64</v>
      </c>
      <c r="Q267" s="1" t="s">
        <v>64</v>
      </c>
      <c r="R267" s="1" t="s">
        <v>63</v>
      </c>
      <c r="AV267" s="1" t="s">
        <v>52</v>
      </c>
      <c r="AW267" s="1" t="s">
        <v>1252</v>
      </c>
      <c r="AX267" s="1" t="s">
        <v>52</v>
      </c>
      <c r="AY267" s="1" t="s">
        <v>52</v>
      </c>
      <c r="AZ267" s="1" t="s">
        <v>52</v>
      </c>
    </row>
    <row r="268" spans="1:52" ht="30" customHeight="1">
      <c r="A268" s="18" t="s">
        <v>334</v>
      </c>
      <c r="B268" s="18" t="s">
        <v>1162</v>
      </c>
      <c r="C268" s="18" t="s">
        <v>83</v>
      </c>
      <c r="D268" s="19">
        <v>1</v>
      </c>
      <c r="E268" s="21">
        <f>일위대가목록!E153</f>
        <v>0</v>
      </c>
      <c r="F268" s="24">
        <f>TRUNC(E268*D268,1)</f>
        <v>0</v>
      </c>
      <c r="G268" s="21">
        <f>일위대가목록!F153</f>
        <v>9733</v>
      </c>
      <c r="H268" s="24">
        <f>TRUNC(G268*D268,1)</f>
        <v>9733</v>
      </c>
      <c r="I268" s="21">
        <f>일위대가목록!G153</f>
        <v>194</v>
      </c>
      <c r="J268" s="24">
        <f>TRUNC(I268*D268,1)</f>
        <v>194</v>
      </c>
      <c r="K268" s="21">
        <f>TRUNC(E268+G268+I268,1)</f>
        <v>9927</v>
      </c>
      <c r="L268" s="24">
        <f>TRUNC(F268+H268+J268,1)</f>
        <v>9927</v>
      </c>
      <c r="M268" s="18" t="s">
        <v>1163</v>
      </c>
      <c r="N268" s="1" t="s">
        <v>336</v>
      </c>
      <c r="O268" s="1" t="s">
        <v>1164</v>
      </c>
      <c r="P268" s="1" t="s">
        <v>63</v>
      </c>
      <c r="Q268" s="1" t="s">
        <v>64</v>
      </c>
      <c r="R268" s="1" t="s">
        <v>64</v>
      </c>
      <c r="AV268" s="1" t="s">
        <v>52</v>
      </c>
      <c r="AW268" s="1" t="s">
        <v>1253</v>
      </c>
      <c r="AX268" s="1" t="s">
        <v>52</v>
      </c>
      <c r="AY268" s="1" t="s">
        <v>52</v>
      </c>
      <c r="AZ268" s="1" t="s">
        <v>52</v>
      </c>
    </row>
    <row r="269" spans="1:52" ht="30" customHeight="1">
      <c r="A269" s="18" t="s">
        <v>831</v>
      </c>
      <c r="B269" s="18" t="s">
        <v>52</v>
      </c>
      <c r="C269" s="18" t="s">
        <v>52</v>
      </c>
      <c r="D269" s="19"/>
      <c r="E269" s="21"/>
      <c r="F269" s="24">
        <f>TRUNC(SUMIF(N267:N268, N266, F267:F268),0)</f>
        <v>2096</v>
      </c>
      <c r="G269" s="21"/>
      <c r="H269" s="24">
        <f>TRUNC(SUMIF(N267:N268, N266, H267:H268),0)</f>
        <v>9733</v>
      </c>
      <c r="I269" s="21"/>
      <c r="J269" s="24">
        <f>TRUNC(SUMIF(N267:N268, N266, J267:J268),0)</f>
        <v>194</v>
      </c>
      <c r="K269" s="21"/>
      <c r="L269" s="24">
        <f>F269+H269+J269</f>
        <v>12023</v>
      </c>
      <c r="M269" s="18" t="s">
        <v>52</v>
      </c>
      <c r="N269" s="1" t="s">
        <v>99</v>
      </c>
      <c r="O269" s="1" t="s">
        <v>99</v>
      </c>
      <c r="P269" s="1" t="s">
        <v>52</v>
      </c>
      <c r="Q269" s="1" t="s">
        <v>52</v>
      </c>
      <c r="R269" s="1" t="s">
        <v>52</v>
      </c>
      <c r="AV269" s="1" t="s">
        <v>52</v>
      </c>
      <c r="AW269" s="1" t="s">
        <v>52</v>
      </c>
      <c r="AX269" s="1" t="s">
        <v>52</v>
      </c>
      <c r="AY269" s="1" t="s">
        <v>52</v>
      </c>
      <c r="AZ269" s="1" t="s">
        <v>52</v>
      </c>
    </row>
    <row r="270" spans="1:52" ht="30" customHeight="1">
      <c r="A270" s="19"/>
      <c r="B270" s="19"/>
      <c r="C270" s="19"/>
      <c r="D270" s="19"/>
      <c r="E270" s="21"/>
      <c r="F270" s="24"/>
      <c r="G270" s="21"/>
      <c r="H270" s="24"/>
      <c r="I270" s="21"/>
      <c r="J270" s="24"/>
      <c r="K270" s="21"/>
      <c r="L270" s="24"/>
      <c r="M270" s="19"/>
    </row>
    <row r="271" spans="1:52" ht="30" customHeight="1">
      <c r="A271" s="15" t="s">
        <v>1254</v>
      </c>
      <c r="B271" s="16"/>
      <c r="C271" s="16"/>
      <c r="D271" s="16"/>
      <c r="E271" s="20"/>
      <c r="F271" s="23"/>
      <c r="G271" s="20"/>
      <c r="H271" s="23"/>
      <c r="I271" s="20"/>
      <c r="J271" s="23"/>
      <c r="K271" s="20"/>
      <c r="L271" s="23"/>
      <c r="M271" s="17"/>
      <c r="N271" s="1" t="s">
        <v>341</v>
      </c>
    </row>
    <row r="272" spans="1:52" ht="30" customHeight="1">
      <c r="A272" s="18" t="s">
        <v>1255</v>
      </c>
      <c r="B272" s="18" t="s">
        <v>1256</v>
      </c>
      <c r="C272" s="18" t="s">
        <v>83</v>
      </c>
      <c r="D272" s="19">
        <v>1</v>
      </c>
      <c r="E272" s="21">
        <f>일위대가목록!E163</f>
        <v>0</v>
      </c>
      <c r="F272" s="24">
        <f>TRUNC(E272*D272,1)</f>
        <v>0</v>
      </c>
      <c r="G272" s="21">
        <f>일위대가목록!F163</f>
        <v>90847</v>
      </c>
      <c r="H272" s="24">
        <f>TRUNC(G272*D272,1)</f>
        <v>90847</v>
      </c>
      <c r="I272" s="21">
        <f>일위대가목록!G163</f>
        <v>2725</v>
      </c>
      <c r="J272" s="24">
        <f>TRUNC(I272*D272,1)</f>
        <v>2725</v>
      </c>
      <c r="K272" s="21">
        <f>TRUNC(E272+G272+I272,1)</f>
        <v>93572</v>
      </c>
      <c r="L272" s="24">
        <f>TRUNC(F272+H272+J272,1)</f>
        <v>93572</v>
      </c>
      <c r="M272" s="18" t="s">
        <v>1257</v>
      </c>
      <c r="N272" s="1" t="s">
        <v>341</v>
      </c>
      <c r="O272" s="1" t="s">
        <v>1258</v>
      </c>
      <c r="P272" s="1" t="s">
        <v>63</v>
      </c>
      <c r="Q272" s="1" t="s">
        <v>64</v>
      </c>
      <c r="R272" s="1" t="s">
        <v>64</v>
      </c>
      <c r="AV272" s="1" t="s">
        <v>52</v>
      </c>
      <c r="AW272" s="1" t="s">
        <v>1259</v>
      </c>
      <c r="AX272" s="1" t="s">
        <v>52</v>
      </c>
      <c r="AY272" s="1" t="s">
        <v>52</v>
      </c>
      <c r="AZ272" s="1" t="s">
        <v>52</v>
      </c>
    </row>
    <row r="273" spans="1:52" ht="30" customHeight="1">
      <c r="A273" s="18" t="s">
        <v>1260</v>
      </c>
      <c r="B273" s="18" t="s">
        <v>1261</v>
      </c>
      <c r="C273" s="18" t="s">
        <v>83</v>
      </c>
      <c r="D273" s="19">
        <v>1.1000000000000001</v>
      </c>
      <c r="E273" s="21">
        <f>단가대비표!O59</f>
        <v>120000</v>
      </c>
      <c r="F273" s="24">
        <f>TRUNC(E273*D273,1)</f>
        <v>132000</v>
      </c>
      <c r="G273" s="21">
        <f>단가대비표!P59</f>
        <v>0</v>
      </c>
      <c r="H273" s="24">
        <f>TRUNC(G273*D273,1)</f>
        <v>0</v>
      </c>
      <c r="I273" s="21">
        <f>단가대비표!V59</f>
        <v>0</v>
      </c>
      <c r="J273" s="24">
        <f>TRUNC(I273*D273,1)</f>
        <v>0</v>
      </c>
      <c r="K273" s="21">
        <f>TRUNC(E273+G273+I273,1)</f>
        <v>120000</v>
      </c>
      <c r="L273" s="24">
        <f>TRUNC(F273+H273+J273,1)</f>
        <v>132000</v>
      </c>
      <c r="M273" s="18" t="s">
        <v>52</v>
      </c>
      <c r="N273" s="1" t="s">
        <v>341</v>
      </c>
      <c r="O273" s="1" t="s">
        <v>1262</v>
      </c>
      <c r="P273" s="1" t="s">
        <v>64</v>
      </c>
      <c r="Q273" s="1" t="s">
        <v>64</v>
      </c>
      <c r="R273" s="1" t="s">
        <v>63</v>
      </c>
      <c r="AV273" s="1" t="s">
        <v>52</v>
      </c>
      <c r="AW273" s="1" t="s">
        <v>1263</v>
      </c>
      <c r="AX273" s="1" t="s">
        <v>52</v>
      </c>
      <c r="AY273" s="1" t="s">
        <v>52</v>
      </c>
      <c r="AZ273" s="1" t="s">
        <v>52</v>
      </c>
    </row>
    <row r="274" spans="1:52" ht="30" customHeight="1">
      <c r="A274" s="18" t="s">
        <v>831</v>
      </c>
      <c r="B274" s="18" t="s">
        <v>52</v>
      </c>
      <c r="C274" s="18" t="s">
        <v>52</v>
      </c>
      <c r="D274" s="19"/>
      <c r="E274" s="21"/>
      <c r="F274" s="24">
        <f>TRUNC(SUMIF(N272:N273, N271, F272:F273),0)</f>
        <v>132000</v>
      </c>
      <c r="G274" s="21"/>
      <c r="H274" s="24">
        <f>TRUNC(SUMIF(N272:N273, N271, H272:H273),0)</f>
        <v>90847</v>
      </c>
      <c r="I274" s="21"/>
      <c r="J274" s="24">
        <f>TRUNC(SUMIF(N272:N273, N271, J272:J273),0)</f>
        <v>2725</v>
      </c>
      <c r="K274" s="21"/>
      <c r="L274" s="24">
        <f>F274+H274+J274</f>
        <v>225572</v>
      </c>
      <c r="M274" s="18" t="s">
        <v>52</v>
      </c>
      <c r="N274" s="1" t="s">
        <v>99</v>
      </c>
      <c r="O274" s="1" t="s">
        <v>99</v>
      </c>
      <c r="P274" s="1" t="s">
        <v>52</v>
      </c>
      <c r="Q274" s="1" t="s">
        <v>52</v>
      </c>
      <c r="R274" s="1" t="s">
        <v>52</v>
      </c>
      <c r="AV274" s="1" t="s">
        <v>52</v>
      </c>
      <c r="AW274" s="1" t="s">
        <v>52</v>
      </c>
      <c r="AX274" s="1" t="s">
        <v>52</v>
      </c>
      <c r="AY274" s="1" t="s">
        <v>52</v>
      </c>
      <c r="AZ274" s="1" t="s">
        <v>52</v>
      </c>
    </row>
    <row r="275" spans="1:52" ht="30" customHeight="1">
      <c r="A275" s="19"/>
      <c r="B275" s="19"/>
      <c r="C275" s="19"/>
      <c r="D275" s="19"/>
      <c r="E275" s="21"/>
      <c r="F275" s="24"/>
      <c r="G275" s="21"/>
      <c r="H275" s="24"/>
      <c r="I275" s="21"/>
      <c r="J275" s="24"/>
      <c r="K275" s="21"/>
      <c r="L275" s="24"/>
      <c r="M275" s="19"/>
    </row>
    <row r="276" spans="1:52" ht="30" customHeight="1">
      <c r="A276" s="15" t="s">
        <v>1264</v>
      </c>
      <c r="B276" s="16"/>
      <c r="C276" s="16"/>
      <c r="D276" s="16"/>
      <c r="E276" s="20"/>
      <c r="F276" s="23"/>
      <c r="G276" s="20"/>
      <c r="H276" s="23"/>
      <c r="I276" s="20"/>
      <c r="J276" s="23"/>
      <c r="K276" s="20"/>
      <c r="L276" s="23"/>
      <c r="M276" s="17"/>
      <c r="N276" s="1" t="s">
        <v>349</v>
      </c>
    </row>
    <row r="277" spans="1:52" ht="30" customHeight="1">
      <c r="A277" s="18" t="s">
        <v>719</v>
      </c>
      <c r="B277" s="18" t="s">
        <v>1265</v>
      </c>
      <c r="C277" s="18" t="s">
        <v>771</v>
      </c>
      <c r="D277" s="19">
        <v>13.05</v>
      </c>
      <c r="E277" s="21">
        <f>단가대비표!O127</f>
        <v>0</v>
      </c>
      <c r="F277" s="24">
        <f>TRUNC(E277*D277,1)</f>
        <v>0</v>
      </c>
      <c r="G277" s="21">
        <f>단가대비표!P127</f>
        <v>0</v>
      </c>
      <c r="H277" s="24">
        <f>TRUNC(G277*D277,1)</f>
        <v>0</v>
      </c>
      <c r="I277" s="21">
        <f>단가대비표!V127</f>
        <v>0</v>
      </c>
      <c r="J277" s="24">
        <f>TRUNC(I277*D277,1)</f>
        <v>0</v>
      </c>
      <c r="K277" s="21">
        <f t="shared" ref="K277:L280" si="48">TRUNC(E277+G277+I277,1)</f>
        <v>0</v>
      </c>
      <c r="L277" s="24">
        <f t="shared" si="48"/>
        <v>0</v>
      </c>
      <c r="M277" s="18" t="s">
        <v>162</v>
      </c>
      <c r="N277" s="1" t="s">
        <v>349</v>
      </c>
      <c r="O277" s="1" t="s">
        <v>1266</v>
      </c>
      <c r="P277" s="1" t="s">
        <v>64</v>
      </c>
      <c r="Q277" s="1" t="s">
        <v>64</v>
      </c>
      <c r="R277" s="1" t="s">
        <v>63</v>
      </c>
      <c r="AV277" s="1" t="s">
        <v>52</v>
      </c>
      <c r="AW277" s="1" t="s">
        <v>1267</v>
      </c>
      <c r="AX277" s="1" t="s">
        <v>52</v>
      </c>
      <c r="AY277" s="1" t="s">
        <v>52</v>
      </c>
      <c r="AZ277" s="1" t="s">
        <v>52</v>
      </c>
    </row>
    <row r="278" spans="1:52" ht="30" customHeight="1">
      <c r="A278" s="18" t="s">
        <v>724</v>
      </c>
      <c r="B278" s="18" t="s">
        <v>1268</v>
      </c>
      <c r="C278" s="18" t="s">
        <v>104</v>
      </c>
      <c r="D278" s="19">
        <v>1.7000000000000001E-2</v>
      </c>
      <c r="E278" s="21">
        <f>단가대비표!O135</f>
        <v>0</v>
      </c>
      <c r="F278" s="24">
        <f>TRUNC(E278*D278,1)</f>
        <v>0</v>
      </c>
      <c r="G278" s="21">
        <f>단가대비표!P135</f>
        <v>0</v>
      </c>
      <c r="H278" s="24">
        <f>TRUNC(G278*D278,1)</f>
        <v>0</v>
      </c>
      <c r="I278" s="21">
        <f>단가대비표!V135</f>
        <v>0</v>
      </c>
      <c r="J278" s="24">
        <f>TRUNC(I278*D278,1)</f>
        <v>0</v>
      </c>
      <c r="K278" s="21">
        <f t="shared" si="48"/>
        <v>0</v>
      </c>
      <c r="L278" s="24">
        <f t="shared" si="48"/>
        <v>0</v>
      </c>
      <c r="M278" s="18" t="s">
        <v>162</v>
      </c>
      <c r="N278" s="1" t="s">
        <v>349</v>
      </c>
      <c r="O278" s="1" t="s">
        <v>1269</v>
      </c>
      <c r="P278" s="1" t="s">
        <v>64</v>
      </c>
      <c r="Q278" s="1" t="s">
        <v>64</v>
      </c>
      <c r="R278" s="1" t="s">
        <v>63</v>
      </c>
      <c r="AV278" s="1" t="s">
        <v>52</v>
      </c>
      <c r="AW278" s="1" t="s">
        <v>1270</v>
      </c>
      <c r="AX278" s="1" t="s">
        <v>52</v>
      </c>
      <c r="AY278" s="1" t="s">
        <v>52</v>
      </c>
      <c r="AZ278" s="1" t="s">
        <v>52</v>
      </c>
    </row>
    <row r="279" spans="1:52" ht="30" customHeight="1">
      <c r="A279" s="18" t="s">
        <v>1271</v>
      </c>
      <c r="B279" s="18" t="s">
        <v>1272</v>
      </c>
      <c r="C279" s="18" t="s">
        <v>1273</v>
      </c>
      <c r="D279" s="19">
        <v>0.65500000000000003</v>
      </c>
      <c r="E279" s="21">
        <f>단가대비표!O143</f>
        <v>3752.5</v>
      </c>
      <c r="F279" s="24">
        <f>TRUNC(E279*D279,1)</f>
        <v>2457.8000000000002</v>
      </c>
      <c r="G279" s="21">
        <f>단가대비표!P143</f>
        <v>0</v>
      </c>
      <c r="H279" s="24">
        <f>TRUNC(G279*D279,1)</f>
        <v>0</v>
      </c>
      <c r="I279" s="21">
        <f>단가대비표!V143</f>
        <v>0</v>
      </c>
      <c r="J279" s="24">
        <f>TRUNC(I279*D279,1)</f>
        <v>0</v>
      </c>
      <c r="K279" s="21">
        <f t="shared" si="48"/>
        <v>3752.5</v>
      </c>
      <c r="L279" s="24">
        <f t="shared" si="48"/>
        <v>2457.8000000000002</v>
      </c>
      <c r="M279" s="18" t="s">
        <v>52</v>
      </c>
      <c r="N279" s="1" t="s">
        <v>349</v>
      </c>
      <c r="O279" s="1" t="s">
        <v>1274</v>
      </c>
      <c r="P279" s="1" t="s">
        <v>64</v>
      </c>
      <c r="Q279" s="1" t="s">
        <v>64</v>
      </c>
      <c r="R279" s="1" t="s">
        <v>63</v>
      </c>
      <c r="AV279" s="1" t="s">
        <v>52</v>
      </c>
      <c r="AW279" s="1" t="s">
        <v>1275</v>
      </c>
      <c r="AX279" s="1" t="s">
        <v>52</v>
      </c>
      <c r="AY279" s="1" t="s">
        <v>52</v>
      </c>
      <c r="AZ279" s="1" t="s">
        <v>52</v>
      </c>
    </row>
    <row r="280" spans="1:52" ht="30" customHeight="1">
      <c r="A280" s="18" t="s">
        <v>1276</v>
      </c>
      <c r="B280" s="18" t="s">
        <v>347</v>
      </c>
      <c r="C280" s="18" t="s">
        <v>83</v>
      </c>
      <c r="D280" s="19">
        <v>1</v>
      </c>
      <c r="E280" s="21">
        <f>일위대가목록!E164</f>
        <v>0</v>
      </c>
      <c r="F280" s="24">
        <f>TRUNC(E280*D280,1)</f>
        <v>0</v>
      </c>
      <c r="G280" s="21">
        <f>일위대가목록!F164</f>
        <v>24004</v>
      </c>
      <c r="H280" s="24">
        <f>TRUNC(G280*D280,1)</f>
        <v>24004</v>
      </c>
      <c r="I280" s="21">
        <f>일위대가목록!G164</f>
        <v>720</v>
      </c>
      <c r="J280" s="24">
        <f>TRUNC(I280*D280,1)</f>
        <v>720</v>
      </c>
      <c r="K280" s="21">
        <f t="shared" si="48"/>
        <v>24724</v>
      </c>
      <c r="L280" s="24">
        <f t="shared" si="48"/>
        <v>24724</v>
      </c>
      <c r="M280" s="18" t="s">
        <v>1277</v>
      </c>
      <c r="N280" s="1" t="s">
        <v>349</v>
      </c>
      <c r="O280" s="1" t="s">
        <v>1278</v>
      </c>
      <c r="P280" s="1" t="s">
        <v>63</v>
      </c>
      <c r="Q280" s="1" t="s">
        <v>64</v>
      </c>
      <c r="R280" s="1" t="s">
        <v>64</v>
      </c>
      <c r="AV280" s="1" t="s">
        <v>52</v>
      </c>
      <c r="AW280" s="1" t="s">
        <v>1279</v>
      </c>
      <c r="AX280" s="1" t="s">
        <v>52</v>
      </c>
      <c r="AY280" s="1" t="s">
        <v>52</v>
      </c>
      <c r="AZ280" s="1" t="s">
        <v>52</v>
      </c>
    </row>
    <row r="281" spans="1:52" ht="30" customHeight="1">
      <c r="A281" s="18" t="s">
        <v>831</v>
      </c>
      <c r="B281" s="18" t="s">
        <v>52</v>
      </c>
      <c r="C281" s="18" t="s">
        <v>52</v>
      </c>
      <c r="D281" s="19"/>
      <c r="E281" s="21"/>
      <c r="F281" s="24">
        <f>TRUNC(SUMIF(N277:N280, N276, F277:F280),0)</f>
        <v>2457</v>
      </c>
      <c r="G281" s="21"/>
      <c r="H281" s="24">
        <f>TRUNC(SUMIF(N277:N280, N276, H277:H280),0)</f>
        <v>24004</v>
      </c>
      <c r="I281" s="21"/>
      <c r="J281" s="24">
        <f>TRUNC(SUMIF(N277:N280, N276, J277:J280),0)</f>
        <v>720</v>
      </c>
      <c r="K281" s="21"/>
      <c r="L281" s="24">
        <f>F281+H281+J281</f>
        <v>27181</v>
      </c>
      <c r="M281" s="18" t="s">
        <v>52</v>
      </c>
      <c r="N281" s="1" t="s">
        <v>99</v>
      </c>
      <c r="O281" s="1" t="s">
        <v>99</v>
      </c>
      <c r="P281" s="1" t="s">
        <v>52</v>
      </c>
      <c r="Q281" s="1" t="s">
        <v>52</v>
      </c>
      <c r="R281" s="1" t="s">
        <v>52</v>
      </c>
      <c r="AV281" s="1" t="s">
        <v>52</v>
      </c>
      <c r="AW281" s="1" t="s">
        <v>52</v>
      </c>
      <c r="AX281" s="1" t="s">
        <v>52</v>
      </c>
      <c r="AY281" s="1" t="s">
        <v>52</v>
      </c>
      <c r="AZ281" s="1" t="s">
        <v>52</v>
      </c>
    </row>
    <row r="282" spans="1:52" ht="30" customHeight="1">
      <c r="A282" s="19"/>
      <c r="B282" s="19"/>
      <c r="C282" s="19"/>
      <c r="D282" s="19"/>
      <c r="E282" s="21"/>
      <c r="F282" s="24"/>
      <c r="G282" s="21"/>
      <c r="H282" s="24"/>
      <c r="I282" s="21"/>
      <c r="J282" s="24"/>
      <c r="K282" s="21"/>
      <c r="L282" s="24"/>
      <c r="M282" s="19"/>
    </row>
    <row r="283" spans="1:52" ht="30" customHeight="1">
      <c r="A283" s="15" t="s">
        <v>1280</v>
      </c>
      <c r="B283" s="16"/>
      <c r="C283" s="16"/>
      <c r="D283" s="16"/>
      <c r="E283" s="20"/>
      <c r="F283" s="23"/>
      <c r="G283" s="20"/>
      <c r="H283" s="23"/>
      <c r="I283" s="20"/>
      <c r="J283" s="23"/>
      <c r="K283" s="20"/>
      <c r="L283" s="23"/>
      <c r="M283" s="17"/>
      <c r="N283" s="1" t="s">
        <v>353</v>
      </c>
    </row>
    <row r="284" spans="1:52" ht="30" customHeight="1">
      <c r="A284" s="18" t="s">
        <v>719</v>
      </c>
      <c r="B284" s="18" t="s">
        <v>1265</v>
      </c>
      <c r="C284" s="18" t="s">
        <v>771</v>
      </c>
      <c r="D284" s="19">
        <v>7.2</v>
      </c>
      <c r="E284" s="21">
        <f>단가대비표!O127</f>
        <v>0</v>
      </c>
      <c r="F284" s="24">
        <f>TRUNC(E284*D284,1)</f>
        <v>0</v>
      </c>
      <c r="G284" s="21">
        <f>단가대비표!P127</f>
        <v>0</v>
      </c>
      <c r="H284" s="24">
        <f>TRUNC(G284*D284,1)</f>
        <v>0</v>
      </c>
      <c r="I284" s="21">
        <f>단가대비표!V127</f>
        <v>0</v>
      </c>
      <c r="J284" s="24">
        <f>TRUNC(I284*D284,1)</f>
        <v>0</v>
      </c>
      <c r="K284" s="21">
        <f t="shared" ref="K284:L287" si="49">TRUNC(E284+G284+I284,1)</f>
        <v>0</v>
      </c>
      <c r="L284" s="24">
        <f t="shared" si="49"/>
        <v>0</v>
      </c>
      <c r="M284" s="18" t="s">
        <v>162</v>
      </c>
      <c r="N284" s="1" t="s">
        <v>353</v>
      </c>
      <c r="O284" s="1" t="s">
        <v>1266</v>
      </c>
      <c r="P284" s="1" t="s">
        <v>64</v>
      </c>
      <c r="Q284" s="1" t="s">
        <v>64</v>
      </c>
      <c r="R284" s="1" t="s">
        <v>63</v>
      </c>
      <c r="AV284" s="1" t="s">
        <v>52</v>
      </c>
      <c r="AW284" s="1" t="s">
        <v>1281</v>
      </c>
      <c r="AX284" s="1" t="s">
        <v>52</v>
      </c>
      <c r="AY284" s="1" t="s">
        <v>52</v>
      </c>
      <c r="AZ284" s="1" t="s">
        <v>52</v>
      </c>
    </row>
    <row r="285" spans="1:52" ht="30" customHeight="1">
      <c r="A285" s="18" t="s">
        <v>724</v>
      </c>
      <c r="B285" s="18" t="s">
        <v>1268</v>
      </c>
      <c r="C285" s="18" t="s">
        <v>104</v>
      </c>
      <c r="D285" s="19">
        <v>0.01</v>
      </c>
      <c r="E285" s="21">
        <f>단가대비표!O135</f>
        <v>0</v>
      </c>
      <c r="F285" s="24">
        <f>TRUNC(E285*D285,1)</f>
        <v>0</v>
      </c>
      <c r="G285" s="21">
        <f>단가대비표!P135</f>
        <v>0</v>
      </c>
      <c r="H285" s="24">
        <f>TRUNC(G285*D285,1)</f>
        <v>0</v>
      </c>
      <c r="I285" s="21">
        <f>단가대비표!V135</f>
        <v>0</v>
      </c>
      <c r="J285" s="24">
        <f>TRUNC(I285*D285,1)</f>
        <v>0</v>
      </c>
      <c r="K285" s="21">
        <f t="shared" si="49"/>
        <v>0</v>
      </c>
      <c r="L285" s="24">
        <f t="shared" si="49"/>
        <v>0</v>
      </c>
      <c r="M285" s="18" t="s">
        <v>162</v>
      </c>
      <c r="N285" s="1" t="s">
        <v>353</v>
      </c>
      <c r="O285" s="1" t="s">
        <v>1269</v>
      </c>
      <c r="P285" s="1" t="s">
        <v>64</v>
      </c>
      <c r="Q285" s="1" t="s">
        <v>64</v>
      </c>
      <c r="R285" s="1" t="s">
        <v>63</v>
      </c>
      <c r="AV285" s="1" t="s">
        <v>52</v>
      </c>
      <c r="AW285" s="1" t="s">
        <v>1282</v>
      </c>
      <c r="AX285" s="1" t="s">
        <v>52</v>
      </c>
      <c r="AY285" s="1" t="s">
        <v>52</v>
      </c>
      <c r="AZ285" s="1" t="s">
        <v>52</v>
      </c>
    </row>
    <row r="286" spans="1:52" ht="30" customHeight="1">
      <c r="A286" s="18" t="s">
        <v>1271</v>
      </c>
      <c r="B286" s="18" t="s">
        <v>1272</v>
      </c>
      <c r="C286" s="18" t="s">
        <v>1273</v>
      </c>
      <c r="D286" s="19">
        <v>0.46</v>
      </c>
      <c r="E286" s="21">
        <f>단가대비표!O143</f>
        <v>3752.5</v>
      </c>
      <c r="F286" s="24">
        <f>TRUNC(E286*D286,1)</f>
        <v>1726.1</v>
      </c>
      <c r="G286" s="21">
        <f>단가대비표!P143</f>
        <v>0</v>
      </c>
      <c r="H286" s="24">
        <f>TRUNC(G286*D286,1)</f>
        <v>0</v>
      </c>
      <c r="I286" s="21">
        <f>단가대비표!V143</f>
        <v>0</v>
      </c>
      <c r="J286" s="24">
        <f>TRUNC(I286*D286,1)</f>
        <v>0</v>
      </c>
      <c r="K286" s="21">
        <f t="shared" si="49"/>
        <v>3752.5</v>
      </c>
      <c r="L286" s="24">
        <f t="shared" si="49"/>
        <v>1726.1</v>
      </c>
      <c r="M286" s="18" t="s">
        <v>52</v>
      </c>
      <c r="N286" s="1" t="s">
        <v>353</v>
      </c>
      <c r="O286" s="1" t="s">
        <v>1274</v>
      </c>
      <c r="P286" s="1" t="s">
        <v>64</v>
      </c>
      <c r="Q286" s="1" t="s">
        <v>64</v>
      </c>
      <c r="R286" s="1" t="s">
        <v>63</v>
      </c>
      <c r="AV286" s="1" t="s">
        <v>52</v>
      </c>
      <c r="AW286" s="1" t="s">
        <v>1283</v>
      </c>
      <c r="AX286" s="1" t="s">
        <v>52</v>
      </c>
      <c r="AY286" s="1" t="s">
        <v>52</v>
      </c>
      <c r="AZ286" s="1" t="s">
        <v>52</v>
      </c>
    </row>
    <row r="287" spans="1:52" ht="30" customHeight="1">
      <c r="A287" s="18" t="s">
        <v>1276</v>
      </c>
      <c r="B287" s="18" t="s">
        <v>1284</v>
      </c>
      <c r="C287" s="18" t="s">
        <v>83</v>
      </c>
      <c r="D287" s="19">
        <v>1</v>
      </c>
      <c r="E287" s="21">
        <f>일위대가목록!E165</f>
        <v>0</v>
      </c>
      <c r="F287" s="24">
        <f>TRUNC(E287*D287,1)</f>
        <v>0</v>
      </c>
      <c r="G287" s="21">
        <f>일위대가목록!F165</f>
        <v>18859</v>
      </c>
      <c r="H287" s="24">
        <f>TRUNC(G287*D287,1)</f>
        <v>18859</v>
      </c>
      <c r="I287" s="21">
        <f>일위대가목록!G165</f>
        <v>565</v>
      </c>
      <c r="J287" s="24">
        <f>TRUNC(I287*D287,1)</f>
        <v>565</v>
      </c>
      <c r="K287" s="21">
        <f t="shared" si="49"/>
        <v>19424</v>
      </c>
      <c r="L287" s="24">
        <f t="shared" si="49"/>
        <v>19424</v>
      </c>
      <c r="M287" s="18" t="s">
        <v>1285</v>
      </c>
      <c r="N287" s="1" t="s">
        <v>353</v>
      </c>
      <c r="O287" s="1" t="s">
        <v>1286</v>
      </c>
      <c r="P287" s="1" t="s">
        <v>63</v>
      </c>
      <c r="Q287" s="1" t="s">
        <v>64</v>
      </c>
      <c r="R287" s="1" t="s">
        <v>64</v>
      </c>
      <c r="AV287" s="1" t="s">
        <v>52</v>
      </c>
      <c r="AW287" s="1" t="s">
        <v>1287</v>
      </c>
      <c r="AX287" s="1" t="s">
        <v>52</v>
      </c>
      <c r="AY287" s="1" t="s">
        <v>52</v>
      </c>
      <c r="AZ287" s="1" t="s">
        <v>52</v>
      </c>
    </row>
    <row r="288" spans="1:52" ht="30" customHeight="1">
      <c r="A288" s="18" t="s">
        <v>831</v>
      </c>
      <c r="B288" s="18" t="s">
        <v>52</v>
      </c>
      <c r="C288" s="18" t="s">
        <v>52</v>
      </c>
      <c r="D288" s="19"/>
      <c r="E288" s="21"/>
      <c r="F288" s="24">
        <f>TRUNC(SUMIF(N284:N287, N283, F284:F287),0)</f>
        <v>1726</v>
      </c>
      <c r="G288" s="21"/>
      <c r="H288" s="24">
        <f>TRUNC(SUMIF(N284:N287, N283, H284:H287),0)</f>
        <v>18859</v>
      </c>
      <c r="I288" s="21"/>
      <c r="J288" s="24">
        <f>TRUNC(SUMIF(N284:N287, N283, J284:J287),0)</f>
        <v>565</v>
      </c>
      <c r="K288" s="21"/>
      <c r="L288" s="24">
        <f>F288+H288+J288</f>
        <v>21150</v>
      </c>
      <c r="M288" s="18" t="s">
        <v>52</v>
      </c>
      <c r="N288" s="1" t="s">
        <v>99</v>
      </c>
      <c r="O288" s="1" t="s">
        <v>99</v>
      </c>
      <c r="P288" s="1" t="s">
        <v>52</v>
      </c>
      <c r="Q288" s="1" t="s">
        <v>52</v>
      </c>
      <c r="R288" s="1" t="s">
        <v>52</v>
      </c>
      <c r="AV288" s="1" t="s">
        <v>52</v>
      </c>
      <c r="AW288" s="1" t="s">
        <v>52</v>
      </c>
      <c r="AX288" s="1" t="s">
        <v>52</v>
      </c>
      <c r="AY288" s="1" t="s">
        <v>52</v>
      </c>
      <c r="AZ288" s="1" t="s">
        <v>52</v>
      </c>
    </row>
    <row r="289" spans="1:52" ht="30" customHeight="1">
      <c r="A289" s="19"/>
      <c r="B289" s="19"/>
      <c r="C289" s="19"/>
      <c r="D289" s="19"/>
      <c r="E289" s="21"/>
      <c r="F289" s="24"/>
      <c r="G289" s="21"/>
      <c r="H289" s="24"/>
      <c r="I289" s="21"/>
      <c r="J289" s="24"/>
      <c r="K289" s="21"/>
      <c r="L289" s="24"/>
      <c r="M289" s="19"/>
    </row>
    <row r="290" spans="1:52" ht="30" customHeight="1">
      <c r="A290" s="15" t="s">
        <v>1288</v>
      </c>
      <c r="B290" s="16"/>
      <c r="C290" s="16"/>
      <c r="D290" s="16"/>
      <c r="E290" s="20"/>
      <c r="F290" s="23"/>
      <c r="G290" s="20"/>
      <c r="H290" s="23"/>
      <c r="I290" s="20"/>
      <c r="J290" s="23"/>
      <c r="K290" s="20"/>
      <c r="L290" s="23"/>
      <c r="M290" s="17"/>
      <c r="N290" s="1" t="s">
        <v>358</v>
      </c>
    </row>
    <row r="291" spans="1:52" ht="30" customHeight="1">
      <c r="A291" s="18" t="s">
        <v>1289</v>
      </c>
      <c r="B291" s="18" t="s">
        <v>1290</v>
      </c>
      <c r="C291" s="18" t="s">
        <v>1291</v>
      </c>
      <c r="D291" s="19">
        <v>1</v>
      </c>
      <c r="E291" s="21">
        <f>단가대비표!O144</f>
        <v>13338</v>
      </c>
      <c r="F291" s="24">
        <f>TRUNC(E291*D291,1)</f>
        <v>13338</v>
      </c>
      <c r="G291" s="21">
        <f>단가대비표!P144</f>
        <v>18540</v>
      </c>
      <c r="H291" s="24">
        <f>TRUNC(G291*D291,1)</f>
        <v>18540</v>
      </c>
      <c r="I291" s="21">
        <f>단가대비표!V144</f>
        <v>0</v>
      </c>
      <c r="J291" s="24">
        <f>TRUNC(I291*D291,1)</f>
        <v>0</v>
      </c>
      <c r="K291" s="21">
        <f>TRUNC(E291+G291+I291,1)</f>
        <v>31878</v>
      </c>
      <c r="L291" s="24">
        <f>TRUNC(F291+H291+J291,1)</f>
        <v>31878</v>
      </c>
      <c r="M291" s="18" t="s">
        <v>1292</v>
      </c>
      <c r="N291" s="1" t="s">
        <v>358</v>
      </c>
      <c r="O291" s="1" t="s">
        <v>1293</v>
      </c>
      <c r="P291" s="1" t="s">
        <v>64</v>
      </c>
      <c r="Q291" s="1" t="s">
        <v>64</v>
      </c>
      <c r="R291" s="1" t="s">
        <v>63</v>
      </c>
      <c r="AV291" s="1" t="s">
        <v>52</v>
      </c>
      <c r="AW291" s="1" t="s">
        <v>1294</v>
      </c>
      <c r="AX291" s="1" t="s">
        <v>52</v>
      </c>
      <c r="AY291" s="1" t="s">
        <v>52</v>
      </c>
      <c r="AZ291" s="1" t="s">
        <v>52</v>
      </c>
    </row>
    <row r="292" spans="1:52" ht="30" customHeight="1">
      <c r="A292" s="18" t="s">
        <v>831</v>
      </c>
      <c r="B292" s="18" t="s">
        <v>52</v>
      </c>
      <c r="C292" s="18" t="s">
        <v>52</v>
      </c>
      <c r="D292" s="19"/>
      <c r="E292" s="21"/>
      <c r="F292" s="24">
        <f>TRUNC(SUMIF(N291:N291, N290, F291:F291),0)</f>
        <v>13338</v>
      </c>
      <c r="G292" s="21"/>
      <c r="H292" s="24">
        <f>TRUNC(SUMIF(N291:N291, N290, H291:H291),0)</f>
        <v>18540</v>
      </c>
      <c r="I292" s="21"/>
      <c r="J292" s="24">
        <f>TRUNC(SUMIF(N291:N291, N290, J291:J291),0)</f>
        <v>0</v>
      </c>
      <c r="K292" s="21"/>
      <c r="L292" s="24">
        <f>F292+H292+J292</f>
        <v>31878</v>
      </c>
      <c r="M292" s="18" t="s">
        <v>52</v>
      </c>
      <c r="N292" s="1" t="s">
        <v>99</v>
      </c>
      <c r="O292" s="1" t="s">
        <v>99</v>
      </c>
      <c r="P292" s="1" t="s">
        <v>52</v>
      </c>
      <c r="Q292" s="1" t="s">
        <v>52</v>
      </c>
      <c r="R292" s="1" t="s">
        <v>52</v>
      </c>
      <c r="AV292" s="1" t="s">
        <v>52</v>
      </c>
      <c r="AW292" s="1" t="s">
        <v>52</v>
      </c>
      <c r="AX292" s="1" t="s">
        <v>52</v>
      </c>
      <c r="AY292" s="1" t="s">
        <v>52</v>
      </c>
      <c r="AZ292" s="1" t="s">
        <v>52</v>
      </c>
    </row>
    <row r="293" spans="1:52" ht="30" customHeight="1">
      <c r="A293" s="19"/>
      <c r="B293" s="19"/>
      <c r="C293" s="19"/>
      <c r="D293" s="19"/>
      <c r="E293" s="21"/>
      <c r="F293" s="24"/>
      <c r="G293" s="21"/>
      <c r="H293" s="24"/>
      <c r="I293" s="21"/>
      <c r="J293" s="24"/>
      <c r="K293" s="21"/>
      <c r="L293" s="24"/>
      <c r="M293" s="19"/>
    </row>
    <row r="294" spans="1:52" ht="30" customHeight="1">
      <c r="A294" s="15" t="s">
        <v>1295</v>
      </c>
      <c r="B294" s="16"/>
      <c r="C294" s="16"/>
      <c r="D294" s="16"/>
      <c r="E294" s="20"/>
      <c r="F294" s="23"/>
      <c r="G294" s="20"/>
      <c r="H294" s="23"/>
      <c r="I294" s="20"/>
      <c r="J294" s="23"/>
      <c r="K294" s="20"/>
      <c r="L294" s="23"/>
      <c r="M294" s="17"/>
      <c r="N294" s="1" t="s">
        <v>362</v>
      </c>
    </row>
    <row r="295" spans="1:52" ht="30" customHeight="1">
      <c r="A295" s="18" t="s">
        <v>1289</v>
      </c>
      <c r="B295" s="18" t="s">
        <v>1296</v>
      </c>
      <c r="C295" s="18" t="s">
        <v>1291</v>
      </c>
      <c r="D295" s="19">
        <v>1</v>
      </c>
      <c r="E295" s="21">
        <f>단가대비표!O145</f>
        <v>11272</v>
      </c>
      <c r="F295" s="24">
        <f>TRUNC(E295*D295,1)</f>
        <v>11272</v>
      </c>
      <c r="G295" s="21">
        <f>단가대비표!P145</f>
        <v>15134</v>
      </c>
      <c r="H295" s="24">
        <f>TRUNC(G295*D295,1)</f>
        <v>15134</v>
      </c>
      <c r="I295" s="21">
        <f>단가대비표!V145</f>
        <v>0</v>
      </c>
      <c r="J295" s="24">
        <f>TRUNC(I295*D295,1)</f>
        <v>0</v>
      </c>
      <c r="K295" s="21">
        <f>TRUNC(E295+G295+I295,1)</f>
        <v>26406</v>
      </c>
      <c r="L295" s="24">
        <f>TRUNC(F295+H295+J295,1)</f>
        <v>26406</v>
      </c>
      <c r="M295" s="18" t="s">
        <v>1292</v>
      </c>
      <c r="N295" s="1" t="s">
        <v>362</v>
      </c>
      <c r="O295" s="1" t="s">
        <v>1297</v>
      </c>
      <c r="P295" s="1" t="s">
        <v>64</v>
      </c>
      <c r="Q295" s="1" t="s">
        <v>64</v>
      </c>
      <c r="R295" s="1" t="s">
        <v>63</v>
      </c>
      <c r="AV295" s="1" t="s">
        <v>52</v>
      </c>
      <c r="AW295" s="1" t="s">
        <v>1298</v>
      </c>
      <c r="AX295" s="1" t="s">
        <v>52</v>
      </c>
      <c r="AY295" s="1" t="s">
        <v>52</v>
      </c>
      <c r="AZ295" s="1" t="s">
        <v>52</v>
      </c>
    </row>
    <row r="296" spans="1:52" ht="30" customHeight="1">
      <c r="A296" s="18" t="s">
        <v>831</v>
      </c>
      <c r="B296" s="18" t="s">
        <v>52</v>
      </c>
      <c r="C296" s="18" t="s">
        <v>52</v>
      </c>
      <c r="D296" s="19"/>
      <c r="E296" s="21"/>
      <c r="F296" s="24">
        <f>TRUNC(SUMIF(N295:N295, N294, F295:F295),0)</f>
        <v>11272</v>
      </c>
      <c r="G296" s="21"/>
      <c r="H296" s="24">
        <f>TRUNC(SUMIF(N295:N295, N294, H295:H295),0)</f>
        <v>15134</v>
      </c>
      <c r="I296" s="21"/>
      <c r="J296" s="24">
        <f>TRUNC(SUMIF(N295:N295, N294, J295:J295),0)</f>
        <v>0</v>
      </c>
      <c r="K296" s="21"/>
      <c r="L296" s="24">
        <f>F296+H296+J296</f>
        <v>26406</v>
      </c>
      <c r="M296" s="18" t="s">
        <v>52</v>
      </c>
      <c r="N296" s="1" t="s">
        <v>99</v>
      </c>
      <c r="O296" s="1" t="s">
        <v>99</v>
      </c>
      <c r="P296" s="1" t="s">
        <v>52</v>
      </c>
      <c r="Q296" s="1" t="s">
        <v>52</v>
      </c>
      <c r="R296" s="1" t="s">
        <v>52</v>
      </c>
      <c r="AV296" s="1" t="s">
        <v>52</v>
      </c>
      <c r="AW296" s="1" t="s">
        <v>52</v>
      </c>
      <c r="AX296" s="1" t="s">
        <v>52</v>
      </c>
      <c r="AY296" s="1" t="s">
        <v>52</v>
      </c>
      <c r="AZ296" s="1" t="s">
        <v>52</v>
      </c>
    </row>
    <row r="297" spans="1:52" ht="30" customHeight="1">
      <c r="A297" s="19"/>
      <c r="B297" s="19"/>
      <c r="C297" s="19"/>
      <c r="D297" s="19"/>
      <c r="E297" s="21"/>
      <c r="F297" s="24"/>
      <c r="G297" s="21"/>
      <c r="H297" s="24"/>
      <c r="I297" s="21"/>
      <c r="J297" s="24"/>
      <c r="K297" s="21"/>
      <c r="L297" s="24"/>
      <c r="M297" s="19"/>
    </row>
    <row r="298" spans="1:52" ht="30" customHeight="1">
      <c r="A298" s="15" t="s">
        <v>1299</v>
      </c>
      <c r="B298" s="16"/>
      <c r="C298" s="16"/>
      <c r="D298" s="16"/>
      <c r="E298" s="20"/>
      <c r="F298" s="23"/>
      <c r="G298" s="20"/>
      <c r="H298" s="23"/>
      <c r="I298" s="20"/>
      <c r="J298" s="23"/>
      <c r="K298" s="20"/>
      <c r="L298" s="23"/>
      <c r="M298" s="17"/>
      <c r="N298" s="1" t="s">
        <v>366</v>
      </c>
    </row>
    <row r="299" spans="1:52" ht="30" customHeight="1">
      <c r="A299" s="18" t="s">
        <v>1289</v>
      </c>
      <c r="B299" s="18" t="s">
        <v>1300</v>
      </c>
      <c r="C299" s="18" t="s">
        <v>1291</v>
      </c>
      <c r="D299" s="19">
        <v>1</v>
      </c>
      <c r="E299" s="21">
        <f>단가대비표!O146</f>
        <v>13387</v>
      </c>
      <c r="F299" s="24">
        <f>TRUNC(E299*D299,1)</f>
        <v>13387</v>
      </c>
      <c r="G299" s="21">
        <f>단가대비표!P146</f>
        <v>23616</v>
      </c>
      <c r="H299" s="24">
        <f>TRUNC(G299*D299,1)</f>
        <v>23616</v>
      </c>
      <c r="I299" s="21">
        <f>단가대비표!V146</f>
        <v>0</v>
      </c>
      <c r="J299" s="24">
        <f>TRUNC(I299*D299,1)</f>
        <v>0</v>
      </c>
      <c r="K299" s="21">
        <f>TRUNC(E299+G299+I299,1)</f>
        <v>37003</v>
      </c>
      <c r="L299" s="24">
        <f>TRUNC(F299+H299+J299,1)</f>
        <v>37003</v>
      </c>
      <c r="M299" s="18" t="s">
        <v>1292</v>
      </c>
      <c r="N299" s="1" t="s">
        <v>366</v>
      </c>
      <c r="O299" s="1" t="s">
        <v>1301</v>
      </c>
      <c r="P299" s="1" t="s">
        <v>64</v>
      </c>
      <c r="Q299" s="1" t="s">
        <v>64</v>
      </c>
      <c r="R299" s="1" t="s">
        <v>63</v>
      </c>
      <c r="AV299" s="1" t="s">
        <v>52</v>
      </c>
      <c r="AW299" s="1" t="s">
        <v>1302</v>
      </c>
      <c r="AX299" s="1" t="s">
        <v>52</v>
      </c>
      <c r="AY299" s="1" t="s">
        <v>52</v>
      </c>
      <c r="AZ299" s="1" t="s">
        <v>52</v>
      </c>
    </row>
    <row r="300" spans="1:52" ht="30" customHeight="1">
      <c r="A300" s="18" t="s">
        <v>831</v>
      </c>
      <c r="B300" s="18" t="s">
        <v>52</v>
      </c>
      <c r="C300" s="18" t="s">
        <v>52</v>
      </c>
      <c r="D300" s="19"/>
      <c r="E300" s="21"/>
      <c r="F300" s="24">
        <f>TRUNC(SUMIF(N299:N299, N298, F299:F299),0)</f>
        <v>13387</v>
      </c>
      <c r="G300" s="21"/>
      <c r="H300" s="24">
        <f>TRUNC(SUMIF(N299:N299, N298, H299:H299),0)</f>
        <v>23616</v>
      </c>
      <c r="I300" s="21"/>
      <c r="J300" s="24">
        <f>TRUNC(SUMIF(N299:N299, N298, J299:J299),0)</f>
        <v>0</v>
      </c>
      <c r="K300" s="21"/>
      <c r="L300" s="24">
        <f>F300+H300+J300</f>
        <v>37003</v>
      </c>
      <c r="M300" s="18" t="s">
        <v>52</v>
      </c>
      <c r="N300" s="1" t="s">
        <v>99</v>
      </c>
      <c r="O300" s="1" t="s">
        <v>99</v>
      </c>
      <c r="P300" s="1" t="s">
        <v>52</v>
      </c>
      <c r="Q300" s="1" t="s">
        <v>52</v>
      </c>
      <c r="R300" s="1" t="s">
        <v>52</v>
      </c>
      <c r="AV300" s="1" t="s">
        <v>52</v>
      </c>
      <c r="AW300" s="1" t="s">
        <v>52</v>
      </c>
      <c r="AX300" s="1" t="s">
        <v>52</v>
      </c>
      <c r="AY300" s="1" t="s">
        <v>52</v>
      </c>
      <c r="AZ300" s="1" t="s">
        <v>52</v>
      </c>
    </row>
    <row r="301" spans="1:52" ht="30" customHeight="1">
      <c r="A301" s="19"/>
      <c r="B301" s="19"/>
      <c r="C301" s="19"/>
      <c r="D301" s="19"/>
      <c r="E301" s="21"/>
      <c r="F301" s="24"/>
      <c r="G301" s="21"/>
      <c r="H301" s="24"/>
      <c r="I301" s="21"/>
      <c r="J301" s="24"/>
      <c r="K301" s="21"/>
      <c r="L301" s="24"/>
      <c r="M301" s="19"/>
    </row>
    <row r="302" spans="1:52" ht="30" customHeight="1">
      <c r="A302" s="15" t="s">
        <v>1303</v>
      </c>
      <c r="B302" s="16"/>
      <c r="C302" s="16"/>
      <c r="D302" s="16"/>
      <c r="E302" s="20"/>
      <c r="F302" s="23"/>
      <c r="G302" s="20"/>
      <c r="H302" s="23"/>
      <c r="I302" s="20"/>
      <c r="J302" s="23"/>
      <c r="K302" s="20"/>
      <c r="L302" s="23"/>
      <c r="M302" s="17"/>
      <c r="N302" s="1" t="s">
        <v>373</v>
      </c>
    </row>
    <row r="303" spans="1:52" ht="30" customHeight="1">
      <c r="A303" s="18" t="s">
        <v>1304</v>
      </c>
      <c r="B303" s="18" t="s">
        <v>1305</v>
      </c>
      <c r="C303" s="18" t="s">
        <v>223</v>
      </c>
      <c r="D303" s="19">
        <v>1.05</v>
      </c>
      <c r="E303" s="21">
        <f>단가대비표!O129</f>
        <v>17430</v>
      </c>
      <c r="F303" s="24">
        <f>TRUNC(E303*D303,1)</f>
        <v>18301.5</v>
      </c>
      <c r="G303" s="21">
        <f>단가대비표!P129</f>
        <v>0</v>
      </c>
      <c r="H303" s="24">
        <f>TRUNC(G303*D303,1)</f>
        <v>0</v>
      </c>
      <c r="I303" s="21">
        <f>단가대비표!V129</f>
        <v>0</v>
      </c>
      <c r="J303" s="24">
        <f>TRUNC(I303*D303,1)</f>
        <v>0</v>
      </c>
      <c r="K303" s="21">
        <f t="shared" ref="K303:L305" si="50">TRUNC(E303+G303+I303,1)</f>
        <v>17430</v>
      </c>
      <c r="L303" s="24">
        <f t="shared" si="50"/>
        <v>18301.5</v>
      </c>
      <c r="M303" s="18" t="s">
        <v>52</v>
      </c>
      <c r="N303" s="1" t="s">
        <v>373</v>
      </c>
      <c r="O303" s="1" t="s">
        <v>1306</v>
      </c>
      <c r="P303" s="1" t="s">
        <v>64</v>
      </c>
      <c r="Q303" s="1" t="s">
        <v>64</v>
      </c>
      <c r="R303" s="1" t="s">
        <v>63</v>
      </c>
      <c r="AV303" s="1" t="s">
        <v>52</v>
      </c>
      <c r="AW303" s="1" t="s">
        <v>1307</v>
      </c>
      <c r="AX303" s="1" t="s">
        <v>52</v>
      </c>
      <c r="AY303" s="1" t="s">
        <v>52</v>
      </c>
      <c r="AZ303" s="1" t="s">
        <v>52</v>
      </c>
    </row>
    <row r="304" spans="1:52" ht="30" customHeight="1">
      <c r="A304" s="18" t="s">
        <v>1308</v>
      </c>
      <c r="B304" s="18" t="s">
        <v>1309</v>
      </c>
      <c r="C304" s="18" t="s">
        <v>511</v>
      </c>
      <c r="D304" s="19">
        <v>0.65</v>
      </c>
      <c r="E304" s="21">
        <f>단가대비표!O136</f>
        <v>3400</v>
      </c>
      <c r="F304" s="24">
        <f>TRUNC(E304*D304,1)</f>
        <v>2210</v>
      </c>
      <c r="G304" s="21">
        <f>단가대비표!P136</f>
        <v>0</v>
      </c>
      <c r="H304" s="24">
        <f>TRUNC(G304*D304,1)</f>
        <v>0</v>
      </c>
      <c r="I304" s="21">
        <f>단가대비표!V136</f>
        <v>0</v>
      </c>
      <c r="J304" s="24">
        <f>TRUNC(I304*D304,1)</f>
        <v>0</v>
      </c>
      <c r="K304" s="21">
        <f t="shared" si="50"/>
        <v>3400</v>
      </c>
      <c r="L304" s="24">
        <f t="shared" si="50"/>
        <v>2210</v>
      </c>
      <c r="M304" s="18" t="s">
        <v>52</v>
      </c>
      <c r="N304" s="1" t="s">
        <v>373</v>
      </c>
      <c r="O304" s="1" t="s">
        <v>1310</v>
      </c>
      <c r="P304" s="1" t="s">
        <v>64</v>
      </c>
      <c r="Q304" s="1" t="s">
        <v>64</v>
      </c>
      <c r="R304" s="1" t="s">
        <v>63</v>
      </c>
      <c r="AV304" s="1" t="s">
        <v>52</v>
      </c>
      <c r="AW304" s="1" t="s">
        <v>1311</v>
      </c>
      <c r="AX304" s="1" t="s">
        <v>52</v>
      </c>
      <c r="AY304" s="1" t="s">
        <v>52</v>
      </c>
      <c r="AZ304" s="1" t="s">
        <v>52</v>
      </c>
    </row>
    <row r="305" spans="1:52" ht="30" customHeight="1">
      <c r="A305" s="18" t="s">
        <v>1312</v>
      </c>
      <c r="B305" s="18" t="s">
        <v>1313</v>
      </c>
      <c r="C305" s="18" t="s">
        <v>223</v>
      </c>
      <c r="D305" s="19">
        <v>1</v>
      </c>
      <c r="E305" s="21">
        <f>일위대가목록!E166</f>
        <v>0</v>
      </c>
      <c r="F305" s="24">
        <f>TRUNC(E305*D305,1)</f>
        <v>0</v>
      </c>
      <c r="G305" s="21">
        <f>일위대가목록!F166</f>
        <v>25752</v>
      </c>
      <c r="H305" s="24">
        <f>TRUNC(G305*D305,1)</f>
        <v>25752</v>
      </c>
      <c r="I305" s="21">
        <f>일위대가목록!G166</f>
        <v>515</v>
      </c>
      <c r="J305" s="24">
        <f>TRUNC(I305*D305,1)</f>
        <v>515</v>
      </c>
      <c r="K305" s="21">
        <f t="shared" si="50"/>
        <v>26267</v>
      </c>
      <c r="L305" s="24">
        <f t="shared" si="50"/>
        <v>26267</v>
      </c>
      <c r="M305" s="18" t="s">
        <v>1314</v>
      </c>
      <c r="N305" s="1" t="s">
        <v>373</v>
      </c>
      <c r="O305" s="1" t="s">
        <v>1315</v>
      </c>
      <c r="P305" s="1" t="s">
        <v>63</v>
      </c>
      <c r="Q305" s="1" t="s">
        <v>64</v>
      </c>
      <c r="R305" s="1" t="s">
        <v>64</v>
      </c>
      <c r="AV305" s="1" t="s">
        <v>52</v>
      </c>
      <c r="AW305" s="1" t="s">
        <v>1316</v>
      </c>
      <c r="AX305" s="1" t="s">
        <v>52</v>
      </c>
      <c r="AY305" s="1" t="s">
        <v>52</v>
      </c>
      <c r="AZ305" s="1" t="s">
        <v>52</v>
      </c>
    </row>
    <row r="306" spans="1:52" ht="30" customHeight="1">
      <c r="A306" s="18" t="s">
        <v>831</v>
      </c>
      <c r="B306" s="18" t="s">
        <v>52</v>
      </c>
      <c r="C306" s="18" t="s">
        <v>52</v>
      </c>
      <c r="D306" s="19"/>
      <c r="E306" s="21"/>
      <c r="F306" s="24">
        <f>TRUNC(SUMIF(N303:N305, N302, F303:F305),0)</f>
        <v>20511</v>
      </c>
      <c r="G306" s="21"/>
      <c r="H306" s="24">
        <f>TRUNC(SUMIF(N303:N305, N302, H303:H305),0)</f>
        <v>25752</v>
      </c>
      <c r="I306" s="21"/>
      <c r="J306" s="24">
        <f>TRUNC(SUMIF(N303:N305, N302, J303:J305),0)</f>
        <v>515</v>
      </c>
      <c r="K306" s="21"/>
      <c r="L306" s="24">
        <f>F306+H306+J306</f>
        <v>46778</v>
      </c>
      <c r="M306" s="18" t="s">
        <v>52</v>
      </c>
      <c r="N306" s="1" t="s">
        <v>99</v>
      </c>
      <c r="O306" s="1" t="s">
        <v>99</v>
      </c>
      <c r="P306" s="1" t="s">
        <v>52</v>
      </c>
      <c r="Q306" s="1" t="s">
        <v>52</v>
      </c>
      <c r="R306" s="1" t="s">
        <v>52</v>
      </c>
      <c r="AV306" s="1" t="s">
        <v>52</v>
      </c>
      <c r="AW306" s="1" t="s">
        <v>52</v>
      </c>
      <c r="AX306" s="1" t="s">
        <v>52</v>
      </c>
      <c r="AY306" s="1" t="s">
        <v>52</v>
      </c>
      <c r="AZ306" s="1" t="s">
        <v>52</v>
      </c>
    </row>
    <row r="307" spans="1:52" ht="30" customHeight="1">
      <c r="A307" s="19"/>
      <c r="B307" s="19"/>
      <c r="C307" s="19"/>
      <c r="D307" s="19"/>
      <c r="E307" s="21"/>
      <c r="F307" s="24"/>
      <c r="G307" s="21"/>
      <c r="H307" s="24"/>
      <c r="I307" s="21"/>
      <c r="J307" s="24"/>
      <c r="K307" s="21"/>
      <c r="L307" s="24"/>
      <c r="M307" s="19"/>
    </row>
    <row r="308" spans="1:52" ht="30" customHeight="1">
      <c r="A308" s="15" t="s">
        <v>1317</v>
      </c>
      <c r="B308" s="16"/>
      <c r="C308" s="16"/>
      <c r="D308" s="16"/>
      <c r="E308" s="20"/>
      <c r="F308" s="23"/>
      <c r="G308" s="20"/>
      <c r="H308" s="23"/>
      <c r="I308" s="20"/>
      <c r="J308" s="23"/>
      <c r="K308" s="20"/>
      <c r="L308" s="23"/>
      <c r="M308" s="17"/>
      <c r="N308" s="1" t="s">
        <v>378</v>
      </c>
    </row>
    <row r="309" spans="1:52" ht="30" customHeight="1">
      <c r="A309" s="18" t="s">
        <v>1318</v>
      </c>
      <c r="B309" s="18" t="s">
        <v>1319</v>
      </c>
      <c r="C309" s="18" t="s">
        <v>511</v>
      </c>
      <c r="D309" s="19">
        <v>1</v>
      </c>
      <c r="E309" s="21">
        <f>단가대비표!O66</f>
        <v>78330</v>
      </c>
      <c r="F309" s="24">
        <f>TRUNC(E309*D309,1)</f>
        <v>78330</v>
      </c>
      <c r="G309" s="21">
        <f>단가대비표!P66</f>
        <v>0</v>
      </c>
      <c r="H309" s="24">
        <f>TRUNC(G309*D309,1)</f>
        <v>0</v>
      </c>
      <c r="I309" s="21">
        <f>단가대비표!V66</f>
        <v>0</v>
      </c>
      <c r="J309" s="24">
        <f>TRUNC(I309*D309,1)</f>
        <v>0</v>
      </c>
      <c r="K309" s="21">
        <f t="shared" ref="K309:L311" si="51">TRUNC(E309+G309+I309,1)</f>
        <v>78330</v>
      </c>
      <c r="L309" s="24">
        <f t="shared" si="51"/>
        <v>78330</v>
      </c>
      <c r="M309" s="18" t="s">
        <v>52</v>
      </c>
      <c r="N309" s="1" t="s">
        <v>378</v>
      </c>
      <c r="O309" s="1" t="s">
        <v>1320</v>
      </c>
      <c r="P309" s="1" t="s">
        <v>64</v>
      </c>
      <c r="Q309" s="1" t="s">
        <v>64</v>
      </c>
      <c r="R309" s="1" t="s">
        <v>63</v>
      </c>
      <c r="V309">
        <v>1</v>
      </c>
      <c r="AV309" s="1" t="s">
        <v>52</v>
      </c>
      <c r="AW309" s="1" t="s">
        <v>1321</v>
      </c>
      <c r="AX309" s="1" t="s">
        <v>52</v>
      </c>
      <c r="AY309" s="1" t="s">
        <v>52</v>
      </c>
      <c r="AZ309" s="1" t="s">
        <v>52</v>
      </c>
    </row>
    <row r="310" spans="1:52" ht="30" customHeight="1">
      <c r="A310" s="18" t="s">
        <v>889</v>
      </c>
      <c r="B310" s="18" t="s">
        <v>1322</v>
      </c>
      <c r="C310" s="18" t="s">
        <v>800</v>
      </c>
      <c r="D310" s="19">
        <v>1</v>
      </c>
      <c r="E310" s="21">
        <f>TRUNC(SUMIF(V309:V311, RIGHTB(O310, 1), F309:F311)*U310, 2)</f>
        <v>1566.6</v>
      </c>
      <c r="F310" s="24">
        <f>TRUNC(E310*D310,1)</f>
        <v>1566.6</v>
      </c>
      <c r="G310" s="21">
        <v>0</v>
      </c>
      <c r="H310" s="24">
        <f>TRUNC(G310*D310,1)</f>
        <v>0</v>
      </c>
      <c r="I310" s="21">
        <v>0</v>
      </c>
      <c r="J310" s="24">
        <f>TRUNC(I310*D310,1)</f>
        <v>0</v>
      </c>
      <c r="K310" s="21">
        <f t="shared" si="51"/>
        <v>1566.6</v>
      </c>
      <c r="L310" s="24">
        <f t="shared" si="51"/>
        <v>1566.6</v>
      </c>
      <c r="M310" s="18" t="s">
        <v>52</v>
      </c>
      <c r="N310" s="1" t="s">
        <v>378</v>
      </c>
      <c r="O310" s="1" t="s">
        <v>801</v>
      </c>
      <c r="P310" s="1" t="s">
        <v>64</v>
      </c>
      <c r="Q310" s="1" t="s">
        <v>64</v>
      </c>
      <c r="R310" s="1" t="s">
        <v>64</v>
      </c>
      <c r="S310">
        <v>0</v>
      </c>
      <c r="T310">
        <v>0</v>
      </c>
      <c r="U310">
        <v>0.02</v>
      </c>
      <c r="AV310" s="1" t="s">
        <v>52</v>
      </c>
      <c r="AW310" s="1" t="s">
        <v>1323</v>
      </c>
      <c r="AX310" s="1" t="s">
        <v>52</v>
      </c>
      <c r="AY310" s="1" t="s">
        <v>52</v>
      </c>
      <c r="AZ310" s="1" t="s">
        <v>52</v>
      </c>
    </row>
    <row r="311" spans="1:52" ht="30" customHeight="1">
      <c r="A311" s="18" t="s">
        <v>375</v>
      </c>
      <c r="B311" s="18" t="s">
        <v>52</v>
      </c>
      <c r="C311" s="18" t="s">
        <v>73</v>
      </c>
      <c r="D311" s="19">
        <v>1</v>
      </c>
      <c r="E311" s="21">
        <f>일위대가목록!E167</f>
        <v>0</v>
      </c>
      <c r="F311" s="24">
        <f>TRUNC(E311*D311,1)</f>
        <v>0</v>
      </c>
      <c r="G311" s="21">
        <f>일위대가목록!F167</f>
        <v>49025</v>
      </c>
      <c r="H311" s="24">
        <f>TRUNC(G311*D311,1)</f>
        <v>49025</v>
      </c>
      <c r="I311" s="21">
        <f>일위대가목록!G167</f>
        <v>0</v>
      </c>
      <c r="J311" s="24">
        <f>TRUNC(I311*D311,1)</f>
        <v>0</v>
      </c>
      <c r="K311" s="21">
        <f t="shared" si="51"/>
        <v>49025</v>
      </c>
      <c r="L311" s="24">
        <f t="shared" si="51"/>
        <v>49025</v>
      </c>
      <c r="M311" s="18" t="s">
        <v>1324</v>
      </c>
      <c r="N311" s="1" t="s">
        <v>378</v>
      </c>
      <c r="O311" s="1" t="s">
        <v>1325</v>
      </c>
      <c r="P311" s="1" t="s">
        <v>63</v>
      </c>
      <c r="Q311" s="1" t="s">
        <v>64</v>
      </c>
      <c r="R311" s="1" t="s">
        <v>64</v>
      </c>
      <c r="AV311" s="1" t="s">
        <v>52</v>
      </c>
      <c r="AW311" s="1" t="s">
        <v>1326</v>
      </c>
      <c r="AX311" s="1" t="s">
        <v>52</v>
      </c>
      <c r="AY311" s="1" t="s">
        <v>52</v>
      </c>
      <c r="AZ311" s="1" t="s">
        <v>52</v>
      </c>
    </row>
    <row r="312" spans="1:52" ht="30" customHeight="1">
      <c r="A312" s="18" t="s">
        <v>831</v>
      </c>
      <c r="B312" s="18" t="s">
        <v>52</v>
      </c>
      <c r="C312" s="18" t="s">
        <v>52</v>
      </c>
      <c r="D312" s="19"/>
      <c r="E312" s="21"/>
      <c r="F312" s="24">
        <f>TRUNC(SUMIF(N309:N311, N308, F309:F311),0)</f>
        <v>79896</v>
      </c>
      <c r="G312" s="21"/>
      <c r="H312" s="24">
        <f>TRUNC(SUMIF(N309:N311, N308, H309:H311),0)</f>
        <v>49025</v>
      </c>
      <c r="I312" s="21"/>
      <c r="J312" s="24">
        <f>TRUNC(SUMIF(N309:N311, N308, J309:J311),0)</f>
        <v>0</v>
      </c>
      <c r="K312" s="21"/>
      <c r="L312" s="24">
        <f>F312+H312+J312</f>
        <v>128921</v>
      </c>
      <c r="M312" s="18" t="s">
        <v>52</v>
      </c>
      <c r="N312" s="1" t="s">
        <v>99</v>
      </c>
      <c r="O312" s="1" t="s">
        <v>99</v>
      </c>
      <c r="P312" s="1" t="s">
        <v>52</v>
      </c>
      <c r="Q312" s="1" t="s">
        <v>52</v>
      </c>
      <c r="R312" s="1" t="s">
        <v>52</v>
      </c>
      <c r="AV312" s="1" t="s">
        <v>52</v>
      </c>
      <c r="AW312" s="1" t="s">
        <v>52</v>
      </c>
      <c r="AX312" s="1" t="s">
        <v>52</v>
      </c>
      <c r="AY312" s="1" t="s">
        <v>52</v>
      </c>
      <c r="AZ312" s="1" t="s">
        <v>52</v>
      </c>
    </row>
    <row r="313" spans="1:52" ht="30" customHeight="1">
      <c r="A313" s="19"/>
      <c r="B313" s="19"/>
      <c r="C313" s="19"/>
      <c r="D313" s="19"/>
      <c r="E313" s="21"/>
      <c r="F313" s="24"/>
      <c r="G313" s="21"/>
      <c r="H313" s="24"/>
      <c r="I313" s="21"/>
      <c r="J313" s="24"/>
      <c r="K313" s="21"/>
      <c r="L313" s="24"/>
      <c r="M313" s="19"/>
    </row>
    <row r="314" spans="1:52" ht="30" customHeight="1">
      <c r="A314" s="15" t="s">
        <v>1327</v>
      </c>
      <c r="B314" s="16"/>
      <c r="C314" s="16"/>
      <c r="D314" s="16"/>
      <c r="E314" s="20"/>
      <c r="F314" s="23"/>
      <c r="G314" s="20"/>
      <c r="H314" s="23"/>
      <c r="I314" s="20"/>
      <c r="J314" s="23"/>
      <c r="K314" s="20"/>
      <c r="L314" s="23"/>
      <c r="M314" s="17"/>
      <c r="N314" s="1" t="s">
        <v>383</v>
      </c>
    </row>
    <row r="315" spans="1:52" ht="30" customHeight="1">
      <c r="A315" s="18" t="s">
        <v>1328</v>
      </c>
      <c r="B315" s="18" t="s">
        <v>1329</v>
      </c>
      <c r="C315" s="18" t="s">
        <v>511</v>
      </c>
      <c r="D315" s="19">
        <v>1</v>
      </c>
      <c r="E315" s="21">
        <f>단가대비표!O123</f>
        <v>149500</v>
      </c>
      <c r="F315" s="24">
        <f>TRUNC(E315*D315,1)</f>
        <v>149500</v>
      </c>
      <c r="G315" s="21">
        <f>단가대비표!P123</f>
        <v>0</v>
      </c>
      <c r="H315" s="24">
        <f>TRUNC(G315*D315,1)</f>
        <v>0</v>
      </c>
      <c r="I315" s="21">
        <f>단가대비표!V123</f>
        <v>0</v>
      </c>
      <c r="J315" s="24">
        <f>TRUNC(I315*D315,1)</f>
        <v>0</v>
      </c>
      <c r="K315" s="21">
        <f t="shared" ref="K315:L317" si="52">TRUNC(E315+G315+I315,1)</f>
        <v>149500</v>
      </c>
      <c r="L315" s="24">
        <f t="shared" si="52"/>
        <v>149500</v>
      </c>
      <c r="M315" s="18" t="s">
        <v>52</v>
      </c>
      <c r="N315" s="1" t="s">
        <v>383</v>
      </c>
      <c r="O315" s="1" t="s">
        <v>1330</v>
      </c>
      <c r="P315" s="1" t="s">
        <v>64</v>
      </c>
      <c r="Q315" s="1" t="s">
        <v>64</v>
      </c>
      <c r="R315" s="1" t="s">
        <v>63</v>
      </c>
      <c r="V315">
        <v>1</v>
      </c>
      <c r="AV315" s="1" t="s">
        <v>52</v>
      </c>
      <c r="AW315" s="1" t="s">
        <v>1331</v>
      </c>
      <c r="AX315" s="1" t="s">
        <v>52</v>
      </c>
      <c r="AY315" s="1" t="s">
        <v>52</v>
      </c>
      <c r="AZ315" s="1" t="s">
        <v>52</v>
      </c>
    </row>
    <row r="316" spans="1:52" ht="30" customHeight="1">
      <c r="A316" s="18" t="s">
        <v>889</v>
      </c>
      <c r="B316" s="18" t="s">
        <v>1322</v>
      </c>
      <c r="C316" s="18" t="s">
        <v>800</v>
      </c>
      <c r="D316" s="19">
        <v>1</v>
      </c>
      <c r="E316" s="21">
        <f>TRUNC(SUMIF(V315:V317, RIGHTB(O316, 1), F315:F317)*U316, 2)</f>
        <v>2990</v>
      </c>
      <c r="F316" s="24">
        <f>TRUNC(E316*D316,1)</f>
        <v>2990</v>
      </c>
      <c r="G316" s="21">
        <v>0</v>
      </c>
      <c r="H316" s="24">
        <f>TRUNC(G316*D316,1)</f>
        <v>0</v>
      </c>
      <c r="I316" s="21">
        <v>0</v>
      </c>
      <c r="J316" s="24">
        <f>TRUNC(I316*D316,1)</f>
        <v>0</v>
      </c>
      <c r="K316" s="21">
        <f t="shared" si="52"/>
        <v>2990</v>
      </c>
      <c r="L316" s="24">
        <f t="shared" si="52"/>
        <v>2990</v>
      </c>
      <c r="M316" s="18" t="s">
        <v>52</v>
      </c>
      <c r="N316" s="1" t="s">
        <v>383</v>
      </c>
      <c r="O316" s="1" t="s">
        <v>801</v>
      </c>
      <c r="P316" s="1" t="s">
        <v>64</v>
      </c>
      <c r="Q316" s="1" t="s">
        <v>64</v>
      </c>
      <c r="R316" s="1" t="s">
        <v>64</v>
      </c>
      <c r="S316">
        <v>0</v>
      </c>
      <c r="T316">
        <v>0</v>
      </c>
      <c r="U316">
        <v>0.02</v>
      </c>
      <c r="AV316" s="1" t="s">
        <v>52</v>
      </c>
      <c r="AW316" s="1" t="s">
        <v>1332</v>
      </c>
      <c r="AX316" s="1" t="s">
        <v>52</v>
      </c>
      <c r="AY316" s="1" t="s">
        <v>52</v>
      </c>
      <c r="AZ316" s="1" t="s">
        <v>52</v>
      </c>
    </row>
    <row r="317" spans="1:52" ht="30" customHeight="1">
      <c r="A317" s="18" t="s">
        <v>375</v>
      </c>
      <c r="B317" s="18" t="s">
        <v>52</v>
      </c>
      <c r="C317" s="18" t="s">
        <v>73</v>
      </c>
      <c r="D317" s="19">
        <v>1</v>
      </c>
      <c r="E317" s="21">
        <f>일위대가목록!E167</f>
        <v>0</v>
      </c>
      <c r="F317" s="24">
        <f>TRUNC(E317*D317,1)</f>
        <v>0</v>
      </c>
      <c r="G317" s="21">
        <f>일위대가목록!F167</f>
        <v>49025</v>
      </c>
      <c r="H317" s="24">
        <f>TRUNC(G317*D317,1)</f>
        <v>49025</v>
      </c>
      <c r="I317" s="21">
        <f>일위대가목록!G167</f>
        <v>0</v>
      </c>
      <c r="J317" s="24">
        <f>TRUNC(I317*D317,1)</f>
        <v>0</v>
      </c>
      <c r="K317" s="21">
        <f t="shared" si="52"/>
        <v>49025</v>
      </c>
      <c r="L317" s="24">
        <f t="shared" si="52"/>
        <v>49025</v>
      </c>
      <c r="M317" s="18" t="s">
        <v>1324</v>
      </c>
      <c r="N317" s="1" t="s">
        <v>383</v>
      </c>
      <c r="O317" s="1" t="s">
        <v>1325</v>
      </c>
      <c r="P317" s="1" t="s">
        <v>63</v>
      </c>
      <c r="Q317" s="1" t="s">
        <v>64</v>
      </c>
      <c r="R317" s="1" t="s">
        <v>64</v>
      </c>
      <c r="AV317" s="1" t="s">
        <v>52</v>
      </c>
      <c r="AW317" s="1" t="s">
        <v>1333</v>
      </c>
      <c r="AX317" s="1" t="s">
        <v>52</v>
      </c>
      <c r="AY317" s="1" t="s">
        <v>52</v>
      </c>
      <c r="AZ317" s="1" t="s">
        <v>52</v>
      </c>
    </row>
    <row r="318" spans="1:52" ht="30" customHeight="1">
      <c r="A318" s="18" t="s">
        <v>831</v>
      </c>
      <c r="B318" s="18" t="s">
        <v>52</v>
      </c>
      <c r="C318" s="18" t="s">
        <v>52</v>
      </c>
      <c r="D318" s="19"/>
      <c r="E318" s="21"/>
      <c r="F318" s="24">
        <f>TRUNC(SUMIF(N315:N317, N314, F315:F317),0)</f>
        <v>152490</v>
      </c>
      <c r="G318" s="21"/>
      <c r="H318" s="24">
        <f>TRUNC(SUMIF(N315:N317, N314, H315:H317),0)</f>
        <v>49025</v>
      </c>
      <c r="I318" s="21"/>
      <c r="J318" s="24">
        <f>TRUNC(SUMIF(N315:N317, N314, J315:J317),0)</f>
        <v>0</v>
      </c>
      <c r="K318" s="21"/>
      <c r="L318" s="24">
        <f>F318+H318+J318</f>
        <v>201515</v>
      </c>
      <c r="M318" s="18" t="s">
        <v>52</v>
      </c>
      <c r="N318" s="1" t="s">
        <v>99</v>
      </c>
      <c r="O318" s="1" t="s">
        <v>99</v>
      </c>
      <c r="P318" s="1" t="s">
        <v>52</v>
      </c>
      <c r="Q318" s="1" t="s">
        <v>52</v>
      </c>
      <c r="R318" s="1" t="s">
        <v>52</v>
      </c>
      <c r="AV318" s="1" t="s">
        <v>52</v>
      </c>
      <c r="AW318" s="1" t="s">
        <v>52</v>
      </c>
      <c r="AX318" s="1" t="s">
        <v>52</v>
      </c>
      <c r="AY318" s="1" t="s">
        <v>52</v>
      </c>
      <c r="AZ318" s="1" t="s">
        <v>52</v>
      </c>
    </row>
    <row r="319" spans="1:52" ht="30" customHeight="1">
      <c r="A319" s="19"/>
      <c r="B319" s="19"/>
      <c r="C319" s="19"/>
      <c r="D319" s="19"/>
      <c r="E319" s="21"/>
      <c r="F319" s="24"/>
      <c r="G319" s="21"/>
      <c r="H319" s="24"/>
      <c r="I319" s="21"/>
      <c r="J319" s="24"/>
      <c r="K319" s="21"/>
      <c r="L319" s="24"/>
      <c r="M319" s="19"/>
    </row>
    <row r="320" spans="1:52" ht="30" customHeight="1">
      <c r="A320" s="15" t="s">
        <v>1334</v>
      </c>
      <c r="B320" s="16"/>
      <c r="C320" s="16"/>
      <c r="D320" s="16"/>
      <c r="E320" s="20"/>
      <c r="F320" s="23"/>
      <c r="G320" s="20"/>
      <c r="H320" s="23"/>
      <c r="I320" s="20"/>
      <c r="J320" s="23"/>
      <c r="K320" s="20"/>
      <c r="L320" s="23"/>
      <c r="M320" s="17"/>
      <c r="N320" s="1" t="s">
        <v>395</v>
      </c>
    </row>
    <row r="321" spans="1:52" ht="30" customHeight="1">
      <c r="A321" s="18" t="s">
        <v>1304</v>
      </c>
      <c r="B321" s="18" t="s">
        <v>1335</v>
      </c>
      <c r="C321" s="18" t="s">
        <v>223</v>
      </c>
      <c r="D321" s="19">
        <v>1.05</v>
      </c>
      <c r="E321" s="21">
        <f>단가대비표!O126</f>
        <v>6820</v>
      </c>
      <c r="F321" s="24">
        <f t="shared" ref="F321:F329" si="53">TRUNC(E321*D321,1)</f>
        <v>7161</v>
      </c>
      <c r="G321" s="21">
        <f>단가대비표!P126</f>
        <v>0</v>
      </c>
      <c r="H321" s="24">
        <f t="shared" ref="H321:H329" si="54">TRUNC(G321*D321,1)</f>
        <v>0</v>
      </c>
      <c r="I321" s="21">
        <f>단가대비표!V126</f>
        <v>0</v>
      </c>
      <c r="J321" s="24">
        <f t="shared" ref="J321:J329" si="55">TRUNC(I321*D321,1)</f>
        <v>0</v>
      </c>
      <c r="K321" s="21">
        <f t="shared" ref="K321:K329" si="56">TRUNC(E321+G321+I321,1)</f>
        <v>6820</v>
      </c>
      <c r="L321" s="24">
        <f t="shared" ref="L321:L329" si="57">TRUNC(F321+H321+J321,1)</f>
        <v>7161</v>
      </c>
      <c r="M321" s="18" t="s">
        <v>52</v>
      </c>
      <c r="N321" s="1" t="s">
        <v>395</v>
      </c>
      <c r="O321" s="1" t="s">
        <v>1336</v>
      </c>
      <c r="P321" s="1" t="s">
        <v>64</v>
      </c>
      <c r="Q321" s="1" t="s">
        <v>64</v>
      </c>
      <c r="R321" s="1" t="s">
        <v>63</v>
      </c>
      <c r="AV321" s="1" t="s">
        <v>52</v>
      </c>
      <c r="AW321" s="1" t="s">
        <v>1337</v>
      </c>
      <c r="AX321" s="1" t="s">
        <v>52</v>
      </c>
      <c r="AY321" s="1" t="s">
        <v>52</v>
      </c>
      <c r="AZ321" s="1" t="s">
        <v>52</v>
      </c>
    </row>
    <row r="322" spans="1:52" ht="30" customHeight="1">
      <c r="A322" s="18" t="s">
        <v>1304</v>
      </c>
      <c r="B322" s="18" t="s">
        <v>1338</v>
      </c>
      <c r="C322" s="18" t="s">
        <v>223</v>
      </c>
      <c r="D322" s="19">
        <v>3.15</v>
      </c>
      <c r="E322" s="21">
        <f>단가대비표!O125</f>
        <v>2910</v>
      </c>
      <c r="F322" s="24">
        <f t="shared" si="53"/>
        <v>9166.5</v>
      </c>
      <c r="G322" s="21">
        <f>단가대비표!P125</f>
        <v>0</v>
      </c>
      <c r="H322" s="24">
        <f t="shared" si="54"/>
        <v>0</v>
      </c>
      <c r="I322" s="21">
        <f>단가대비표!V125</f>
        <v>0</v>
      </c>
      <c r="J322" s="24">
        <f t="shared" si="55"/>
        <v>0</v>
      </c>
      <c r="K322" s="21">
        <f t="shared" si="56"/>
        <v>2910</v>
      </c>
      <c r="L322" s="24">
        <f t="shared" si="57"/>
        <v>9166.5</v>
      </c>
      <c r="M322" s="18" t="s">
        <v>52</v>
      </c>
      <c r="N322" s="1" t="s">
        <v>395</v>
      </c>
      <c r="O322" s="1" t="s">
        <v>1339</v>
      </c>
      <c r="P322" s="1" t="s">
        <v>64</v>
      </c>
      <c r="Q322" s="1" t="s">
        <v>64</v>
      </c>
      <c r="R322" s="1" t="s">
        <v>63</v>
      </c>
      <c r="AV322" s="1" t="s">
        <v>52</v>
      </c>
      <c r="AW322" s="1" t="s">
        <v>1340</v>
      </c>
      <c r="AX322" s="1" t="s">
        <v>52</v>
      </c>
      <c r="AY322" s="1" t="s">
        <v>52</v>
      </c>
      <c r="AZ322" s="1" t="s">
        <v>52</v>
      </c>
    </row>
    <row r="323" spans="1:52" ht="30" customHeight="1">
      <c r="A323" s="18" t="s">
        <v>1341</v>
      </c>
      <c r="B323" s="18" t="s">
        <v>1342</v>
      </c>
      <c r="C323" s="18" t="s">
        <v>771</v>
      </c>
      <c r="D323" s="19">
        <v>2.4079999999999999</v>
      </c>
      <c r="E323" s="21">
        <f>일위대가목록!E168</f>
        <v>142</v>
      </c>
      <c r="F323" s="24">
        <f t="shared" si="53"/>
        <v>341.9</v>
      </c>
      <c r="G323" s="21">
        <f>일위대가목록!F168</f>
        <v>7109</v>
      </c>
      <c r="H323" s="24">
        <f t="shared" si="54"/>
        <v>17118.400000000001</v>
      </c>
      <c r="I323" s="21">
        <f>일위대가목록!G168</f>
        <v>142</v>
      </c>
      <c r="J323" s="24">
        <f t="shared" si="55"/>
        <v>341.9</v>
      </c>
      <c r="K323" s="21">
        <f t="shared" si="56"/>
        <v>7393</v>
      </c>
      <c r="L323" s="24">
        <f t="shared" si="57"/>
        <v>17802.2</v>
      </c>
      <c r="M323" s="18" t="s">
        <v>1343</v>
      </c>
      <c r="N323" s="1" t="s">
        <v>395</v>
      </c>
      <c r="O323" s="1" t="s">
        <v>1344</v>
      </c>
      <c r="P323" s="1" t="s">
        <v>63</v>
      </c>
      <c r="Q323" s="1" t="s">
        <v>64</v>
      </c>
      <c r="R323" s="1" t="s">
        <v>64</v>
      </c>
      <c r="AV323" s="1" t="s">
        <v>52</v>
      </c>
      <c r="AW323" s="1" t="s">
        <v>1345</v>
      </c>
      <c r="AX323" s="1" t="s">
        <v>52</v>
      </c>
      <c r="AY323" s="1" t="s">
        <v>52</v>
      </c>
      <c r="AZ323" s="1" t="s">
        <v>52</v>
      </c>
    </row>
    <row r="324" spans="1:52" ht="30" customHeight="1">
      <c r="A324" s="18" t="s">
        <v>210</v>
      </c>
      <c r="B324" s="18" t="s">
        <v>1346</v>
      </c>
      <c r="C324" s="18" t="s">
        <v>771</v>
      </c>
      <c r="D324" s="19">
        <v>-0.12039999999999999</v>
      </c>
      <c r="E324" s="21">
        <f>단가대비표!O28</f>
        <v>1425</v>
      </c>
      <c r="F324" s="24">
        <f t="shared" si="53"/>
        <v>-171.5</v>
      </c>
      <c r="G324" s="21">
        <f>단가대비표!P28</f>
        <v>0</v>
      </c>
      <c r="H324" s="24">
        <f t="shared" si="54"/>
        <v>0</v>
      </c>
      <c r="I324" s="21">
        <f>단가대비표!V28</f>
        <v>0</v>
      </c>
      <c r="J324" s="24">
        <f t="shared" si="55"/>
        <v>0</v>
      </c>
      <c r="K324" s="21">
        <f t="shared" si="56"/>
        <v>1425</v>
      </c>
      <c r="L324" s="24">
        <f t="shared" si="57"/>
        <v>-171.5</v>
      </c>
      <c r="M324" s="18" t="s">
        <v>212</v>
      </c>
      <c r="N324" s="1" t="s">
        <v>395</v>
      </c>
      <c r="O324" s="1" t="s">
        <v>1347</v>
      </c>
      <c r="P324" s="1" t="s">
        <v>64</v>
      </c>
      <c r="Q324" s="1" t="s">
        <v>64</v>
      </c>
      <c r="R324" s="1" t="s">
        <v>63</v>
      </c>
      <c r="AV324" s="1" t="s">
        <v>52</v>
      </c>
      <c r="AW324" s="1" t="s">
        <v>1348</v>
      </c>
      <c r="AX324" s="1" t="s">
        <v>52</v>
      </c>
      <c r="AY324" s="1" t="s">
        <v>52</v>
      </c>
      <c r="AZ324" s="1" t="s">
        <v>52</v>
      </c>
    </row>
    <row r="325" spans="1:52" ht="30" customHeight="1">
      <c r="A325" s="18" t="s">
        <v>1349</v>
      </c>
      <c r="B325" s="18" t="s">
        <v>1350</v>
      </c>
      <c r="C325" s="18" t="s">
        <v>771</v>
      </c>
      <c r="D325" s="19">
        <v>3.5379999999999998</v>
      </c>
      <c r="E325" s="21">
        <f>단가대비표!O44</f>
        <v>4500</v>
      </c>
      <c r="F325" s="24">
        <f t="shared" si="53"/>
        <v>15921</v>
      </c>
      <c r="G325" s="21">
        <f>단가대비표!P44</f>
        <v>0</v>
      </c>
      <c r="H325" s="24">
        <f t="shared" si="54"/>
        <v>0</v>
      </c>
      <c r="I325" s="21">
        <f>단가대비표!V44</f>
        <v>0</v>
      </c>
      <c r="J325" s="24">
        <f t="shared" si="55"/>
        <v>0</v>
      </c>
      <c r="K325" s="21">
        <f t="shared" si="56"/>
        <v>4500</v>
      </c>
      <c r="L325" s="24">
        <f t="shared" si="57"/>
        <v>15921</v>
      </c>
      <c r="M325" s="18" t="s">
        <v>52</v>
      </c>
      <c r="N325" s="1" t="s">
        <v>395</v>
      </c>
      <c r="O325" s="1" t="s">
        <v>1351</v>
      </c>
      <c r="P325" s="1" t="s">
        <v>64</v>
      </c>
      <c r="Q325" s="1" t="s">
        <v>64</v>
      </c>
      <c r="R325" s="1" t="s">
        <v>63</v>
      </c>
      <c r="AV325" s="1" t="s">
        <v>52</v>
      </c>
      <c r="AW325" s="1" t="s">
        <v>1352</v>
      </c>
      <c r="AX325" s="1" t="s">
        <v>52</v>
      </c>
      <c r="AY325" s="1" t="s">
        <v>52</v>
      </c>
      <c r="AZ325" s="1" t="s">
        <v>52</v>
      </c>
    </row>
    <row r="326" spans="1:52" ht="30" customHeight="1">
      <c r="A326" s="18" t="s">
        <v>1341</v>
      </c>
      <c r="B326" s="18" t="s">
        <v>1342</v>
      </c>
      <c r="C326" s="18" t="s">
        <v>771</v>
      </c>
      <c r="D326" s="19">
        <v>3.37</v>
      </c>
      <c r="E326" s="21">
        <f>일위대가목록!E168</f>
        <v>142</v>
      </c>
      <c r="F326" s="24">
        <f t="shared" si="53"/>
        <v>478.5</v>
      </c>
      <c r="G326" s="21">
        <f>일위대가목록!F168</f>
        <v>7109</v>
      </c>
      <c r="H326" s="24">
        <f t="shared" si="54"/>
        <v>23957.3</v>
      </c>
      <c r="I326" s="21">
        <f>일위대가목록!G168</f>
        <v>142</v>
      </c>
      <c r="J326" s="24">
        <f t="shared" si="55"/>
        <v>478.5</v>
      </c>
      <c r="K326" s="21">
        <f t="shared" si="56"/>
        <v>7393</v>
      </c>
      <c r="L326" s="24">
        <f t="shared" si="57"/>
        <v>24914.3</v>
      </c>
      <c r="M326" s="18" t="s">
        <v>1343</v>
      </c>
      <c r="N326" s="1" t="s">
        <v>395</v>
      </c>
      <c r="O326" s="1" t="s">
        <v>1344</v>
      </c>
      <c r="P326" s="1" t="s">
        <v>63</v>
      </c>
      <c r="Q326" s="1" t="s">
        <v>64</v>
      </c>
      <c r="R326" s="1" t="s">
        <v>64</v>
      </c>
      <c r="AV326" s="1" t="s">
        <v>52</v>
      </c>
      <c r="AW326" s="1" t="s">
        <v>1345</v>
      </c>
      <c r="AX326" s="1" t="s">
        <v>52</v>
      </c>
      <c r="AY326" s="1" t="s">
        <v>52</v>
      </c>
      <c r="AZ326" s="1" t="s">
        <v>52</v>
      </c>
    </row>
    <row r="327" spans="1:52" ht="30" customHeight="1">
      <c r="A327" s="18" t="s">
        <v>210</v>
      </c>
      <c r="B327" s="18" t="s">
        <v>1346</v>
      </c>
      <c r="C327" s="18" t="s">
        <v>771</v>
      </c>
      <c r="D327" s="19">
        <v>-0.16800000000000001</v>
      </c>
      <c r="E327" s="21">
        <f>단가대비표!O28</f>
        <v>1425</v>
      </c>
      <c r="F327" s="24">
        <f t="shared" si="53"/>
        <v>-239.4</v>
      </c>
      <c r="G327" s="21">
        <f>단가대비표!P28</f>
        <v>0</v>
      </c>
      <c r="H327" s="24">
        <f t="shared" si="54"/>
        <v>0</v>
      </c>
      <c r="I327" s="21">
        <f>단가대비표!V28</f>
        <v>0</v>
      </c>
      <c r="J327" s="24">
        <f t="shared" si="55"/>
        <v>0</v>
      </c>
      <c r="K327" s="21">
        <f t="shared" si="56"/>
        <v>1425</v>
      </c>
      <c r="L327" s="24">
        <f t="shared" si="57"/>
        <v>-239.4</v>
      </c>
      <c r="M327" s="18" t="s">
        <v>212</v>
      </c>
      <c r="N327" s="1" t="s">
        <v>395</v>
      </c>
      <c r="O327" s="1" t="s">
        <v>1347</v>
      </c>
      <c r="P327" s="1" t="s">
        <v>64</v>
      </c>
      <c r="Q327" s="1" t="s">
        <v>64</v>
      </c>
      <c r="R327" s="1" t="s">
        <v>63</v>
      </c>
      <c r="AV327" s="1" t="s">
        <v>52</v>
      </c>
      <c r="AW327" s="1" t="s">
        <v>1348</v>
      </c>
      <c r="AX327" s="1" t="s">
        <v>52</v>
      </c>
      <c r="AY327" s="1" t="s">
        <v>52</v>
      </c>
      <c r="AZ327" s="1" t="s">
        <v>52</v>
      </c>
    </row>
    <row r="328" spans="1:52" ht="30" customHeight="1">
      <c r="A328" s="18" t="s">
        <v>1353</v>
      </c>
      <c r="B328" s="18" t="s">
        <v>1354</v>
      </c>
      <c r="C328" s="18" t="s">
        <v>511</v>
      </c>
      <c r="D328" s="19">
        <v>3.33</v>
      </c>
      <c r="E328" s="21">
        <f>단가대비표!O99</f>
        <v>160</v>
      </c>
      <c r="F328" s="24">
        <f t="shared" si="53"/>
        <v>532.79999999999995</v>
      </c>
      <c r="G328" s="21">
        <f>단가대비표!P99</f>
        <v>0</v>
      </c>
      <c r="H328" s="24">
        <f t="shared" si="54"/>
        <v>0</v>
      </c>
      <c r="I328" s="21">
        <f>단가대비표!V99</f>
        <v>0</v>
      </c>
      <c r="J328" s="24">
        <f t="shared" si="55"/>
        <v>0</v>
      </c>
      <c r="K328" s="21">
        <f t="shared" si="56"/>
        <v>160</v>
      </c>
      <c r="L328" s="24">
        <f t="shared" si="57"/>
        <v>532.79999999999995</v>
      </c>
      <c r="M328" s="18" t="s">
        <v>52</v>
      </c>
      <c r="N328" s="1" t="s">
        <v>395</v>
      </c>
      <c r="O328" s="1" t="s">
        <v>1355</v>
      </c>
      <c r="P328" s="1" t="s">
        <v>64</v>
      </c>
      <c r="Q328" s="1" t="s">
        <v>64</v>
      </c>
      <c r="R328" s="1" t="s">
        <v>63</v>
      </c>
      <c r="AV328" s="1" t="s">
        <v>52</v>
      </c>
      <c r="AW328" s="1" t="s">
        <v>1356</v>
      </c>
      <c r="AX328" s="1" t="s">
        <v>52</v>
      </c>
      <c r="AY328" s="1" t="s">
        <v>52</v>
      </c>
      <c r="AZ328" s="1" t="s">
        <v>52</v>
      </c>
    </row>
    <row r="329" spans="1:52" ht="30" customHeight="1">
      <c r="A329" s="18" t="s">
        <v>1357</v>
      </c>
      <c r="B329" s="18" t="s">
        <v>1358</v>
      </c>
      <c r="C329" s="18" t="s">
        <v>511</v>
      </c>
      <c r="D329" s="19">
        <v>3.33</v>
      </c>
      <c r="E329" s="21">
        <f>일위대가목록!E169</f>
        <v>139</v>
      </c>
      <c r="F329" s="24">
        <f t="shared" si="53"/>
        <v>462.8</v>
      </c>
      <c r="G329" s="21">
        <f>일위대가목록!F169</f>
        <v>235</v>
      </c>
      <c r="H329" s="24">
        <f t="shared" si="54"/>
        <v>782.5</v>
      </c>
      <c r="I329" s="21">
        <f>일위대가목록!G169</f>
        <v>9</v>
      </c>
      <c r="J329" s="24">
        <f t="shared" si="55"/>
        <v>29.9</v>
      </c>
      <c r="K329" s="21">
        <f t="shared" si="56"/>
        <v>383</v>
      </c>
      <c r="L329" s="24">
        <f t="shared" si="57"/>
        <v>1275.2</v>
      </c>
      <c r="M329" s="18" t="s">
        <v>1359</v>
      </c>
      <c r="N329" s="1" t="s">
        <v>395</v>
      </c>
      <c r="O329" s="1" t="s">
        <v>1360</v>
      </c>
      <c r="P329" s="1" t="s">
        <v>63</v>
      </c>
      <c r="Q329" s="1" t="s">
        <v>64</v>
      </c>
      <c r="R329" s="1" t="s">
        <v>64</v>
      </c>
      <c r="AV329" s="1" t="s">
        <v>52</v>
      </c>
      <c r="AW329" s="1" t="s">
        <v>1361</v>
      </c>
      <c r="AX329" s="1" t="s">
        <v>52</v>
      </c>
      <c r="AY329" s="1" t="s">
        <v>52</v>
      </c>
      <c r="AZ329" s="1" t="s">
        <v>52</v>
      </c>
    </row>
    <row r="330" spans="1:52" ht="30" customHeight="1">
      <c r="A330" s="18" t="s">
        <v>831</v>
      </c>
      <c r="B330" s="18" t="s">
        <v>52</v>
      </c>
      <c r="C330" s="18" t="s">
        <v>52</v>
      </c>
      <c r="D330" s="19"/>
      <c r="E330" s="21"/>
      <c r="F330" s="24">
        <f>TRUNC(SUMIF(N321:N329, N320, F321:F329),0)</f>
        <v>33653</v>
      </c>
      <c r="G330" s="21"/>
      <c r="H330" s="24">
        <f>TRUNC(SUMIF(N321:N329, N320, H321:H329),0)</f>
        <v>41858</v>
      </c>
      <c r="I330" s="21"/>
      <c r="J330" s="24">
        <f>TRUNC(SUMIF(N321:N329, N320, J321:J329),0)</f>
        <v>850</v>
      </c>
      <c r="K330" s="21"/>
      <c r="L330" s="24">
        <f>F330+H330+J330</f>
        <v>76361</v>
      </c>
      <c r="M330" s="18" t="s">
        <v>52</v>
      </c>
      <c r="N330" s="1" t="s">
        <v>99</v>
      </c>
      <c r="O330" s="1" t="s">
        <v>99</v>
      </c>
      <c r="P330" s="1" t="s">
        <v>52</v>
      </c>
      <c r="Q330" s="1" t="s">
        <v>52</v>
      </c>
      <c r="R330" s="1" t="s">
        <v>52</v>
      </c>
      <c r="AV330" s="1" t="s">
        <v>52</v>
      </c>
      <c r="AW330" s="1" t="s">
        <v>52</v>
      </c>
      <c r="AX330" s="1" t="s">
        <v>52</v>
      </c>
      <c r="AY330" s="1" t="s">
        <v>52</v>
      </c>
      <c r="AZ330" s="1" t="s">
        <v>52</v>
      </c>
    </row>
    <row r="331" spans="1:52" ht="30" customHeight="1">
      <c r="A331" s="19"/>
      <c r="B331" s="19"/>
      <c r="C331" s="19"/>
      <c r="D331" s="19"/>
      <c r="E331" s="21"/>
      <c r="F331" s="24"/>
      <c r="G331" s="21"/>
      <c r="H331" s="24"/>
      <c r="I331" s="21"/>
      <c r="J331" s="24"/>
      <c r="K331" s="21"/>
      <c r="L331" s="24"/>
      <c r="M331" s="19"/>
    </row>
    <row r="332" spans="1:52" ht="30" customHeight="1">
      <c r="A332" s="15" t="s">
        <v>1362</v>
      </c>
      <c r="B332" s="16"/>
      <c r="C332" s="16"/>
      <c r="D332" s="16"/>
      <c r="E332" s="20"/>
      <c r="F332" s="23"/>
      <c r="G332" s="20"/>
      <c r="H332" s="23"/>
      <c r="I332" s="20"/>
      <c r="J332" s="23"/>
      <c r="K332" s="20"/>
      <c r="L332" s="23"/>
      <c r="M332" s="17"/>
      <c r="N332" s="1" t="s">
        <v>400</v>
      </c>
    </row>
    <row r="333" spans="1:52" ht="30" customHeight="1">
      <c r="A333" s="18" t="s">
        <v>1363</v>
      </c>
      <c r="B333" s="18" t="s">
        <v>1364</v>
      </c>
      <c r="C333" s="18" t="s">
        <v>771</v>
      </c>
      <c r="D333" s="19">
        <v>22.2547</v>
      </c>
      <c r="E333" s="21">
        <f>단가대비표!O31</f>
        <v>1020</v>
      </c>
      <c r="F333" s="24">
        <f t="shared" ref="F333:F342" si="58">TRUNC(E333*D333,1)</f>
        <v>22699.7</v>
      </c>
      <c r="G333" s="21">
        <f>단가대비표!P31</f>
        <v>0</v>
      </c>
      <c r="H333" s="24">
        <f t="shared" ref="H333:H342" si="59">TRUNC(G333*D333,1)</f>
        <v>0</v>
      </c>
      <c r="I333" s="21">
        <f>단가대비표!V31</f>
        <v>0</v>
      </c>
      <c r="J333" s="24">
        <f t="shared" ref="J333:J342" si="60">TRUNC(I333*D333,1)</f>
        <v>0</v>
      </c>
      <c r="K333" s="21">
        <f t="shared" ref="K333:K342" si="61">TRUNC(E333+G333+I333,1)</f>
        <v>1020</v>
      </c>
      <c r="L333" s="24">
        <f t="shared" ref="L333:L342" si="62">TRUNC(F333+H333+J333,1)</f>
        <v>22699.7</v>
      </c>
      <c r="M333" s="18" t="s">
        <v>52</v>
      </c>
      <c r="N333" s="1" t="s">
        <v>400</v>
      </c>
      <c r="O333" s="1" t="s">
        <v>1365</v>
      </c>
      <c r="P333" s="1" t="s">
        <v>64</v>
      </c>
      <c r="Q333" s="1" t="s">
        <v>64</v>
      </c>
      <c r="R333" s="1" t="s">
        <v>63</v>
      </c>
      <c r="AV333" s="1" t="s">
        <v>52</v>
      </c>
      <c r="AW333" s="1" t="s">
        <v>1366</v>
      </c>
      <c r="AX333" s="1" t="s">
        <v>52</v>
      </c>
      <c r="AY333" s="1" t="s">
        <v>52</v>
      </c>
      <c r="AZ333" s="1" t="s">
        <v>52</v>
      </c>
    </row>
    <row r="334" spans="1:52" ht="30" customHeight="1">
      <c r="A334" s="18" t="s">
        <v>1367</v>
      </c>
      <c r="B334" s="18" t="s">
        <v>1368</v>
      </c>
      <c r="C334" s="18" t="s">
        <v>161</v>
      </c>
      <c r="D334" s="19">
        <v>1.067E-3</v>
      </c>
      <c r="E334" s="21">
        <f>단가대비표!O41</f>
        <v>1040094</v>
      </c>
      <c r="F334" s="24">
        <f t="shared" si="58"/>
        <v>1109.7</v>
      </c>
      <c r="G334" s="21">
        <f>단가대비표!P41</f>
        <v>0</v>
      </c>
      <c r="H334" s="24">
        <f t="shared" si="59"/>
        <v>0</v>
      </c>
      <c r="I334" s="21">
        <f>단가대비표!V41</f>
        <v>0</v>
      </c>
      <c r="J334" s="24">
        <f t="shared" si="60"/>
        <v>0</v>
      </c>
      <c r="K334" s="21">
        <f t="shared" si="61"/>
        <v>1040094</v>
      </c>
      <c r="L334" s="24">
        <f t="shared" si="62"/>
        <v>1109.7</v>
      </c>
      <c r="M334" s="18" t="s">
        <v>52</v>
      </c>
      <c r="N334" s="1" t="s">
        <v>400</v>
      </c>
      <c r="O334" s="1" t="s">
        <v>1369</v>
      </c>
      <c r="P334" s="1" t="s">
        <v>64</v>
      </c>
      <c r="Q334" s="1" t="s">
        <v>64</v>
      </c>
      <c r="R334" s="1" t="s">
        <v>63</v>
      </c>
      <c r="AV334" s="1" t="s">
        <v>52</v>
      </c>
      <c r="AW334" s="1" t="s">
        <v>1370</v>
      </c>
      <c r="AX334" s="1" t="s">
        <v>52</v>
      </c>
      <c r="AY334" s="1" t="s">
        <v>52</v>
      </c>
      <c r="AZ334" s="1" t="s">
        <v>52</v>
      </c>
    </row>
    <row r="335" spans="1:52" ht="30" customHeight="1">
      <c r="A335" s="18" t="s">
        <v>1353</v>
      </c>
      <c r="B335" s="18" t="s">
        <v>1354</v>
      </c>
      <c r="C335" s="18" t="s">
        <v>511</v>
      </c>
      <c r="D335" s="19">
        <v>4.33</v>
      </c>
      <c r="E335" s="21">
        <f>단가대비표!O99</f>
        <v>160</v>
      </c>
      <c r="F335" s="24">
        <f t="shared" si="58"/>
        <v>692.8</v>
      </c>
      <c r="G335" s="21">
        <f>단가대비표!P99</f>
        <v>0</v>
      </c>
      <c r="H335" s="24">
        <f t="shared" si="59"/>
        <v>0</v>
      </c>
      <c r="I335" s="21">
        <f>단가대비표!V99</f>
        <v>0</v>
      </c>
      <c r="J335" s="24">
        <f t="shared" si="60"/>
        <v>0</v>
      </c>
      <c r="K335" s="21">
        <f t="shared" si="61"/>
        <v>160</v>
      </c>
      <c r="L335" s="24">
        <f t="shared" si="62"/>
        <v>692.8</v>
      </c>
      <c r="M335" s="18" t="s">
        <v>52</v>
      </c>
      <c r="N335" s="1" t="s">
        <v>400</v>
      </c>
      <c r="O335" s="1" t="s">
        <v>1355</v>
      </c>
      <c r="P335" s="1" t="s">
        <v>64</v>
      </c>
      <c r="Q335" s="1" t="s">
        <v>64</v>
      </c>
      <c r="R335" s="1" t="s">
        <v>63</v>
      </c>
      <c r="AV335" s="1" t="s">
        <v>52</v>
      </c>
      <c r="AW335" s="1" t="s">
        <v>1371</v>
      </c>
      <c r="AX335" s="1" t="s">
        <v>52</v>
      </c>
      <c r="AY335" s="1" t="s">
        <v>52</v>
      </c>
      <c r="AZ335" s="1" t="s">
        <v>52</v>
      </c>
    </row>
    <row r="336" spans="1:52" ht="30" customHeight="1">
      <c r="A336" s="18" t="s">
        <v>1372</v>
      </c>
      <c r="B336" s="18" t="s">
        <v>1373</v>
      </c>
      <c r="C336" s="18" t="s">
        <v>511</v>
      </c>
      <c r="D336" s="19">
        <v>4.3</v>
      </c>
      <c r="E336" s="21">
        <f>일위대가목록!E171</f>
        <v>62</v>
      </c>
      <c r="F336" s="24">
        <f t="shared" si="58"/>
        <v>266.60000000000002</v>
      </c>
      <c r="G336" s="21">
        <f>일위대가목록!F171</f>
        <v>294</v>
      </c>
      <c r="H336" s="24">
        <f t="shared" si="59"/>
        <v>1264.2</v>
      </c>
      <c r="I336" s="21">
        <f>일위대가목록!G171</f>
        <v>10</v>
      </c>
      <c r="J336" s="24">
        <f t="shared" si="60"/>
        <v>43</v>
      </c>
      <c r="K336" s="21">
        <f t="shared" si="61"/>
        <v>366</v>
      </c>
      <c r="L336" s="24">
        <f t="shared" si="62"/>
        <v>1573.8</v>
      </c>
      <c r="M336" s="18" t="s">
        <v>1374</v>
      </c>
      <c r="N336" s="1" t="s">
        <v>400</v>
      </c>
      <c r="O336" s="1" t="s">
        <v>1375</v>
      </c>
      <c r="P336" s="1" t="s">
        <v>63</v>
      </c>
      <c r="Q336" s="1" t="s">
        <v>64</v>
      </c>
      <c r="R336" s="1" t="s">
        <v>64</v>
      </c>
      <c r="AV336" s="1" t="s">
        <v>52</v>
      </c>
      <c r="AW336" s="1" t="s">
        <v>1376</v>
      </c>
      <c r="AX336" s="1" t="s">
        <v>52</v>
      </c>
      <c r="AY336" s="1" t="s">
        <v>52</v>
      </c>
      <c r="AZ336" s="1" t="s">
        <v>52</v>
      </c>
    </row>
    <row r="337" spans="1:52" ht="30" customHeight="1">
      <c r="A337" s="18" t="s">
        <v>1341</v>
      </c>
      <c r="B337" s="18" t="s">
        <v>1377</v>
      </c>
      <c r="C337" s="18" t="s">
        <v>771</v>
      </c>
      <c r="D337" s="19">
        <v>31.355</v>
      </c>
      <c r="E337" s="21">
        <f>일위대가목록!E172</f>
        <v>110</v>
      </c>
      <c r="F337" s="24">
        <f t="shared" si="58"/>
        <v>3449</v>
      </c>
      <c r="G337" s="21">
        <f>일위대가목록!F172</f>
        <v>5527</v>
      </c>
      <c r="H337" s="24">
        <f t="shared" si="59"/>
        <v>173299</v>
      </c>
      <c r="I337" s="21">
        <f>일위대가목록!G172</f>
        <v>110</v>
      </c>
      <c r="J337" s="24">
        <f t="shared" si="60"/>
        <v>3449</v>
      </c>
      <c r="K337" s="21">
        <f t="shared" si="61"/>
        <v>5747</v>
      </c>
      <c r="L337" s="24">
        <f t="shared" si="62"/>
        <v>180197</v>
      </c>
      <c r="M337" s="18" t="s">
        <v>1378</v>
      </c>
      <c r="N337" s="1" t="s">
        <v>400</v>
      </c>
      <c r="O337" s="1" t="s">
        <v>1379</v>
      </c>
      <c r="P337" s="1" t="s">
        <v>63</v>
      </c>
      <c r="Q337" s="1" t="s">
        <v>64</v>
      </c>
      <c r="R337" s="1" t="s">
        <v>64</v>
      </c>
      <c r="AV337" s="1" t="s">
        <v>52</v>
      </c>
      <c r="AW337" s="1" t="s">
        <v>1380</v>
      </c>
      <c r="AX337" s="1" t="s">
        <v>52</v>
      </c>
      <c r="AY337" s="1" t="s">
        <v>52</v>
      </c>
      <c r="AZ337" s="1" t="s">
        <v>52</v>
      </c>
    </row>
    <row r="338" spans="1:52" ht="30" customHeight="1">
      <c r="A338" s="18" t="s">
        <v>1381</v>
      </c>
      <c r="B338" s="18" t="s">
        <v>1382</v>
      </c>
      <c r="C338" s="18" t="s">
        <v>83</v>
      </c>
      <c r="D338" s="19">
        <v>0.6</v>
      </c>
      <c r="E338" s="21">
        <f>일위대가목록!E173</f>
        <v>89</v>
      </c>
      <c r="F338" s="24">
        <f t="shared" si="58"/>
        <v>53.4</v>
      </c>
      <c r="G338" s="21">
        <f>일위대가목록!F173</f>
        <v>4461</v>
      </c>
      <c r="H338" s="24">
        <f t="shared" si="59"/>
        <v>2676.6</v>
      </c>
      <c r="I338" s="21">
        <f>일위대가목록!G173</f>
        <v>0</v>
      </c>
      <c r="J338" s="24">
        <f t="shared" si="60"/>
        <v>0</v>
      </c>
      <c r="K338" s="21">
        <f t="shared" si="61"/>
        <v>4550</v>
      </c>
      <c r="L338" s="24">
        <f t="shared" si="62"/>
        <v>2730</v>
      </c>
      <c r="M338" s="18" t="s">
        <v>1383</v>
      </c>
      <c r="N338" s="1" t="s">
        <v>400</v>
      </c>
      <c r="O338" s="1" t="s">
        <v>1384</v>
      </c>
      <c r="P338" s="1" t="s">
        <v>63</v>
      </c>
      <c r="Q338" s="1" t="s">
        <v>64</v>
      </c>
      <c r="R338" s="1" t="s">
        <v>64</v>
      </c>
      <c r="AV338" s="1" t="s">
        <v>52</v>
      </c>
      <c r="AW338" s="1" t="s">
        <v>1385</v>
      </c>
      <c r="AX338" s="1" t="s">
        <v>52</v>
      </c>
      <c r="AY338" s="1" t="s">
        <v>52</v>
      </c>
      <c r="AZ338" s="1" t="s">
        <v>52</v>
      </c>
    </row>
    <row r="339" spans="1:52" ht="30" customHeight="1">
      <c r="A339" s="18" t="s">
        <v>1386</v>
      </c>
      <c r="B339" s="18" t="s">
        <v>1387</v>
      </c>
      <c r="C339" s="18" t="s">
        <v>83</v>
      </c>
      <c r="D339" s="19">
        <v>0.6</v>
      </c>
      <c r="E339" s="21">
        <f>일위대가목록!E174</f>
        <v>237</v>
      </c>
      <c r="F339" s="24">
        <f t="shared" si="58"/>
        <v>142.19999999999999</v>
      </c>
      <c r="G339" s="21">
        <f>일위대가목록!F174</f>
        <v>11897</v>
      </c>
      <c r="H339" s="24">
        <f t="shared" si="59"/>
        <v>7138.2</v>
      </c>
      <c r="I339" s="21">
        <f>일위대가목록!G174</f>
        <v>0</v>
      </c>
      <c r="J339" s="24">
        <f t="shared" si="60"/>
        <v>0</v>
      </c>
      <c r="K339" s="21">
        <f t="shared" si="61"/>
        <v>12134</v>
      </c>
      <c r="L339" s="24">
        <f t="shared" si="62"/>
        <v>7280.4</v>
      </c>
      <c r="M339" s="18" t="s">
        <v>1388</v>
      </c>
      <c r="N339" s="1" t="s">
        <v>400</v>
      </c>
      <c r="O339" s="1" t="s">
        <v>1389</v>
      </c>
      <c r="P339" s="1" t="s">
        <v>63</v>
      </c>
      <c r="Q339" s="1" t="s">
        <v>64</v>
      </c>
      <c r="R339" s="1" t="s">
        <v>64</v>
      </c>
      <c r="AV339" s="1" t="s">
        <v>52</v>
      </c>
      <c r="AW339" s="1" t="s">
        <v>1390</v>
      </c>
      <c r="AX339" s="1" t="s">
        <v>52</v>
      </c>
      <c r="AY339" s="1" t="s">
        <v>52</v>
      </c>
      <c r="AZ339" s="1" t="s">
        <v>52</v>
      </c>
    </row>
    <row r="340" spans="1:52" ht="30" customHeight="1">
      <c r="A340" s="18" t="s">
        <v>210</v>
      </c>
      <c r="B340" s="18" t="s">
        <v>211</v>
      </c>
      <c r="C340" s="18" t="s">
        <v>771</v>
      </c>
      <c r="D340" s="19">
        <v>-1.5677000000000001</v>
      </c>
      <c r="E340" s="21">
        <f>단가대비표!O27</f>
        <v>251</v>
      </c>
      <c r="F340" s="24">
        <f t="shared" si="58"/>
        <v>-393.4</v>
      </c>
      <c r="G340" s="21">
        <f>단가대비표!P27</f>
        <v>0</v>
      </c>
      <c r="H340" s="24">
        <f t="shared" si="59"/>
        <v>0</v>
      </c>
      <c r="I340" s="21">
        <f>단가대비표!V27</f>
        <v>0</v>
      </c>
      <c r="J340" s="24">
        <f t="shared" si="60"/>
        <v>0</v>
      </c>
      <c r="K340" s="21">
        <f t="shared" si="61"/>
        <v>251</v>
      </c>
      <c r="L340" s="24">
        <f t="shared" si="62"/>
        <v>-393.4</v>
      </c>
      <c r="M340" s="18" t="s">
        <v>212</v>
      </c>
      <c r="N340" s="1" t="s">
        <v>400</v>
      </c>
      <c r="O340" s="1" t="s">
        <v>772</v>
      </c>
      <c r="P340" s="1" t="s">
        <v>64</v>
      </c>
      <c r="Q340" s="1" t="s">
        <v>64</v>
      </c>
      <c r="R340" s="1" t="s">
        <v>63</v>
      </c>
      <c r="AV340" s="1" t="s">
        <v>52</v>
      </c>
      <c r="AW340" s="1" t="s">
        <v>1391</v>
      </c>
      <c r="AX340" s="1" t="s">
        <v>52</v>
      </c>
      <c r="AY340" s="1" t="s">
        <v>52</v>
      </c>
      <c r="AZ340" s="1" t="s">
        <v>52</v>
      </c>
    </row>
    <row r="341" spans="1:52" ht="30" customHeight="1">
      <c r="A341" s="18" t="s">
        <v>1392</v>
      </c>
      <c r="B341" s="18" t="s">
        <v>1393</v>
      </c>
      <c r="C341" s="18" t="s">
        <v>83</v>
      </c>
      <c r="D341" s="19">
        <v>0.6</v>
      </c>
      <c r="E341" s="21">
        <f>일위대가목록!E175</f>
        <v>686</v>
      </c>
      <c r="F341" s="24">
        <f t="shared" si="58"/>
        <v>411.6</v>
      </c>
      <c r="G341" s="21">
        <f>일위대가목록!F175</f>
        <v>0</v>
      </c>
      <c r="H341" s="24">
        <f t="shared" si="59"/>
        <v>0</v>
      </c>
      <c r="I341" s="21">
        <f>일위대가목록!G175</f>
        <v>0</v>
      </c>
      <c r="J341" s="24">
        <f t="shared" si="60"/>
        <v>0</v>
      </c>
      <c r="K341" s="21">
        <f t="shared" si="61"/>
        <v>686</v>
      </c>
      <c r="L341" s="24">
        <f t="shared" si="62"/>
        <v>411.6</v>
      </c>
      <c r="M341" s="18" t="s">
        <v>1394</v>
      </c>
      <c r="N341" s="1" t="s">
        <v>400</v>
      </c>
      <c r="O341" s="1" t="s">
        <v>1395</v>
      </c>
      <c r="P341" s="1" t="s">
        <v>63</v>
      </c>
      <c r="Q341" s="1" t="s">
        <v>64</v>
      </c>
      <c r="R341" s="1" t="s">
        <v>64</v>
      </c>
      <c r="AV341" s="1" t="s">
        <v>52</v>
      </c>
      <c r="AW341" s="1" t="s">
        <v>1396</v>
      </c>
      <c r="AX341" s="1" t="s">
        <v>52</v>
      </c>
      <c r="AY341" s="1" t="s">
        <v>52</v>
      </c>
      <c r="AZ341" s="1" t="s">
        <v>52</v>
      </c>
    </row>
    <row r="342" spans="1:52" ht="30" customHeight="1">
      <c r="A342" s="18" t="s">
        <v>1397</v>
      </c>
      <c r="B342" s="18" t="s">
        <v>1398</v>
      </c>
      <c r="C342" s="18" t="s">
        <v>83</v>
      </c>
      <c r="D342" s="19">
        <v>0.6</v>
      </c>
      <c r="E342" s="21">
        <f>일위대가목록!E176</f>
        <v>1034</v>
      </c>
      <c r="F342" s="24">
        <f t="shared" si="58"/>
        <v>620.4</v>
      </c>
      <c r="G342" s="21">
        <f>일위대가목록!F176</f>
        <v>0</v>
      </c>
      <c r="H342" s="24">
        <f t="shared" si="59"/>
        <v>0</v>
      </c>
      <c r="I342" s="21">
        <f>일위대가목록!G176</f>
        <v>0</v>
      </c>
      <c r="J342" s="24">
        <f t="shared" si="60"/>
        <v>0</v>
      </c>
      <c r="K342" s="21">
        <f t="shared" si="61"/>
        <v>1034</v>
      </c>
      <c r="L342" s="24">
        <f t="shared" si="62"/>
        <v>620.4</v>
      </c>
      <c r="M342" s="18" t="s">
        <v>1399</v>
      </c>
      <c r="N342" s="1" t="s">
        <v>400</v>
      </c>
      <c r="O342" s="1" t="s">
        <v>1400</v>
      </c>
      <c r="P342" s="1" t="s">
        <v>63</v>
      </c>
      <c r="Q342" s="1" t="s">
        <v>64</v>
      </c>
      <c r="R342" s="1" t="s">
        <v>64</v>
      </c>
      <c r="AV342" s="1" t="s">
        <v>52</v>
      </c>
      <c r="AW342" s="1" t="s">
        <v>1401</v>
      </c>
      <c r="AX342" s="1" t="s">
        <v>52</v>
      </c>
      <c r="AY342" s="1" t="s">
        <v>52</v>
      </c>
      <c r="AZ342" s="1" t="s">
        <v>52</v>
      </c>
    </row>
    <row r="343" spans="1:52" ht="30" customHeight="1">
      <c r="A343" s="18" t="s">
        <v>831</v>
      </c>
      <c r="B343" s="18" t="s">
        <v>52</v>
      </c>
      <c r="C343" s="18" t="s">
        <v>52</v>
      </c>
      <c r="D343" s="19"/>
      <c r="E343" s="21"/>
      <c r="F343" s="24">
        <f>TRUNC(SUMIF(N333:N342, N332, F333:F342),0)</f>
        <v>29052</v>
      </c>
      <c r="G343" s="21"/>
      <c r="H343" s="24">
        <f>TRUNC(SUMIF(N333:N342, N332, H333:H342),0)</f>
        <v>184378</v>
      </c>
      <c r="I343" s="21"/>
      <c r="J343" s="24">
        <f>TRUNC(SUMIF(N333:N342, N332, J333:J342),0)</f>
        <v>3492</v>
      </c>
      <c r="K343" s="21"/>
      <c r="L343" s="24">
        <f>F343+H343+J343</f>
        <v>216922</v>
      </c>
      <c r="M343" s="18" t="s">
        <v>52</v>
      </c>
      <c r="N343" s="1" t="s">
        <v>99</v>
      </c>
      <c r="O343" s="1" t="s">
        <v>99</v>
      </c>
      <c r="P343" s="1" t="s">
        <v>52</v>
      </c>
      <c r="Q343" s="1" t="s">
        <v>52</v>
      </c>
      <c r="R343" s="1" t="s">
        <v>52</v>
      </c>
      <c r="AV343" s="1" t="s">
        <v>52</v>
      </c>
      <c r="AW343" s="1" t="s">
        <v>52</v>
      </c>
      <c r="AX343" s="1" t="s">
        <v>52</v>
      </c>
      <c r="AY343" s="1" t="s">
        <v>52</v>
      </c>
      <c r="AZ343" s="1" t="s">
        <v>52</v>
      </c>
    </row>
    <row r="344" spans="1:52" ht="30" customHeight="1">
      <c r="A344" s="19"/>
      <c r="B344" s="19"/>
      <c r="C344" s="19"/>
      <c r="D344" s="19"/>
      <c r="E344" s="21"/>
      <c r="F344" s="24"/>
      <c r="G344" s="21"/>
      <c r="H344" s="24"/>
      <c r="I344" s="21"/>
      <c r="J344" s="24"/>
      <c r="K344" s="21"/>
      <c r="L344" s="24"/>
      <c r="M344" s="19"/>
    </row>
    <row r="345" spans="1:52" ht="30" customHeight="1">
      <c r="A345" s="15" t="s">
        <v>1402</v>
      </c>
      <c r="B345" s="16"/>
      <c r="C345" s="16"/>
      <c r="D345" s="16"/>
      <c r="E345" s="20"/>
      <c r="F345" s="23"/>
      <c r="G345" s="20"/>
      <c r="H345" s="23"/>
      <c r="I345" s="20"/>
      <c r="J345" s="23"/>
      <c r="K345" s="20"/>
      <c r="L345" s="23"/>
      <c r="M345" s="17"/>
      <c r="N345" s="1" t="s">
        <v>405</v>
      </c>
    </row>
    <row r="346" spans="1:52" ht="30" customHeight="1">
      <c r="A346" s="18" t="s">
        <v>1403</v>
      </c>
      <c r="B346" s="18" t="s">
        <v>1404</v>
      </c>
      <c r="C346" s="18" t="s">
        <v>83</v>
      </c>
      <c r="D346" s="19">
        <v>1.1599999999999999</v>
      </c>
      <c r="E346" s="21">
        <f>단가대비표!O58</f>
        <v>2101</v>
      </c>
      <c r="F346" s="24">
        <f>TRUNC(E346*D346,1)</f>
        <v>2437.1</v>
      </c>
      <c r="G346" s="21">
        <f>단가대비표!P58</f>
        <v>0</v>
      </c>
      <c r="H346" s="24">
        <f>TRUNC(G346*D346,1)</f>
        <v>0</v>
      </c>
      <c r="I346" s="21">
        <f>단가대비표!V58</f>
        <v>0</v>
      </c>
      <c r="J346" s="24">
        <f>TRUNC(I346*D346,1)</f>
        <v>0</v>
      </c>
      <c r="K346" s="21">
        <f t="shared" ref="K346:L348" si="63">TRUNC(E346+G346+I346,1)</f>
        <v>2101</v>
      </c>
      <c r="L346" s="24">
        <f t="shared" si="63"/>
        <v>2437.1</v>
      </c>
      <c r="M346" s="18" t="s">
        <v>52</v>
      </c>
      <c r="N346" s="1" t="s">
        <v>405</v>
      </c>
      <c r="O346" s="1" t="s">
        <v>1405</v>
      </c>
      <c r="P346" s="1" t="s">
        <v>64</v>
      </c>
      <c r="Q346" s="1" t="s">
        <v>64</v>
      </c>
      <c r="R346" s="1" t="s">
        <v>63</v>
      </c>
      <c r="V346">
        <v>1</v>
      </c>
      <c r="AV346" s="1" t="s">
        <v>52</v>
      </c>
      <c r="AW346" s="1" t="s">
        <v>1406</v>
      </c>
      <c r="AX346" s="1" t="s">
        <v>52</v>
      </c>
      <c r="AY346" s="1" t="s">
        <v>52</v>
      </c>
      <c r="AZ346" s="1" t="s">
        <v>52</v>
      </c>
    </row>
    <row r="347" spans="1:52" ht="30" customHeight="1">
      <c r="A347" s="18" t="s">
        <v>889</v>
      </c>
      <c r="B347" s="18" t="s">
        <v>1407</v>
      </c>
      <c r="C347" s="18" t="s">
        <v>800</v>
      </c>
      <c r="D347" s="19">
        <v>1</v>
      </c>
      <c r="E347" s="21">
        <f>TRUNC(SUMIF(V346:V348, RIGHTB(O347, 1), F346:F348)*U347, 2)</f>
        <v>73.11</v>
      </c>
      <c r="F347" s="24">
        <f>TRUNC(E347*D347,1)</f>
        <v>73.099999999999994</v>
      </c>
      <c r="G347" s="21">
        <v>0</v>
      </c>
      <c r="H347" s="24">
        <f>TRUNC(G347*D347,1)</f>
        <v>0</v>
      </c>
      <c r="I347" s="21">
        <v>0</v>
      </c>
      <c r="J347" s="24">
        <f>TRUNC(I347*D347,1)</f>
        <v>0</v>
      </c>
      <c r="K347" s="21">
        <f t="shared" si="63"/>
        <v>73.099999999999994</v>
      </c>
      <c r="L347" s="24">
        <f t="shared" si="63"/>
        <v>73.099999999999994</v>
      </c>
      <c r="M347" s="18" t="s">
        <v>52</v>
      </c>
      <c r="N347" s="1" t="s">
        <v>405</v>
      </c>
      <c r="O347" s="1" t="s">
        <v>801</v>
      </c>
      <c r="P347" s="1" t="s">
        <v>64</v>
      </c>
      <c r="Q347" s="1" t="s">
        <v>64</v>
      </c>
      <c r="R347" s="1" t="s">
        <v>64</v>
      </c>
      <c r="S347">
        <v>0</v>
      </c>
      <c r="T347">
        <v>0</v>
      </c>
      <c r="U347">
        <v>0.03</v>
      </c>
      <c r="AV347" s="1" t="s">
        <v>52</v>
      </c>
      <c r="AW347" s="1" t="s">
        <v>1408</v>
      </c>
      <c r="AX347" s="1" t="s">
        <v>52</v>
      </c>
      <c r="AY347" s="1" t="s">
        <v>52</v>
      </c>
      <c r="AZ347" s="1" t="s">
        <v>52</v>
      </c>
    </row>
    <row r="348" spans="1:52" ht="30" customHeight="1">
      <c r="A348" s="18" t="s">
        <v>402</v>
      </c>
      <c r="B348" s="18" t="s">
        <v>1409</v>
      </c>
      <c r="C348" s="18" t="s">
        <v>83</v>
      </c>
      <c r="D348" s="19">
        <v>1</v>
      </c>
      <c r="E348" s="21">
        <f>일위대가목록!E180</f>
        <v>0</v>
      </c>
      <c r="F348" s="24">
        <f>TRUNC(E348*D348,1)</f>
        <v>0</v>
      </c>
      <c r="G348" s="21">
        <f>일위대가목록!F180</f>
        <v>1356</v>
      </c>
      <c r="H348" s="24">
        <f>TRUNC(G348*D348,1)</f>
        <v>1356</v>
      </c>
      <c r="I348" s="21">
        <f>일위대가목록!G180</f>
        <v>0</v>
      </c>
      <c r="J348" s="24">
        <f>TRUNC(I348*D348,1)</f>
        <v>0</v>
      </c>
      <c r="K348" s="21">
        <f t="shared" si="63"/>
        <v>1356</v>
      </c>
      <c r="L348" s="24">
        <f t="shared" si="63"/>
        <v>1356</v>
      </c>
      <c r="M348" s="18" t="s">
        <v>1410</v>
      </c>
      <c r="N348" s="1" t="s">
        <v>405</v>
      </c>
      <c r="O348" s="1" t="s">
        <v>1411</v>
      </c>
      <c r="P348" s="1" t="s">
        <v>63</v>
      </c>
      <c r="Q348" s="1" t="s">
        <v>64</v>
      </c>
      <c r="R348" s="1" t="s">
        <v>64</v>
      </c>
      <c r="AV348" s="1" t="s">
        <v>52</v>
      </c>
      <c r="AW348" s="1" t="s">
        <v>1412</v>
      </c>
      <c r="AX348" s="1" t="s">
        <v>52</v>
      </c>
      <c r="AY348" s="1" t="s">
        <v>52</v>
      </c>
      <c r="AZ348" s="1" t="s">
        <v>52</v>
      </c>
    </row>
    <row r="349" spans="1:52" ht="30" customHeight="1">
      <c r="A349" s="18" t="s">
        <v>831</v>
      </c>
      <c r="B349" s="18" t="s">
        <v>52</v>
      </c>
      <c r="C349" s="18" t="s">
        <v>52</v>
      </c>
      <c r="D349" s="19"/>
      <c r="E349" s="21"/>
      <c r="F349" s="24">
        <f>TRUNC(SUMIF(N346:N348, N345, F346:F348),0)</f>
        <v>2510</v>
      </c>
      <c r="G349" s="21"/>
      <c r="H349" s="24">
        <f>TRUNC(SUMIF(N346:N348, N345, H346:H348),0)</f>
        <v>1356</v>
      </c>
      <c r="I349" s="21"/>
      <c r="J349" s="24">
        <f>TRUNC(SUMIF(N346:N348, N345, J346:J348),0)</f>
        <v>0</v>
      </c>
      <c r="K349" s="21"/>
      <c r="L349" s="24">
        <f>F349+H349+J349</f>
        <v>3866</v>
      </c>
      <c r="M349" s="18" t="s">
        <v>52</v>
      </c>
      <c r="N349" s="1" t="s">
        <v>99</v>
      </c>
      <c r="O349" s="1" t="s">
        <v>99</v>
      </c>
      <c r="P349" s="1" t="s">
        <v>52</v>
      </c>
      <c r="Q349" s="1" t="s">
        <v>52</v>
      </c>
      <c r="R349" s="1" t="s">
        <v>52</v>
      </c>
      <c r="AV349" s="1" t="s">
        <v>52</v>
      </c>
      <c r="AW349" s="1" t="s">
        <v>52</v>
      </c>
      <c r="AX349" s="1" t="s">
        <v>52</v>
      </c>
      <c r="AY349" s="1" t="s">
        <v>52</v>
      </c>
      <c r="AZ349" s="1" t="s">
        <v>52</v>
      </c>
    </row>
    <row r="350" spans="1:52" ht="30" customHeight="1">
      <c r="A350" s="19"/>
      <c r="B350" s="19"/>
      <c r="C350" s="19"/>
      <c r="D350" s="19"/>
      <c r="E350" s="21"/>
      <c r="F350" s="24"/>
      <c r="G350" s="21"/>
      <c r="H350" s="24"/>
      <c r="I350" s="21"/>
      <c r="J350" s="24"/>
      <c r="K350" s="21"/>
      <c r="L350" s="24"/>
      <c r="M350" s="19"/>
    </row>
    <row r="351" spans="1:52" ht="30" customHeight="1">
      <c r="A351" s="15" t="s">
        <v>1413</v>
      </c>
      <c r="B351" s="16"/>
      <c r="C351" s="16"/>
      <c r="D351" s="16"/>
      <c r="E351" s="20"/>
      <c r="F351" s="23"/>
      <c r="G351" s="20"/>
      <c r="H351" s="23"/>
      <c r="I351" s="20"/>
      <c r="J351" s="23"/>
      <c r="K351" s="20"/>
      <c r="L351" s="23"/>
      <c r="M351" s="17"/>
      <c r="N351" s="1" t="s">
        <v>410</v>
      </c>
    </row>
    <row r="352" spans="1:52" ht="30" customHeight="1">
      <c r="A352" s="18" t="s">
        <v>1414</v>
      </c>
      <c r="B352" s="18" t="s">
        <v>1415</v>
      </c>
      <c r="C352" s="18" t="s">
        <v>516</v>
      </c>
      <c r="D352" s="19">
        <v>1</v>
      </c>
      <c r="E352" s="21">
        <f>단가대비표!O81</f>
        <v>11100</v>
      </c>
      <c r="F352" s="24">
        <f>TRUNC(E352*D352,1)</f>
        <v>11100</v>
      </c>
      <c r="G352" s="21">
        <f>단가대비표!P81</f>
        <v>0</v>
      </c>
      <c r="H352" s="24">
        <f>TRUNC(G352*D352,1)</f>
        <v>0</v>
      </c>
      <c r="I352" s="21">
        <f>단가대비표!V81</f>
        <v>0</v>
      </c>
      <c r="J352" s="24">
        <f>TRUNC(I352*D352,1)</f>
        <v>0</v>
      </c>
      <c r="K352" s="21">
        <f t="shared" ref="K352:L356" si="64">TRUNC(E352+G352+I352,1)</f>
        <v>11100</v>
      </c>
      <c r="L352" s="24">
        <f t="shared" si="64"/>
        <v>11100</v>
      </c>
      <c r="M352" s="18" t="s">
        <v>52</v>
      </c>
      <c r="N352" s="1" t="s">
        <v>410</v>
      </c>
      <c r="O352" s="1" t="s">
        <v>1416</v>
      </c>
      <c r="P352" s="1" t="s">
        <v>64</v>
      </c>
      <c r="Q352" s="1" t="s">
        <v>64</v>
      </c>
      <c r="R352" s="1" t="s">
        <v>63</v>
      </c>
      <c r="V352">
        <v>1</v>
      </c>
      <c r="AV352" s="1" t="s">
        <v>52</v>
      </c>
      <c r="AW352" s="1" t="s">
        <v>1417</v>
      </c>
      <c r="AX352" s="1" t="s">
        <v>52</v>
      </c>
      <c r="AY352" s="1" t="s">
        <v>52</v>
      </c>
      <c r="AZ352" s="1" t="s">
        <v>52</v>
      </c>
    </row>
    <row r="353" spans="1:52" ht="30" customHeight="1">
      <c r="A353" s="18" t="s">
        <v>889</v>
      </c>
      <c r="B353" s="18" t="s">
        <v>1407</v>
      </c>
      <c r="C353" s="18" t="s">
        <v>800</v>
      </c>
      <c r="D353" s="19">
        <v>1</v>
      </c>
      <c r="E353" s="21">
        <f>TRUNC(SUMIF(V352:V356, RIGHTB(O353, 1), F352:F356)*U353, 2)</f>
        <v>333</v>
      </c>
      <c r="F353" s="24">
        <f>TRUNC(E353*D353,1)</f>
        <v>333</v>
      </c>
      <c r="G353" s="21">
        <v>0</v>
      </c>
      <c r="H353" s="24">
        <f>TRUNC(G353*D353,1)</f>
        <v>0</v>
      </c>
      <c r="I353" s="21">
        <v>0</v>
      </c>
      <c r="J353" s="24">
        <f>TRUNC(I353*D353,1)</f>
        <v>0</v>
      </c>
      <c r="K353" s="21">
        <f t="shared" si="64"/>
        <v>333</v>
      </c>
      <c r="L353" s="24">
        <f t="shared" si="64"/>
        <v>333</v>
      </c>
      <c r="M353" s="18" t="s">
        <v>52</v>
      </c>
      <c r="N353" s="1" t="s">
        <v>410</v>
      </c>
      <c r="O353" s="1" t="s">
        <v>801</v>
      </c>
      <c r="P353" s="1" t="s">
        <v>64</v>
      </c>
      <c r="Q353" s="1" t="s">
        <v>64</v>
      </c>
      <c r="R353" s="1" t="s">
        <v>64</v>
      </c>
      <c r="S353">
        <v>0</v>
      </c>
      <c r="T353">
        <v>0</v>
      </c>
      <c r="U353">
        <v>0.03</v>
      </c>
      <c r="AV353" s="1" t="s">
        <v>52</v>
      </c>
      <c r="AW353" s="1" t="s">
        <v>1418</v>
      </c>
      <c r="AX353" s="1" t="s">
        <v>52</v>
      </c>
      <c r="AY353" s="1" t="s">
        <v>52</v>
      </c>
      <c r="AZ353" s="1" t="s">
        <v>52</v>
      </c>
    </row>
    <row r="354" spans="1:52" ht="30" customHeight="1">
      <c r="A354" s="18" t="s">
        <v>1212</v>
      </c>
      <c r="B354" s="18" t="s">
        <v>872</v>
      </c>
      <c r="C354" s="18" t="s">
        <v>873</v>
      </c>
      <c r="D354" s="19">
        <v>0.308</v>
      </c>
      <c r="E354" s="21">
        <f>단가대비표!O172</f>
        <v>0</v>
      </c>
      <c r="F354" s="24">
        <f>TRUNC(E354*D354,1)</f>
        <v>0</v>
      </c>
      <c r="G354" s="21">
        <f>단가대비표!P172</f>
        <v>256883</v>
      </c>
      <c r="H354" s="24">
        <f>TRUNC(G354*D354,1)</f>
        <v>79119.899999999994</v>
      </c>
      <c r="I354" s="21">
        <f>단가대비표!V172</f>
        <v>0</v>
      </c>
      <c r="J354" s="24">
        <f>TRUNC(I354*D354,1)</f>
        <v>0</v>
      </c>
      <c r="K354" s="21">
        <f t="shared" si="64"/>
        <v>256883</v>
      </c>
      <c r="L354" s="24">
        <f t="shared" si="64"/>
        <v>79119.899999999994</v>
      </c>
      <c r="M354" s="18" t="s">
        <v>52</v>
      </c>
      <c r="N354" s="1" t="s">
        <v>410</v>
      </c>
      <c r="O354" s="1" t="s">
        <v>1213</v>
      </c>
      <c r="P354" s="1" t="s">
        <v>64</v>
      </c>
      <c r="Q354" s="1" t="s">
        <v>64</v>
      </c>
      <c r="R354" s="1" t="s">
        <v>63</v>
      </c>
      <c r="W354">
        <v>2</v>
      </c>
      <c r="AV354" s="1" t="s">
        <v>52</v>
      </c>
      <c r="AW354" s="1" t="s">
        <v>1419</v>
      </c>
      <c r="AX354" s="1" t="s">
        <v>52</v>
      </c>
      <c r="AY354" s="1" t="s">
        <v>52</v>
      </c>
      <c r="AZ354" s="1" t="s">
        <v>52</v>
      </c>
    </row>
    <row r="355" spans="1:52" ht="30" customHeight="1">
      <c r="A355" s="18" t="s">
        <v>876</v>
      </c>
      <c r="B355" s="18" t="s">
        <v>872</v>
      </c>
      <c r="C355" s="18" t="s">
        <v>873</v>
      </c>
      <c r="D355" s="19">
        <v>5.7000000000000002E-2</v>
      </c>
      <c r="E355" s="21">
        <f>단가대비표!O155</f>
        <v>0</v>
      </c>
      <c r="F355" s="24">
        <f>TRUNC(E355*D355,1)</f>
        <v>0</v>
      </c>
      <c r="G355" s="21">
        <f>단가대비표!P155</f>
        <v>172068</v>
      </c>
      <c r="H355" s="24">
        <f>TRUNC(G355*D355,1)</f>
        <v>9807.7999999999993</v>
      </c>
      <c r="I355" s="21">
        <f>단가대비표!V155</f>
        <v>0</v>
      </c>
      <c r="J355" s="24">
        <f>TRUNC(I355*D355,1)</f>
        <v>0</v>
      </c>
      <c r="K355" s="21">
        <f t="shared" si="64"/>
        <v>172068</v>
      </c>
      <c r="L355" s="24">
        <f t="shared" si="64"/>
        <v>9807.7999999999993</v>
      </c>
      <c r="M355" s="18" t="s">
        <v>52</v>
      </c>
      <c r="N355" s="1" t="s">
        <v>410</v>
      </c>
      <c r="O355" s="1" t="s">
        <v>877</v>
      </c>
      <c r="P355" s="1" t="s">
        <v>64</v>
      </c>
      <c r="Q355" s="1" t="s">
        <v>64</v>
      </c>
      <c r="R355" s="1" t="s">
        <v>63</v>
      </c>
      <c r="W355">
        <v>2</v>
      </c>
      <c r="AV355" s="1" t="s">
        <v>52</v>
      </c>
      <c r="AW355" s="1" t="s">
        <v>1420</v>
      </c>
      <c r="AX355" s="1" t="s">
        <v>52</v>
      </c>
      <c r="AY355" s="1" t="s">
        <v>52</v>
      </c>
      <c r="AZ355" s="1" t="s">
        <v>52</v>
      </c>
    </row>
    <row r="356" spans="1:52" ht="30" customHeight="1">
      <c r="A356" s="18" t="s">
        <v>967</v>
      </c>
      <c r="B356" s="18" t="s">
        <v>1216</v>
      </c>
      <c r="C356" s="18" t="s">
        <v>800</v>
      </c>
      <c r="D356" s="19">
        <v>1</v>
      </c>
      <c r="E356" s="21">
        <v>0</v>
      </c>
      <c r="F356" s="24">
        <f>TRUNC(E356*D356,1)</f>
        <v>0</v>
      </c>
      <c r="G356" s="21">
        <v>0</v>
      </c>
      <c r="H356" s="24">
        <f>TRUNC(G356*D356,1)</f>
        <v>0</v>
      </c>
      <c r="I356" s="21">
        <f>TRUNC(SUMIF(W352:W356, RIGHTB(O356, 1), H352:H356)*U356, 2)</f>
        <v>2667.83</v>
      </c>
      <c r="J356" s="24">
        <f>TRUNC(I356*D356,1)</f>
        <v>2667.8</v>
      </c>
      <c r="K356" s="21">
        <f t="shared" si="64"/>
        <v>2667.8</v>
      </c>
      <c r="L356" s="24">
        <f t="shared" si="64"/>
        <v>2667.8</v>
      </c>
      <c r="M356" s="18" t="s">
        <v>52</v>
      </c>
      <c r="N356" s="1" t="s">
        <v>410</v>
      </c>
      <c r="O356" s="1" t="s">
        <v>976</v>
      </c>
      <c r="P356" s="1" t="s">
        <v>64</v>
      </c>
      <c r="Q356" s="1" t="s">
        <v>64</v>
      </c>
      <c r="R356" s="1" t="s">
        <v>64</v>
      </c>
      <c r="S356">
        <v>1</v>
      </c>
      <c r="T356">
        <v>2</v>
      </c>
      <c r="U356">
        <v>0.03</v>
      </c>
      <c r="AV356" s="1" t="s">
        <v>52</v>
      </c>
      <c r="AW356" s="1" t="s">
        <v>1421</v>
      </c>
      <c r="AX356" s="1" t="s">
        <v>52</v>
      </c>
      <c r="AY356" s="1" t="s">
        <v>52</v>
      </c>
      <c r="AZ356" s="1" t="s">
        <v>52</v>
      </c>
    </row>
    <row r="357" spans="1:52" ht="30" customHeight="1">
      <c r="A357" s="18" t="s">
        <v>831</v>
      </c>
      <c r="B357" s="18" t="s">
        <v>52</v>
      </c>
      <c r="C357" s="18" t="s">
        <v>52</v>
      </c>
      <c r="D357" s="19"/>
      <c r="E357" s="21"/>
      <c r="F357" s="24">
        <f>TRUNC(SUMIF(N352:N356, N351, F352:F356),0)</f>
        <v>11433</v>
      </c>
      <c r="G357" s="21"/>
      <c r="H357" s="24">
        <f>TRUNC(SUMIF(N352:N356, N351, H352:H356),0)</f>
        <v>88927</v>
      </c>
      <c r="I357" s="21"/>
      <c r="J357" s="24">
        <f>TRUNC(SUMIF(N352:N356, N351, J352:J356),0)</f>
        <v>2667</v>
      </c>
      <c r="K357" s="21"/>
      <c r="L357" s="24">
        <f>F357+H357+J357</f>
        <v>103027</v>
      </c>
      <c r="M357" s="18" t="s">
        <v>52</v>
      </c>
      <c r="N357" s="1" t="s">
        <v>99</v>
      </c>
      <c r="O357" s="1" t="s">
        <v>99</v>
      </c>
      <c r="P357" s="1" t="s">
        <v>52</v>
      </c>
      <c r="Q357" s="1" t="s">
        <v>52</v>
      </c>
      <c r="R357" s="1" t="s">
        <v>52</v>
      </c>
      <c r="AV357" s="1" t="s">
        <v>52</v>
      </c>
      <c r="AW357" s="1" t="s">
        <v>52</v>
      </c>
      <c r="AX357" s="1" t="s">
        <v>52</v>
      </c>
      <c r="AY357" s="1" t="s">
        <v>52</v>
      </c>
      <c r="AZ357" s="1" t="s">
        <v>52</v>
      </c>
    </row>
    <row r="358" spans="1:52" ht="30" customHeight="1">
      <c r="A358" s="19"/>
      <c r="B358" s="19"/>
      <c r="C358" s="19"/>
      <c r="D358" s="19"/>
      <c r="E358" s="21"/>
      <c r="F358" s="24"/>
      <c r="G358" s="21"/>
      <c r="H358" s="24"/>
      <c r="I358" s="21"/>
      <c r="J358" s="24"/>
      <c r="K358" s="21"/>
      <c r="L358" s="24"/>
      <c r="M358" s="19"/>
    </row>
    <row r="359" spans="1:52" ht="30" customHeight="1">
      <c r="A359" s="15" t="s">
        <v>1422</v>
      </c>
      <c r="B359" s="16"/>
      <c r="C359" s="16"/>
      <c r="D359" s="16"/>
      <c r="E359" s="20"/>
      <c r="F359" s="23"/>
      <c r="G359" s="20"/>
      <c r="H359" s="23"/>
      <c r="I359" s="20"/>
      <c r="J359" s="23"/>
      <c r="K359" s="20"/>
      <c r="L359" s="23"/>
      <c r="M359" s="17"/>
      <c r="N359" s="1" t="s">
        <v>415</v>
      </c>
    </row>
    <row r="360" spans="1:52" ht="30" customHeight="1">
      <c r="A360" s="18" t="s">
        <v>1423</v>
      </c>
      <c r="B360" s="18" t="s">
        <v>1424</v>
      </c>
      <c r="C360" s="18" t="s">
        <v>771</v>
      </c>
      <c r="D360" s="19">
        <v>26.8</v>
      </c>
      <c r="E360" s="21">
        <f>단가대비표!O38</f>
        <v>903</v>
      </c>
      <c r="F360" s="24">
        <f>TRUNC(E360*D360,1)</f>
        <v>24200.400000000001</v>
      </c>
      <c r="G360" s="21">
        <f>단가대비표!P38</f>
        <v>0</v>
      </c>
      <c r="H360" s="24">
        <f>TRUNC(G360*D360,1)</f>
        <v>0</v>
      </c>
      <c r="I360" s="21">
        <f>단가대비표!V38</f>
        <v>0</v>
      </c>
      <c r="J360" s="24">
        <f>TRUNC(I360*D360,1)</f>
        <v>0</v>
      </c>
      <c r="K360" s="21">
        <f>TRUNC(E360+G360+I360,1)</f>
        <v>903</v>
      </c>
      <c r="L360" s="24">
        <f>TRUNC(F360+H360+J360,1)</f>
        <v>24200.400000000001</v>
      </c>
      <c r="M360" s="18" t="s">
        <v>52</v>
      </c>
      <c r="N360" s="1" t="s">
        <v>415</v>
      </c>
      <c r="O360" s="1" t="s">
        <v>1425</v>
      </c>
      <c r="P360" s="1" t="s">
        <v>64</v>
      </c>
      <c r="Q360" s="1" t="s">
        <v>64</v>
      </c>
      <c r="R360" s="1" t="s">
        <v>63</v>
      </c>
      <c r="AV360" s="1" t="s">
        <v>52</v>
      </c>
      <c r="AW360" s="1" t="s">
        <v>1426</v>
      </c>
      <c r="AX360" s="1" t="s">
        <v>52</v>
      </c>
      <c r="AY360" s="1" t="s">
        <v>52</v>
      </c>
      <c r="AZ360" s="1" t="s">
        <v>52</v>
      </c>
    </row>
    <row r="361" spans="1:52" ht="30" customHeight="1">
      <c r="A361" s="18" t="s">
        <v>1427</v>
      </c>
      <c r="B361" s="18" t="s">
        <v>1428</v>
      </c>
      <c r="C361" s="18" t="s">
        <v>771</v>
      </c>
      <c r="D361" s="19">
        <v>26.8</v>
      </c>
      <c r="E361" s="21">
        <f>일위대가목록!E177</f>
        <v>159</v>
      </c>
      <c r="F361" s="24">
        <f>TRUNC(E361*D361,1)</f>
        <v>4261.2</v>
      </c>
      <c r="G361" s="21">
        <f>일위대가목록!F177</f>
        <v>5328</v>
      </c>
      <c r="H361" s="24">
        <f>TRUNC(G361*D361,1)</f>
        <v>142790.39999999999</v>
      </c>
      <c r="I361" s="21">
        <f>일위대가목록!G177</f>
        <v>266</v>
      </c>
      <c r="J361" s="24">
        <f>TRUNC(I361*D361,1)</f>
        <v>7128.8</v>
      </c>
      <c r="K361" s="21">
        <f>TRUNC(E361+G361+I361,1)</f>
        <v>5753</v>
      </c>
      <c r="L361" s="24">
        <f>TRUNC(F361+H361+J361,1)</f>
        <v>154180.4</v>
      </c>
      <c r="M361" s="18" t="s">
        <v>1429</v>
      </c>
      <c r="N361" s="1" t="s">
        <v>415</v>
      </c>
      <c r="O361" s="1" t="s">
        <v>1430</v>
      </c>
      <c r="P361" s="1" t="s">
        <v>63</v>
      </c>
      <c r="Q361" s="1" t="s">
        <v>64</v>
      </c>
      <c r="R361" s="1" t="s">
        <v>64</v>
      </c>
      <c r="AV361" s="1" t="s">
        <v>52</v>
      </c>
      <c r="AW361" s="1" t="s">
        <v>1431</v>
      </c>
      <c r="AX361" s="1" t="s">
        <v>52</v>
      </c>
      <c r="AY361" s="1" t="s">
        <v>52</v>
      </c>
      <c r="AZ361" s="1" t="s">
        <v>52</v>
      </c>
    </row>
    <row r="362" spans="1:52" ht="30" customHeight="1">
      <c r="A362" s="18" t="s">
        <v>831</v>
      </c>
      <c r="B362" s="18" t="s">
        <v>52</v>
      </c>
      <c r="C362" s="18" t="s">
        <v>52</v>
      </c>
      <c r="D362" s="19"/>
      <c r="E362" s="21"/>
      <c r="F362" s="24">
        <f>TRUNC(SUMIF(N360:N361, N359, F360:F361),0)</f>
        <v>28461</v>
      </c>
      <c r="G362" s="21"/>
      <c r="H362" s="24">
        <f>TRUNC(SUMIF(N360:N361, N359, H360:H361),0)</f>
        <v>142790</v>
      </c>
      <c r="I362" s="21"/>
      <c r="J362" s="24">
        <f>TRUNC(SUMIF(N360:N361, N359, J360:J361),0)</f>
        <v>7128</v>
      </c>
      <c r="K362" s="21"/>
      <c r="L362" s="24">
        <f>F362+H362+J362</f>
        <v>178379</v>
      </c>
      <c r="M362" s="18" t="s">
        <v>52</v>
      </c>
      <c r="N362" s="1" t="s">
        <v>99</v>
      </c>
      <c r="O362" s="1" t="s">
        <v>99</v>
      </c>
      <c r="P362" s="1" t="s">
        <v>52</v>
      </c>
      <c r="Q362" s="1" t="s">
        <v>52</v>
      </c>
      <c r="R362" s="1" t="s">
        <v>52</v>
      </c>
      <c r="AV362" s="1" t="s">
        <v>52</v>
      </c>
      <c r="AW362" s="1" t="s">
        <v>52</v>
      </c>
      <c r="AX362" s="1" t="s">
        <v>52</v>
      </c>
      <c r="AY362" s="1" t="s">
        <v>52</v>
      </c>
      <c r="AZ362" s="1" t="s">
        <v>52</v>
      </c>
    </row>
    <row r="363" spans="1:52" ht="30" customHeight="1">
      <c r="A363" s="19"/>
      <c r="B363" s="19"/>
      <c r="C363" s="19"/>
      <c r="D363" s="19"/>
      <c r="E363" s="21"/>
      <c r="F363" s="24"/>
      <c r="G363" s="21"/>
      <c r="H363" s="24"/>
      <c r="I363" s="21"/>
      <c r="J363" s="24"/>
      <c r="K363" s="21"/>
      <c r="L363" s="24"/>
      <c r="M363" s="19"/>
    </row>
    <row r="364" spans="1:52" ht="30" customHeight="1">
      <c r="A364" s="15" t="s">
        <v>1432</v>
      </c>
      <c r="B364" s="16"/>
      <c r="C364" s="16"/>
      <c r="D364" s="16"/>
      <c r="E364" s="20"/>
      <c r="F364" s="23"/>
      <c r="G364" s="20"/>
      <c r="H364" s="23"/>
      <c r="I364" s="20"/>
      <c r="J364" s="23"/>
      <c r="K364" s="20"/>
      <c r="L364" s="23"/>
      <c r="M364" s="17"/>
      <c r="N364" s="1" t="s">
        <v>420</v>
      </c>
    </row>
    <row r="365" spans="1:52" ht="30" customHeight="1">
      <c r="A365" s="18" t="s">
        <v>1349</v>
      </c>
      <c r="B365" s="18" t="s">
        <v>1433</v>
      </c>
      <c r="C365" s="18" t="s">
        <v>771</v>
      </c>
      <c r="D365" s="19">
        <v>1.1776</v>
      </c>
      <c r="E365" s="21">
        <f>단가대비표!O43</f>
        <v>3600</v>
      </c>
      <c r="F365" s="24">
        <f t="shared" ref="F365:F370" si="65">TRUNC(E365*D365,1)</f>
        <v>4239.3</v>
      </c>
      <c r="G365" s="21">
        <f>단가대비표!P43</f>
        <v>0</v>
      </c>
      <c r="H365" s="24">
        <f t="shared" ref="H365:H370" si="66">TRUNC(G365*D365,1)</f>
        <v>0</v>
      </c>
      <c r="I365" s="21">
        <f>단가대비표!V43</f>
        <v>0</v>
      </c>
      <c r="J365" s="24">
        <f t="shared" ref="J365:J370" si="67">TRUNC(I365*D365,1)</f>
        <v>0</v>
      </c>
      <c r="K365" s="21">
        <f t="shared" ref="K365:L370" si="68">TRUNC(E365+G365+I365,1)</f>
        <v>3600</v>
      </c>
      <c r="L365" s="24">
        <f t="shared" si="68"/>
        <v>4239.3</v>
      </c>
      <c r="M365" s="18" t="s">
        <v>52</v>
      </c>
      <c r="N365" s="1" t="s">
        <v>420</v>
      </c>
      <c r="O365" s="1" t="s">
        <v>1434</v>
      </c>
      <c r="P365" s="1" t="s">
        <v>64</v>
      </c>
      <c r="Q365" s="1" t="s">
        <v>64</v>
      </c>
      <c r="R365" s="1" t="s">
        <v>63</v>
      </c>
      <c r="AV365" s="1" t="s">
        <v>52</v>
      </c>
      <c r="AW365" s="1" t="s">
        <v>1435</v>
      </c>
      <c r="AX365" s="1" t="s">
        <v>52</v>
      </c>
      <c r="AY365" s="1" t="s">
        <v>52</v>
      </c>
      <c r="AZ365" s="1" t="s">
        <v>52</v>
      </c>
    </row>
    <row r="366" spans="1:52" ht="30" customHeight="1">
      <c r="A366" s="18" t="s">
        <v>1367</v>
      </c>
      <c r="B366" s="18" t="s">
        <v>1436</v>
      </c>
      <c r="C366" s="18" t="s">
        <v>771</v>
      </c>
      <c r="D366" s="19">
        <v>1.6578999999999999</v>
      </c>
      <c r="E366" s="21">
        <f>단가대비표!O40</f>
        <v>867</v>
      </c>
      <c r="F366" s="24">
        <f t="shared" si="65"/>
        <v>1437.3</v>
      </c>
      <c r="G366" s="21">
        <f>단가대비표!P40</f>
        <v>0</v>
      </c>
      <c r="H366" s="24">
        <f t="shared" si="66"/>
        <v>0</v>
      </c>
      <c r="I366" s="21">
        <f>단가대비표!V40</f>
        <v>0</v>
      </c>
      <c r="J366" s="24">
        <f t="shared" si="67"/>
        <v>0</v>
      </c>
      <c r="K366" s="21">
        <f t="shared" si="68"/>
        <v>867</v>
      </c>
      <c r="L366" s="24">
        <f t="shared" si="68"/>
        <v>1437.3</v>
      </c>
      <c r="M366" s="18" t="s">
        <v>52</v>
      </c>
      <c r="N366" s="1" t="s">
        <v>420</v>
      </c>
      <c r="O366" s="1" t="s">
        <v>1437</v>
      </c>
      <c r="P366" s="1" t="s">
        <v>64</v>
      </c>
      <c r="Q366" s="1" t="s">
        <v>64</v>
      </c>
      <c r="R366" s="1" t="s">
        <v>63</v>
      </c>
      <c r="AV366" s="1" t="s">
        <v>52</v>
      </c>
      <c r="AW366" s="1" t="s">
        <v>1438</v>
      </c>
      <c r="AX366" s="1" t="s">
        <v>52</v>
      </c>
      <c r="AY366" s="1" t="s">
        <v>52</v>
      </c>
      <c r="AZ366" s="1" t="s">
        <v>52</v>
      </c>
    </row>
    <row r="367" spans="1:52" ht="30" customHeight="1">
      <c r="A367" s="18" t="s">
        <v>1427</v>
      </c>
      <c r="B367" s="18" t="s">
        <v>1439</v>
      </c>
      <c r="C367" s="18" t="s">
        <v>771</v>
      </c>
      <c r="D367" s="19">
        <v>1.0705</v>
      </c>
      <c r="E367" s="21">
        <f>일위대가목록!E170</f>
        <v>138</v>
      </c>
      <c r="F367" s="24">
        <f t="shared" si="65"/>
        <v>147.69999999999999</v>
      </c>
      <c r="G367" s="21">
        <f>일위대가목록!F170</f>
        <v>6925</v>
      </c>
      <c r="H367" s="24">
        <f t="shared" si="66"/>
        <v>7413.2</v>
      </c>
      <c r="I367" s="21">
        <f>일위대가목록!G170</f>
        <v>277</v>
      </c>
      <c r="J367" s="24">
        <f t="shared" si="67"/>
        <v>296.5</v>
      </c>
      <c r="K367" s="21">
        <f t="shared" si="68"/>
        <v>7340</v>
      </c>
      <c r="L367" s="24">
        <f t="shared" si="68"/>
        <v>7857.4</v>
      </c>
      <c r="M367" s="18" t="s">
        <v>1440</v>
      </c>
      <c r="N367" s="1" t="s">
        <v>420</v>
      </c>
      <c r="O367" s="1" t="s">
        <v>1441</v>
      </c>
      <c r="P367" s="1" t="s">
        <v>63</v>
      </c>
      <c r="Q367" s="1" t="s">
        <v>64</v>
      </c>
      <c r="R367" s="1" t="s">
        <v>64</v>
      </c>
      <c r="AV367" s="1" t="s">
        <v>52</v>
      </c>
      <c r="AW367" s="1" t="s">
        <v>1442</v>
      </c>
      <c r="AX367" s="1" t="s">
        <v>52</v>
      </c>
      <c r="AY367" s="1" t="s">
        <v>52</v>
      </c>
      <c r="AZ367" s="1" t="s">
        <v>52</v>
      </c>
    </row>
    <row r="368" spans="1:52" ht="30" customHeight="1">
      <c r="A368" s="18" t="s">
        <v>1427</v>
      </c>
      <c r="B368" s="18" t="s">
        <v>1428</v>
      </c>
      <c r="C368" s="18" t="s">
        <v>771</v>
      </c>
      <c r="D368" s="19">
        <v>1.5072000000000001</v>
      </c>
      <c r="E368" s="21">
        <f>일위대가목록!E177</f>
        <v>159</v>
      </c>
      <c r="F368" s="24">
        <f t="shared" si="65"/>
        <v>239.6</v>
      </c>
      <c r="G368" s="21">
        <f>일위대가목록!F177</f>
        <v>5328</v>
      </c>
      <c r="H368" s="24">
        <f t="shared" si="66"/>
        <v>8030.3</v>
      </c>
      <c r="I368" s="21">
        <f>일위대가목록!G177</f>
        <v>266</v>
      </c>
      <c r="J368" s="24">
        <f t="shared" si="67"/>
        <v>400.9</v>
      </c>
      <c r="K368" s="21">
        <f t="shared" si="68"/>
        <v>5753</v>
      </c>
      <c r="L368" s="24">
        <f t="shared" si="68"/>
        <v>8670.7999999999993</v>
      </c>
      <c r="M368" s="18" t="s">
        <v>1429</v>
      </c>
      <c r="N368" s="1" t="s">
        <v>420</v>
      </c>
      <c r="O368" s="1" t="s">
        <v>1430</v>
      </c>
      <c r="P368" s="1" t="s">
        <v>63</v>
      </c>
      <c r="Q368" s="1" t="s">
        <v>64</v>
      </c>
      <c r="R368" s="1" t="s">
        <v>64</v>
      </c>
      <c r="AV368" s="1" t="s">
        <v>52</v>
      </c>
      <c r="AW368" s="1" t="s">
        <v>1443</v>
      </c>
      <c r="AX368" s="1" t="s">
        <v>52</v>
      </c>
      <c r="AY368" s="1" t="s">
        <v>52</v>
      </c>
      <c r="AZ368" s="1" t="s">
        <v>52</v>
      </c>
    </row>
    <row r="369" spans="1:52" ht="30" customHeight="1">
      <c r="A369" s="18" t="s">
        <v>210</v>
      </c>
      <c r="B369" s="18" t="s">
        <v>1346</v>
      </c>
      <c r="C369" s="18" t="s">
        <v>771</v>
      </c>
      <c r="D369" s="19">
        <v>-0.107</v>
      </c>
      <c r="E369" s="21">
        <f>단가대비표!O28</f>
        <v>1425</v>
      </c>
      <c r="F369" s="24">
        <f t="shared" si="65"/>
        <v>-152.4</v>
      </c>
      <c r="G369" s="21">
        <f>단가대비표!P28</f>
        <v>0</v>
      </c>
      <c r="H369" s="24">
        <f t="shared" si="66"/>
        <v>0</v>
      </c>
      <c r="I369" s="21">
        <f>단가대비표!V28</f>
        <v>0</v>
      </c>
      <c r="J369" s="24">
        <f t="shared" si="67"/>
        <v>0</v>
      </c>
      <c r="K369" s="21">
        <f t="shared" si="68"/>
        <v>1425</v>
      </c>
      <c r="L369" s="24">
        <f t="shared" si="68"/>
        <v>-152.4</v>
      </c>
      <c r="M369" s="18" t="s">
        <v>212</v>
      </c>
      <c r="N369" s="1" t="s">
        <v>420</v>
      </c>
      <c r="O369" s="1" t="s">
        <v>1347</v>
      </c>
      <c r="P369" s="1" t="s">
        <v>64</v>
      </c>
      <c r="Q369" s="1" t="s">
        <v>64</v>
      </c>
      <c r="R369" s="1" t="s">
        <v>63</v>
      </c>
      <c r="AV369" s="1" t="s">
        <v>52</v>
      </c>
      <c r="AW369" s="1" t="s">
        <v>1444</v>
      </c>
      <c r="AX369" s="1" t="s">
        <v>52</v>
      </c>
      <c r="AY369" s="1" t="s">
        <v>52</v>
      </c>
      <c r="AZ369" s="1" t="s">
        <v>52</v>
      </c>
    </row>
    <row r="370" spans="1:52" ht="30" customHeight="1">
      <c r="A370" s="18" t="s">
        <v>210</v>
      </c>
      <c r="B370" s="18" t="s">
        <v>211</v>
      </c>
      <c r="C370" s="18" t="s">
        <v>771</v>
      </c>
      <c r="D370" s="19">
        <v>-0.1507</v>
      </c>
      <c r="E370" s="21">
        <f>단가대비표!O27</f>
        <v>251</v>
      </c>
      <c r="F370" s="24">
        <f t="shared" si="65"/>
        <v>-37.799999999999997</v>
      </c>
      <c r="G370" s="21">
        <f>단가대비표!P27</f>
        <v>0</v>
      </c>
      <c r="H370" s="24">
        <f t="shared" si="66"/>
        <v>0</v>
      </c>
      <c r="I370" s="21">
        <f>단가대비표!V27</f>
        <v>0</v>
      </c>
      <c r="J370" s="24">
        <f t="shared" si="67"/>
        <v>0</v>
      </c>
      <c r="K370" s="21">
        <f t="shared" si="68"/>
        <v>251</v>
      </c>
      <c r="L370" s="24">
        <f t="shared" si="68"/>
        <v>-37.799999999999997</v>
      </c>
      <c r="M370" s="18" t="s">
        <v>212</v>
      </c>
      <c r="N370" s="1" t="s">
        <v>420</v>
      </c>
      <c r="O370" s="1" t="s">
        <v>772</v>
      </c>
      <c r="P370" s="1" t="s">
        <v>64</v>
      </c>
      <c r="Q370" s="1" t="s">
        <v>64</v>
      </c>
      <c r="R370" s="1" t="s">
        <v>63</v>
      </c>
      <c r="AV370" s="1" t="s">
        <v>52</v>
      </c>
      <c r="AW370" s="1" t="s">
        <v>1445</v>
      </c>
      <c r="AX370" s="1" t="s">
        <v>52</v>
      </c>
      <c r="AY370" s="1" t="s">
        <v>52</v>
      </c>
      <c r="AZ370" s="1" t="s">
        <v>52</v>
      </c>
    </row>
    <row r="371" spans="1:52" ht="30" customHeight="1">
      <c r="A371" s="18" t="s">
        <v>831</v>
      </c>
      <c r="B371" s="18" t="s">
        <v>52</v>
      </c>
      <c r="C371" s="18" t="s">
        <v>52</v>
      </c>
      <c r="D371" s="19"/>
      <c r="E371" s="21"/>
      <c r="F371" s="24">
        <f>TRUNC(SUMIF(N365:N370, N364, F365:F370),0)</f>
        <v>5873</v>
      </c>
      <c r="G371" s="21"/>
      <c r="H371" s="24">
        <f>TRUNC(SUMIF(N365:N370, N364, H365:H370),0)</f>
        <v>15443</v>
      </c>
      <c r="I371" s="21"/>
      <c r="J371" s="24">
        <f>TRUNC(SUMIF(N365:N370, N364, J365:J370),0)</f>
        <v>697</v>
      </c>
      <c r="K371" s="21"/>
      <c r="L371" s="24">
        <f>F371+H371+J371</f>
        <v>22013</v>
      </c>
      <c r="M371" s="18" t="s">
        <v>52</v>
      </c>
      <c r="N371" s="1" t="s">
        <v>99</v>
      </c>
      <c r="O371" s="1" t="s">
        <v>99</v>
      </c>
      <c r="P371" s="1" t="s">
        <v>52</v>
      </c>
      <c r="Q371" s="1" t="s">
        <v>52</v>
      </c>
      <c r="R371" s="1" t="s">
        <v>52</v>
      </c>
      <c r="AV371" s="1" t="s">
        <v>52</v>
      </c>
      <c r="AW371" s="1" t="s">
        <v>52</v>
      </c>
      <c r="AX371" s="1" t="s">
        <v>52</v>
      </c>
      <c r="AY371" s="1" t="s">
        <v>52</v>
      </c>
      <c r="AZ371" s="1" t="s">
        <v>52</v>
      </c>
    </row>
    <row r="372" spans="1:52" ht="30" customHeight="1">
      <c r="A372" s="19"/>
      <c r="B372" s="19"/>
      <c r="C372" s="19"/>
      <c r="D372" s="19"/>
      <c r="E372" s="21"/>
      <c r="F372" s="24"/>
      <c r="G372" s="21"/>
      <c r="H372" s="24"/>
      <c r="I372" s="21"/>
      <c r="J372" s="24"/>
      <c r="K372" s="21"/>
      <c r="L372" s="24"/>
      <c r="M372" s="19"/>
    </row>
    <row r="373" spans="1:52" ht="30" customHeight="1">
      <c r="A373" s="15" t="s">
        <v>1446</v>
      </c>
      <c r="B373" s="16"/>
      <c r="C373" s="16"/>
      <c r="D373" s="16"/>
      <c r="E373" s="20"/>
      <c r="F373" s="23"/>
      <c r="G373" s="20"/>
      <c r="H373" s="23"/>
      <c r="I373" s="20"/>
      <c r="J373" s="23"/>
      <c r="K373" s="20"/>
      <c r="L373" s="23"/>
      <c r="M373" s="17"/>
      <c r="N373" s="1" t="s">
        <v>425</v>
      </c>
    </row>
    <row r="374" spans="1:52" ht="30" customHeight="1">
      <c r="A374" s="18" t="s">
        <v>1447</v>
      </c>
      <c r="B374" s="18" t="s">
        <v>1448</v>
      </c>
      <c r="C374" s="18" t="s">
        <v>223</v>
      </c>
      <c r="D374" s="19">
        <v>1.1000000000000001</v>
      </c>
      <c r="E374" s="21">
        <f>단가대비표!O73</f>
        <v>2500</v>
      </c>
      <c r="F374" s="24">
        <f>TRUNC(E374*D374,1)</f>
        <v>2750</v>
      </c>
      <c r="G374" s="21">
        <f>단가대비표!P73</f>
        <v>0</v>
      </c>
      <c r="H374" s="24">
        <f>TRUNC(G374*D374,1)</f>
        <v>0</v>
      </c>
      <c r="I374" s="21">
        <f>단가대비표!V73</f>
        <v>0</v>
      </c>
      <c r="J374" s="24">
        <f>TRUNC(I374*D374,1)</f>
        <v>0</v>
      </c>
      <c r="K374" s="21">
        <f t="shared" ref="K374:L376" si="69">TRUNC(E374+G374+I374,1)</f>
        <v>2500</v>
      </c>
      <c r="L374" s="24">
        <f t="shared" si="69"/>
        <v>2750</v>
      </c>
      <c r="M374" s="18" t="s">
        <v>52</v>
      </c>
      <c r="N374" s="1" t="s">
        <v>425</v>
      </c>
      <c r="O374" s="1" t="s">
        <v>1449</v>
      </c>
      <c r="P374" s="1" t="s">
        <v>64</v>
      </c>
      <c r="Q374" s="1" t="s">
        <v>64</v>
      </c>
      <c r="R374" s="1" t="s">
        <v>63</v>
      </c>
      <c r="V374">
        <v>1</v>
      </c>
      <c r="AV374" s="1" t="s">
        <v>52</v>
      </c>
      <c r="AW374" s="1" t="s">
        <v>1450</v>
      </c>
      <c r="AX374" s="1" t="s">
        <v>52</v>
      </c>
      <c r="AY374" s="1" t="s">
        <v>52</v>
      </c>
      <c r="AZ374" s="1" t="s">
        <v>52</v>
      </c>
    </row>
    <row r="375" spans="1:52" ht="30" customHeight="1">
      <c r="A375" s="18" t="s">
        <v>889</v>
      </c>
      <c r="B375" s="18" t="s">
        <v>1451</v>
      </c>
      <c r="C375" s="18" t="s">
        <v>800</v>
      </c>
      <c r="D375" s="19">
        <v>1</v>
      </c>
      <c r="E375" s="21">
        <f>TRUNC(SUMIF(V374:V376, RIGHTB(O375, 1), F374:F376)*U375, 2)</f>
        <v>137.5</v>
      </c>
      <c r="F375" s="24">
        <f>TRUNC(E375*D375,1)</f>
        <v>137.5</v>
      </c>
      <c r="G375" s="21">
        <v>0</v>
      </c>
      <c r="H375" s="24">
        <f>TRUNC(G375*D375,1)</f>
        <v>0</v>
      </c>
      <c r="I375" s="21">
        <v>0</v>
      </c>
      <c r="J375" s="24">
        <f>TRUNC(I375*D375,1)</f>
        <v>0</v>
      </c>
      <c r="K375" s="21">
        <f t="shared" si="69"/>
        <v>137.5</v>
      </c>
      <c r="L375" s="24">
        <f t="shared" si="69"/>
        <v>137.5</v>
      </c>
      <c r="M375" s="18" t="s">
        <v>52</v>
      </c>
      <c r="N375" s="1" t="s">
        <v>425</v>
      </c>
      <c r="O375" s="1" t="s">
        <v>801</v>
      </c>
      <c r="P375" s="1" t="s">
        <v>64</v>
      </c>
      <c r="Q375" s="1" t="s">
        <v>64</v>
      </c>
      <c r="R375" s="1" t="s">
        <v>64</v>
      </c>
      <c r="S375">
        <v>0</v>
      </c>
      <c r="T375">
        <v>0</v>
      </c>
      <c r="U375">
        <v>0.05</v>
      </c>
      <c r="AV375" s="1" t="s">
        <v>52</v>
      </c>
      <c r="AW375" s="1" t="s">
        <v>1452</v>
      </c>
      <c r="AX375" s="1" t="s">
        <v>52</v>
      </c>
      <c r="AY375" s="1" t="s">
        <v>52</v>
      </c>
      <c r="AZ375" s="1" t="s">
        <v>52</v>
      </c>
    </row>
    <row r="376" spans="1:52" ht="30" customHeight="1">
      <c r="A376" s="18" t="s">
        <v>1453</v>
      </c>
      <c r="B376" s="18" t="s">
        <v>52</v>
      </c>
      <c r="C376" s="18" t="s">
        <v>223</v>
      </c>
      <c r="D376" s="19">
        <v>1</v>
      </c>
      <c r="E376" s="21">
        <f>일위대가목록!E181</f>
        <v>0</v>
      </c>
      <c r="F376" s="24">
        <f>TRUNC(E376*D376,1)</f>
        <v>0</v>
      </c>
      <c r="G376" s="21">
        <f>일위대가목록!F181</f>
        <v>8990</v>
      </c>
      <c r="H376" s="24">
        <f>TRUNC(G376*D376,1)</f>
        <v>8990</v>
      </c>
      <c r="I376" s="21">
        <f>일위대가목록!G181</f>
        <v>359</v>
      </c>
      <c r="J376" s="24">
        <f>TRUNC(I376*D376,1)</f>
        <v>359</v>
      </c>
      <c r="K376" s="21">
        <f t="shared" si="69"/>
        <v>9349</v>
      </c>
      <c r="L376" s="24">
        <f t="shared" si="69"/>
        <v>9349</v>
      </c>
      <c r="M376" s="18" t="s">
        <v>1454</v>
      </c>
      <c r="N376" s="1" t="s">
        <v>425</v>
      </c>
      <c r="O376" s="1" t="s">
        <v>1455</v>
      </c>
      <c r="P376" s="1" t="s">
        <v>63</v>
      </c>
      <c r="Q376" s="1" t="s">
        <v>64</v>
      </c>
      <c r="R376" s="1" t="s">
        <v>64</v>
      </c>
      <c r="AV376" s="1" t="s">
        <v>52</v>
      </c>
      <c r="AW376" s="1" t="s">
        <v>1456</v>
      </c>
      <c r="AX376" s="1" t="s">
        <v>52</v>
      </c>
      <c r="AY376" s="1" t="s">
        <v>52</v>
      </c>
      <c r="AZ376" s="1" t="s">
        <v>52</v>
      </c>
    </row>
    <row r="377" spans="1:52" ht="30" customHeight="1">
      <c r="A377" s="18" t="s">
        <v>831</v>
      </c>
      <c r="B377" s="18" t="s">
        <v>52</v>
      </c>
      <c r="C377" s="18" t="s">
        <v>52</v>
      </c>
      <c r="D377" s="19"/>
      <c r="E377" s="21"/>
      <c r="F377" s="24">
        <f>TRUNC(SUMIF(N374:N376, N373, F374:F376),0)</f>
        <v>2887</v>
      </c>
      <c r="G377" s="21"/>
      <c r="H377" s="24">
        <f>TRUNC(SUMIF(N374:N376, N373, H374:H376),0)</f>
        <v>8990</v>
      </c>
      <c r="I377" s="21"/>
      <c r="J377" s="24">
        <f>TRUNC(SUMIF(N374:N376, N373, J374:J376),0)</f>
        <v>359</v>
      </c>
      <c r="K377" s="21"/>
      <c r="L377" s="24">
        <f>F377+H377+J377</f>
        <v>12236</v>
      </c>
      <c r="M377" s="18" t="s">
        <v>52</v>
      </c>
      <c r="N377" s="1" t="s">
        <v>99</v>
      </c>
      <c r="O377" s="1" t="s">
        <v>99</v>
      </c>
      <c r="P377" s="1" t="s">
        <v>52</v>
      </c>
      <c r="Q377" s="1" t="s">
        <v>52</v>
      </c>
      <c r="R377" s="1" t="s">
        <v>52</v>
      </c>
      <c r="AV377" s="1" t="s">
        <v>52</v>
      </c>
      <c r="AW377" s="1" t="s">
        <v>52</v>
      </c>
      <c r="AX377" s="1" t="s">
        <v>52</v>
      </c>
      <c r="AY377" s="1" t="s">
        <v>52</v>
      </c>
      <c r="AZ377" s="1" t="s">
        <v>52</v>
      </c>
    </row>
    <row r="378" spans="1:52" ht="30" customHeight="1">
      <c r="A378" s="19"/>
      <c r="B378" s="19"/>
      <c r="C378" s="19"/>
      <c r="D378" s="19"/>
      <c r="E378" s="21"/>
      <c r="F378" s="24"/>
      <c r="G378" s="21"/>
      <c r="H378" s="24"/>
      <c r="I378" s="21"/>
      <c r="J378" s="24"/>
      <c r="K378" s="21"/>
      <c r="L378" s="24"/>
      <c r="M378" s="19"/>
    </row>
    <row r="379" spans="1:52" ht="30" customHeight="1">
      <c r="A379" s="15" t="s">
        <v>1457</v>
      </c>
      <c r="B379" s="16"/>
      <c r="C379" s="16"/>
      <c r="D379" s="16"/>
      <c r="E379" s="20"/>
      <c r="F379" s="23"/>
      <c r="G379" s="20"/>
      <c r="H379" s="23"/>
      <c r="I379" s="20"/>
      <c r="J379" s="23"/>
      <c r="K379" s="20"/>
      <c r="L379" s="23"/>
      <c r="M379" s="17"/>
      <c r="N379" s="1" t="s">
        <v>432</v>
      </c>
    </row>
    <row r="380" spans="1:52" ht="30" customHeight="1">
      <c r="A380" s="18" t="s">
        <v>429</v>
      </c>
      <c r="B380" s="18" t="s">
        <v>52</v>
      </c>
      <c r="C380" s="18" t="s">
        <v>83</v>
      </c>
      <c r="D380" s="19">
        <v>1.03</v>
      </c>
      <c r="E380" s="21">
        <f>단가대비표!O68</f>
        <v>70080</v>
      </c>
      <c r="F380" s="24">
        <f>TRUNC(E380*D380,1)</f>
        <v>72182.399999999994</v>
      </c>
      <c r="G380" s="21">
        <f>단가대비표!P68</f>
        <v>0</v>
      </c>
      <c r="H380" s="24">
        <f>TRUNC(G380*D380,1)</f>
        <v>0</v>
      </c>
      <c r="I380" s="21">
        <f>단가대비표!V68</f>
        <v>0</v>
      </c>
      <c r="J380" s="24">
        <f>TRUNC(I380*D380,1)</f>
        <v>0</v>
      </c>
      <c r="K380" s="21">
        <f>TRUNC(E380+G380+I380,1)</f>
        <v>70080</v>
      </c>
      <c r="L380" s="24">
        <f>TRUNC(F380+H380+J380,1)</f>
        <v>72182.399999999994</v>
      </c>
      <c r="M380" s="18" t="s">
        <v>52</v>
      </c>
      <c r="N380" s="1" t="s">
        <v>432</v>
      </c>
      <c r="O380" s="1" t="s">
        <v>1458</v>
      </c>
      <c r="P380" s="1" t="s">
        <v>64</v>
      </c>
      <c r="Q380" s="1" t="s">
        <v>64</v>
      </c>
      <c r="R380" s="1" t="s">
        <v>63</v>
      </c>
      <c r="AV380" s="1" t="s">
        <v>52</v>
      </c>
      <c r="AW380" s="1" t="s">
        <v>1459</v>
      </c>
      <c r="AX380" s="1" t="s">
        <v>52</v>
      </c>
      <c r="AY380" s="1" t="s">
        <v>52</v>
      </c>
      <c r="AZ380" s="1" t="s">
        <v>52</v>
      </c>
    </row>
    <row r="381" spans="1:52" ht="30" customHeight="1">
      <c r="A381" s="18" t="s">
        <v>313</v>
      </c>
      <c r="B381" s="18" t="s">
        <v>124</v>
      </c>
      <c r="C381" s="18" t="s">
        <v>83</v>
      </c>
      <c r="D381" s="19">
        <v>1</v>
      </c>
      <c r="E381" s="21">
        <f>일위대가목록!E41</f>
        <v>14002</v>
      </c>
      <c r="F381" s="24">
        <f>TRUNC(E381*D381,1)</f>
        <v>14002</v>
      </c>
      <c r="G381" s="21">
        <f>일위대가목록!F41</f>
        <v>16459</v>
      </c>
      <c r="H381" s="24">
        <f>TRUNC(G381*D381,1)</f>
        <v>16459</v>
      </c>
      <c r="I381" s="21">
        <f>일위대가목록!G41</f>
        <v>0</v>
      </c>
      <c r="J381" s="24">
        <f>TRUNC(I381*D381,1)</f>
        <v>0</v>
      </c>
      <c r="K381" s="21">
        <f>TRUNC(E381+G381+I381,1)</f>
        <v>30461</v>
      </c>
      <c r="L381" s="24">
        <f>TRUNC(F381+H381+J381,1)</f>
        <v>30461</v>
      </c>
      <c r="M381" s="18" t="s">
        <v>314</v>
      </c>
      <c r="N381" s="1" t="s">
        <v>432</v>
      </c>
      <c r="O381" s="1" t="s">
        <v>315</v>
      </c>
      <c r="P381" s="1" t="s">
        <v>63</v>
      </c>
      <c r="Q381" s="1" t="s">
        <v>64</v>
      </c>
      <c r="R381" s="1" t="s">
        <v>64</v>
      </c>
      <c r="AV381" s="1" t="s">
        <v>52</v>
      </c>
      <c r="AW381" s="1" t="s">
        <v>1460</v>
      </c>
      <c r="AX381" s="1" t="s">
        <v>52</v>
      </c>
      <c r="AY381" s="1" t="s">
        <v>52</v>
      </c>
      <c r="AZ381" s="1" t="s">
        <v>52</v>
      </c>
    </row>
    <row r="382" spans="1:52" ht="30" customHeight="1">
      <c r="A382" s="18" t="s">
        <v>831</v>
      </c>
      <c r="B382" s="18" t="s">
        <v>52</v>
      </c>
      <c r="C382" s="18" t="s">
        <v>52</v>
      </c>
      <c r="D382" s="19"/>
      <c r="E382" s="21"/>
      <c r="F382" s="24">
        <f>TRUNC(SUMIF(N380:N381, N379, F380:F381),0)</f>
        <v>86184</v>
      </c>
      <c r="G382" s="21"/>
      <c r="H382" s="24">
        <f>TRUNC(SUMIF(N380:N381, N379, H380:H381),0)</f>
        <v>16459</v>
      </c>
      <c r="I382" s="21"/>
      <c r="J382" s="24">
        <f>TRUNC(SUMIF(N380:N381, N379, J380:J381),0)</f>
        <v>0</v>
      </c>
      <c r="K382" s="21"/>
      <c r="L382" s="24">
        <f>F382+H382+J382</f>
        <v>102643</v>
      </c>
      <c r="M382" s="18" t="s">
        <v>52</v>
      </c>
      <c r="N382" s="1" t="s">
        <v>99</v>
      </c>
      <c r="O382" s="1" t="s">
        <v>99</v>
      </c>
      <c r="P382" s="1" t="s">
        <v>52</v>
      </c>
      <c r="Q382" s="1" t="s">
        <v>52</v>
      </c>
      <c r="R382" s="1" t="s">
        <v>52</v>
      </c>
      <c r="AV382" s="1" t="s">
        <v>52</v>
      </c>
      <c r="AW382" s="1" t="s">
        <v>52</v>
      </c>
      <c r="AX382" s="1" t="s">
        <v>52</v>
      </c>
      <c r="AY382" s="1" t="s">
        <v>52</v>
      </c>
      <c r="AZ382" s="1" t="s">
        <v>52</v>
      </c>
    </row>
    <row r="383" spans="1:52" ht="30" customHeight="1">
      <c r="A383" s="19"/>
      <c r="B383" s="19"/>
      <c r="C383" s="19"/>
      <c r="D383" s="19"/>
      <c r="E383" s="21"/>
      <c r="F383" s="24"/>
      <c r="G383" s="21"/>
      <c r="H383" s="24"/>
      <c r="I383" s="21"/>
      <c r="J383" s="24"/>
      <c r="K383" s="21"/>
      <c r="L383" s="24"/>
      <c r="M383" s="19"/>
    </row>
    <row r="384" spans="1:52" ht="30" customHeight="1">
      <c r="A384" s="15" t="s">
        <v>1461</v>
      </c>
      <c r="B384" s="16"/>
      <c r="C384" s="16"/>
      <c r="D384" s="16"/>
      <c r="E384" s="20"/>
      <c r="F384" s="23"/>
      <c r="G384" s="20"/>
      <c r="H384" s="23"/>
      <c r="I384" s="20"/>
      <c r="J384" s="23"/>
      <c r="K384" s="20"/>
      <c r="L384" s="23"/>
      <c r="M384" s="17"/>
      <c r="N384" s="1" t="s">
        <v>437</v>
      </c>
    </row>
    <row r="385" spans="1:52" ht="30" customHeight="1">
      <c r="A385" s="18" t="s">
        <v>1134</v>
      </c>
      <c r="B385" s="18" t="s">
        <v>1104</v>
      </c>
      <c r="C385" s="18" t="s">
        <v>104</v>
      </c>
      <c r="D385" s="19">
        <v>1.7999999999999999E-2</v>
      </c>
      <c r="E385" s="21">
        <f>일위대가목록!E144</f>
        <v>0</v>
      </c>
      <c r="F385" s="24">
        <f>TRUNC(E385*D385,1)</f>
        <v>0</v>
      </c>
      <c r="G385" s="21">
        <f>일위대가목록!F144</f>
        <v>113564</v>
      </c>
      <c r="H385" s="24">
        <f>TRUNC(G385*D385,1)</f>
        <v>2044.1</v>
      </c>
      <c r="I385" s="21">
        <f>일위대가목록!G144</f>
        <v>0</v>
      </c>
      <c r="J385" s="24">
        <f>TRUNC(I385*D385,1)</f>
        <v>0</v>
      </c>
      <c r="K385" s="21">
        <f>TRUNC(E385+G385+I385,1)</f>
        <v>113564</v>
      </c>
      <c r="L385" s="24">
        <f>TRUNC(F385+H385+J385,1)</f>
        <v>2044.1</v>
      </c>
      <c r="M385" s="18" t="s">
        <v>1135</v>
      </c>
      <c r="N385" s="1" t="s">
        <v>437</v>
      </c>
      <c r="O385" s="1" t="s">
        <v>1136</v>
      </c>
      <c r="P385" s="1" t="s">
        <v>63</v>
      </c>
      <c r="Q385" s="1" t="s">
        <v>64</v>
      </c>
      <c r="R385" s="1" t="s">
        <v>64</v>
      </c>
      <c r="AV385" s="1" t="s">
        <v>52</v>
      </c>
      <c r="AW385" s="1" t="s">
        <v>1462</v>
      </c>
      <c r="AX385" s="1" t="s">
        <v>52</v>
      </c>
      <c r="AY385" s="1" t="s">
        <v>52</v>
      </c>
      <c r="AZ385" s="1" t="s">
        <v>52</v>
      </c>
    </row>
    <row r="386" spans="1:52" ht="30" customHeight="1">
      <c r="A386" s="18" t="s">
        <v>434</v>
      </c>
      <c r="B386" s="18" t="s">
        <v>1463</v>
      </c>
      <c r="C386" s="18" t="s">
        <v>83</v>
      </c>
      <c r="D386" s="19">
        <v>1</v>
      </c>
      <c r="E386" s="21">
        <f>일위대가목록!E182</f>
        <v>0</v>
      </c>
      <c r="F386" s="24">
        <f>TRUNC(E386*D386,1)</f>
        <v>0</v>
      </c>
      <c r="G386" s="21">
        <f>일위대가목록!F182</f>
        <v>36331</v>
      </c>
      <c r="H386" s="24">
        <f>TRUNC(G386*D386,1)</f>
        <v>36331</v>
      </c>
      <c r="I386" s="21">
        <f>일위대가목록!G182</f>
        <v>726</v>
      </c>
      <c r="J386" s="24">
        <f>TRUNC(I386*D386,1)</f>
        <v>726</v>
      </c>
      <c r="K386" s="21">
        <f>TRUNC(E386+G386+I386,1)</f>
        <v>37057</v>
      </c>
      <c r="L386" s="24">
        <f>TRUNC(F386+H386+J386,1)</f>
        <v>37057</v>
      </c>
      <c r="M386" s="18" t="s">
        <v>1464</v>
      </c>
      <c r="N386" s="1" t="s">
        <v>437</v>
      </c>
      <c r="O386" s="1" t="s">
        <v>1465</v>
      </c>
      <c r="P386" s="1" t="s">
        <v>63</v>
      </c>
      <c r="Q386" s="1" t="s">
        <v>64</v>
      </c>
      <c r="R386" s="1" t="s">
        <v>64</v>
      </c>
      <c r="AV386" s="1" t="s">
        <v>52</v>
      </c>
      <c r="AW386" s="1" t="s">
        <v>1466</v>
      </c>
      <c r="AX386" s="1" t="s">
        <v>52</v>
      </c>
      <c r="AY386" s="1" t="s">
        <v>52</v>
      </c>
      <c r="AZ386" s="1" t="s">
        <v>52</v>
      </c>
    </row>
    <row r="387" spans="1:52" ht="30" customHeight="1">
      <c r="A387" s="18" t="s">
        <v>831</v>
      </c>
      <c r="B387" s="18" t="s">
        <v>52</v>
      </c>
      <c r="C387" s="18" t="s">
        <v>52</v>
      </c>
      <c r="D387" s="19"/>
      <c r="E387" s="21"/>
      <c r="F387" s="24">
        <f>TRUNC(SUMIF(N385:N386, N384, F385:F386),0)</f>
        <v>0</v>
      </c>
      <c r="G387" s="21"/>
      <c r="H387" s="24">
        <f>TRUNC(SUMIF(N385:N386, N384, H385:H386),0)</f>
        <v>38375</v>
      </c>
      <c r="I387" s="21"/>
      <c r="J387" s="24">
        <f>TRUNC(SUMIF(N385:N386, N384, J385:J386),0)</f>
        <v>726</v>
      </c>
      <c r="K387" s="21"/>
      <c r="L387" s="24">
        <f>F387+H387+J387</f>
        <v>39101</v>
      </c>
      <c r="M387" s="18" t="s">
        <v>52</v>
      </c>
      <c r="N387" s="1" t="s">
        <v>99</v>
      </c>
      <c r="O387" s="1" t="s">
        <v>99</v>
      </c>
      <c r="P387" s="1" t="s">
        <v>52</v>
      </c>
      <c r="Q387" s="1" t="s">
        <v>52</v>
      </c>
      <c r="R387" s="1" t="s">
        <v>52</v>
      </c>
      <c r="AV387" s="1" t="s">
        <v>52</v>
      </c>
      <c r="AW387" s="1" t="s">
        <v>52</v>
      </c>
      <c r="AX387" s="1" t="s">
        <v>52</v>
      </c>
      <c r="AY387" s="1" t="s">
        <v>52</v>
      </c>
      <c r="AZ387" s="1" t="s">
        <v>52</v>
      </c>
    </row>
    <row r="388" spans="1:52" ht="30" customHeight="1">
      <c r="A388" s="19"/>
      <c r="B388" s="19"/>
      <c r="C388" s="19"/>
      <c r="D388" s="19"/>
      <c r="E388" s="21"/>
      <c r="F388" s="24"/>
      <c r="G388" s="21"/>
      <c r="H388" s="24"/>
      <c r="I388" s="21"/>
      <c r="J388" s="24"/>
      <c r="K388" s="21"/>
      <c r="L388" s="24"/>
      <c r="M388" s="19"/>
    </row>
    <row r="389" spans="1:52" ht="30" customHeight="1">
      <c r="A389" s="15" t="s">
        <v>1467</v>
      </c>
      <c r="B389" s="16"/>
      <c r="C389" s="16"/>
      <c r="D389" s="16"/>
      <c r="E389" s="20"/>
      <c r="F389" s="23"/>
      <c r="G389" s="20"/>
      <c r="H389" s="23"/>
      <c r="I389" s="20"/>
      <c r="J389" s="23"/>
      <c r="K389" s="20"/>
      <c r="L389" s="23"/>
      <c r="M389" s="17"/>
      <c r="N389" s="1" t="s">
        <v>441</v>
      </c>
    </row>
    <row r="390" spans="1:52" ht="30" customHeight="1">
      <c r="A390" s="18" t="s">
        <v>1134</v>
      </c>
      <c r="B390" s="18" t="s">
        <v>1104</v>
      </c>
      <c r="C390" s="18" t="s">
        <v>104</v>
      </c>
      <c r="D390" s="19">
        <v>0.03</v>
      </c>
      <c r="E390" s="21">
        <f>일위대가목록!E144</f>
        <v>0</v>
      </c>
      <c r="F390" s="24">
        <f>TRUNC(E390*D390,1)</f>
        <v>0</v>
      </c>
      <c r="G390" s="21">
        <f>일위대가목록!F144</f>
        <v>113564</v>
      </c>
      <c r="H390" s="24">
        <f>TRUNC(G390*D390,1)</f>
        <v>3406.9</v>
      </c>
      <c r="I390" s="21">
        <f>일위대가목록!G144</f>
        <v>0</v>
      </c>
      <c r="J390" s="24">
        <f>TRUNC(I390*D390,1)</f>
        <v>0</v>
      </c>
      <c r="K390" s="21">
        <f>TRUNC(E390+G390+I390,1)</f>
        <v>113564</v>
      </c>
      <c r="L390" s="24">
        <f>TRUNC(F390+H390+J390,1)</f>
        <v>3406.9</v>
      </c>
      <c r="M390" s="18" t="s">
        <v>1135</v>
      </c>
      <c r="N390" s="1" t="s">
        <v>441</v>
      </c>
      <c r="O390" s="1" t="s">
        <v>1136</v>
      </c>
      <c r="P390" s="1" t="s">
        <v>63</v>
      </c>
      <c r="Q390" s="1" t="s">
        <v>64</v>
      </c>
      <c r="R390" s="1" t="s">
        <v>64</v>
      </c>
      <c r="AV390" s="1" t="s">
        <v>52</v>
      </c>
      <c r="AW390" s="1" t="s">
        <v>1468</v>
      </c>
      <c r="AX390" s="1" t="s">
        <v>52</v>
      </c>
      <c r="AY390" s="1" t="s">
        <v>52</v>
      </c>
      <c r="AZ390" s="1" t="s">
        <v>52</v>
      </c>
    </row>
    <row r="391" spans="1:52" ht="30" customHeight="1">
      <c r="A391" s="18" t="s">
        <v>434</v>
      </c>
      <c r="B391" s="18" t="s">
        <v>1463</v>
      </c>
      <c r="C391" s="18" t="s">
        <v>83</v>
      </c>
      <c r="D391" s="19">
        <v>1</v>
      </c>
      <c r="E391" s="21">
        <f>일위대가목록!E182</f>
        <v>0</v>
      </c>
      <c r="F391" s="24">
        <f>TRUNC(E391*D391,1)</f>
        <v>0</v>
      </c>
      <c r="G391" s="21">
        <f>일위대가목록!F182</f>
        <v>36331</v>
      </c>
      <c r="H391" s="24">
        <f>TRUNC(G391*D391,1)</f>
        <v>36331</v>
      </c>
      <c r="I391" s="21">
        <f>일위대가목록!G182</f>
        <v>726</v>
      </c>
      <c r="J391" s="24">
        <f>TRUNC(I391*D391,1)</f>
        <v>726</v>
      </c>
      <c r="K391" s="21">
        <f>TRUNC(E391+G391+I391,1)</f>
        <v>37057</v>
      </c>
      <c r="L391" s="24">
        <f>TRUNC(F391+H391+J391,1)</f>
        <v>37057</v>
      </c>
      <c r="M391" s="18" t="s">
        <v>1464</v>
      </c>
      <c r="N391" s="1" t="s">
        <v>441</v>
      </c>
      <c r="O391" s="1" t="s">
        <v>1465</v>
      </c>
      <c r="P391" s="1" t="s">
        <v>63</v>
      </c>
      <c r="Q391" s="1" t="s">
        <v>64</v>
      </c>
      <c r="R391" s="1" t="s">
        <v>64</v>
      </c>
      <c r="AV391" s="1" t="s">
        <v>52</v>
      </c>
      <c r="AW391" s="1" t="s">
        <v>1469</v>
      </c>
      <c r="AX391" s="1" t="s">
        <v>52</v>
      </c>
      <c r="AY391" s="1" t="s">
        <v>52</v>
      </c>
      <c r="AZ391" s="1" t="s">
        <v>52</v>
      </c>
    </row>
    <row r="392" spans="1:52" ht="30" customHeight="1">
      <c r="A392" s="18" t="s">
        <v>831</v>
      </c>
      <c r="B392" s="18" t="s">
        <v>52</v>
      </c>
      <c r="C392" s="18" t="s">
        <v>52</v>
      </c>
      <c r="D392" s="19"/>
      <c r="E392" s="21"/>
      <c r="F392" s="24">
        <f>TRUNC(SUMIF(N390:N391, N389, F390:F391),0)</f>
        <v>0</v>
      </c>
      <c r="G392" s="21"/>
      <c r="H392" s="24">
        <f>TRUNC(SUMIF(N390:N391, N389, H390:H391),0)</f>
        <v>39737</v>
      </c>
      <c r="I392" s="21"/>
      <c r="J392" s="24">
        <f>TRUNC(SUMIF(N390:N391, N389, J390:J391),0)</f>
        <v>726</v>
      </c>
      <c r="K392" s="21"/>
      <c r="L392" s="24">
        <f>F392+H392+J392</f>
        <v>40463</v>
      </c>
      <c r="M392" s="18" t="s">
        <v>52</v>
      </c>
      <c r="N392" s="1" t="s">
        <v>99</v>
      </c>
      <c r="O392" s="1" t="s">
        <v>99</v>
      </c>
      <c r="P392" s="1" t="s">
        <v>52</v>
      </c>
      <c r="Q392" s="1" t="s">
        <v>52</v>
      </c>
      <c r="R392" s="1" t="s">
        <v>52</v>
      </c>
      <c r="AV392" s="1" t="s">
        <v>52</v>
      </c>
      <c r="AW392" s="1" t="s">
        <v>52</v>
      </c>
      <c r="AX392" s="1" t="s">
        <v>52</v>
      </c>
      <c r="AY392" s="1" t="s">
        <v>52</v>
      </c>
      <c r="AZ392" s="1" t="s">
        <v>52</v>
      </c>
    </row>
    <row r="393" spans="1:52" ht="30" customHeight="1">
      <c r="A393" s="19"/>
      <c r="B393" s="19"/>
      <c r="C393" s="19"/>
      <c r="D393" s="19"/>
      <c r="E393" s="21"/>
      <c r="F393" s="24"/>
      <c r="G393" s="21"/>
      <c r="H393" s="24"/>
      <c r="I393" s="21"/>
      <c r="J393" s="24"/>
      <c r="K393" s="21"/>
      <c r="L393" s="24"/>
      <c r="M393" s="19"/>
    </row>
    <row r="394" spans="1:52" ht="30" customHeight="1">
      <c r="A394" s="15" t="s">
        <v>1470</v>
      </c>
      <c r="B394" s="16"/>
      <c r="C394" s="16"/>
      <c r="D394" s="16"/>
      <c r="E394" s="20"/>
      <c r="F394" s="23"/>
      <c r="G394" s="20"/>
      <c r="H394" s="23"/>
      <c r="I394" s="20"/>
      <c r="J394" s="23"/>
      <c r="K394" s="20"/>
      <c r="L394" s="23"/>
      <c r="M394" s="17"/>
      <c r="N394" s="1" t="s">
        <v>445</v>
      </c>
    </row>
    <row r="395" spans="1:52" ht="30" customHeight="1">
      <c r="A395" s="18" t="s">
        <v>1134</v>
      </c>
      <c r="B395" s="18" t="s">
        <v>1104</v>
      </c>
      <c r="C395" s="18" t="s">
        <v>104</v>
      </c>
      <c r="D395" s="19">
        <v>0.05</v>
      </c>
      <c r="E395" s="21">
        <f>일위대가목록!E144</f>
        <v>0</v>
      </c>
      <c r="F395" s="24">
        <f>TRUNC(E395*D395,1)</f>
        <v>0</v>
      </c>
      <c r="G395" s="21">
        <f>일위대가목록!F144</f>
        <v>113564</v>
      </c>
      <c r="H395" s="24">
        <f>TRUNC(G395*D395,1)</f>
        <v>5678.2</v>
      </c>
      <c r="I395" s="21">
        <f>일위대가목록!G144</f>
        <v>0</v>
      </c>
      <c r="J395" s="24">
        <f>TRUNC(I395*D395,1)</f>
        <v>0</v>
      </c>
      <c r="K395" s="21">
        <f>TRUNC(E395+G395+I395,1)</f>
        <v>113564</v>
      </c>
      <c r="L395" s="24">
        <f>TRUNC(F395+H395+J395,1)</f>
        <v>5678.2</v>
      </c>
      <c r="M395" s="18" t="s">
        <v>1135</v>
      </c>
      <c r="N395" s="1" t="s">
        <v>445</v>
      </c>
      <c r="O395" s="1" t="s">
        <v>1136</v>
      </c>
      <c r="P395" s="1" t="s">
        <v>63</v>
      </c>
      <c r="Q395" s="1" t="s">
        <v>64</v>
      </c>
      <c r="R395" s="1" t="s">
        <v>64</v>
      </c>
      <c r="AV395" s="1" t="s">
        <v>52</v>
      </c>
      <c r="AW395" s="1" t="s">
        <v>1471</v>
      </c>
      <c r="AX395" s="1" t="s">
        <v>52</v>
      </c>
      <c r="AY395" s="1" t="s">
        <v>52</v>
      </c>
      <c r="AZ395" s="1" t="s">
        <v>52</v>
      </c>
    </row>
    <row r="396" spans="1:52" ht="30" customHeight="1">
      <c r="A396" s="18" t="s">
        <v>1138</v>
      </c>
      <c r="B396" s="18" t="s">
        <v>1150</v>
      </c>
      <c r="C396" s="18" t="s">
        <v>83</v>
      </c>
      <c r="D396" s="19">
        <v>1</v>
      </c>
      <c r="E396" s="21">
        <f>일위대가목록!E149</f>
        <v>0</v>
      </c>
      <c r="F396" s="24">
        <f>TRUNC(E396*D396,1)</f>
        <v>0</v>
      </c>
      <c r="G396" s="21">
        <f>일위대가목록!F149</f>
        <v>11625</v>
      </c>
      <c r="H396" s="24">
        <f>TRUNC(G396*D396,1)</f>
        <v>11625</v>
      </c>
      <c r="I396" s="21">
        <f>일위대가목록!G149</f>
        <v>232</v>
      </c>
      <c r="J396" s="24">
        <f>TRUNC(I396*D396,1)</f>
        <v>232</v>
      </c>
      <c r="K396" s="21">
        <f>TRUNC(E396+G396+I396,1)</f>
        <v>11857</v>
      </c>
      <c r="L396" s="24">
        <f>TRUNC(F396+H396+J396,1)</f>
        <v>11857</v>
      </c>
      <c r="M396" s="18" t="s">
        <v>1151</v>
      </c>
      <c r="N396" s="1" t="s">
        <v>445</v>
      </c>
      <c r="O396" s="1" t="s">
        <v>1152</v>
      </c>
      <c r="P396" s="1" t="s">
        <v>63</v>
      </c>
      <c r="Q396" s="1" t="s">
        <v>64</v>
      </c>
      <c r="R396" s="1" t="s">
        <v>64</v>
      </c>
      <c r="AV396" s="1" t="s">
        <v>52</v>
      </c>
      <c r="AW396" s="1" t="s">
        <v>1472</v>
      </c>
      <c r="AX396" s="1" t="s">
        <v>52</v>
      </c>
      <c r="AY396" s="1" t="s">
        <v>52</v>
      </c>
      <c r="AZ396" s="1" t="s">
        <v>52</v>
      </c>
    </row>
    <row r="397" spans="1:52" ht="30" customHeight="1">
      <c r="A397" s="18" t="s">
        <v>831</v>
      </c>
      <c r="B397" s="18" t="s">
        <v>52</v>
      </c>
      <c r="C397" s="18" t="s">
        <v>52</v>
      </c>
      <c r="D397" s="19"/>
      <c r="E397" s="21"/>
      <c r="F397" s="24">
        <f>TRUNC(SUMIF(N395:N396, N394, F395:F396),0)</f>
        <v>0</v>
      </c>
      <c r="G397" s="21"/>
      <c r="H397" s="24">
        <f>TRUNC(SUMIF(N395:N396, N394, H395:H396),0)</f>
        <v>17303</v>
      </c>
      <c r="I397" s="21"/>
      <c r="J397" s="24">
        <f>TRUNC(SUMIF(N395:N396, N394, J395:J396),0)</f>
        <v>232</v>
      </c>
      <c r="K397" s="21"/>
      <c r="L397" s="24">
        <f>F397+H397+J397</f>
        <v>17535</v>
      </c>
      <c r="M397" s="18" t="s">
        <v>52</v>
      </c>
      <c r="N397" s="1" t="s">
        <v>99</v>
      </c>
      <c r="O397" s="1" t="s">
        <v>99</v>
      </c>
      <c r="P397" s="1" t="s">
        <v>52</v>
      </c>
      <c r="Q397" s="1" t="s">
        <v>52</v>
      </c>
      <c r="R397" s="1" t="s">
        <v>52</v>
      </c>
      <c r="AV397" s="1" t="s">
        <v>52</v>
      </c>
      <c r="AW397" s="1" t="s">
        <v>52</v>
      </c>
      <c r="AX397" s="1" t="s">
        <v>52</v>
      </c>
      <c r="AY397" s="1" t="s">
        <v>52</v>
      </c>
      <c r="AZ397" s="1" t="s">
        <v>52</v>
      </c>
    </row>
    <row r="398" spans="1:52" ht="30" customHeight="1">
      <c r="A398" s="19"/>
      <c r="B398" s="19"/>
      <c r="C398" s="19"/>
      <c r="D398" s="19"/>
      <c r="E398" s="21"/>
      <c r="F398" s="24"/>
      <c r="G398" s="21"/>
      <c r="H398" s="24"/>
      <c r="I398" s="21"/>
      <c r="J398" s="24"/>
      <c r="K398" s="21"/>
      <c r="L398" s="24"/>
      <c r="M398" s="19"/>
    </row>
    <row r="399" spans="1:52" ht="30" customHeight="1">
      <c r="A399" s="15" t="s">
        <v>1473</v>
      </c>
      <c r="B399" s="16"/>
      <c r="C399" s="16"/>
      <c r="D399" s="16"/>
      <c r="E399" s="20"/>
      <c r="F399" s="23"/>
      <c r="G399" s="20"/>
      <c r="H399" s="23"/>
      <c r="I399" s="20"/>
      <c r="J399" s="23"/>
      <c r="K399" s="20"/>
      <c r="L399" s="23"/>
      <c r="M399" s="17"/>
      <c r="N399" s="1" t="s">
        <v>450</v>
      </c>
    </row>
    <row r="400" spans="1:52" ht="30" customHeight="1">
      <c r="A400" s="18" t="s">
        <v>1474</v>
      </c>
      <c r="B400" s="18" t="s">
        <v>872</v>
      </c>
      <c r="C400" s="18" t="s">
        <v>873</v>
      </c>
      <c r="D400" s="19">
        <v>1.0999999999999999E-2</v>
      </c>
      <c r="E400" s="21">
        <f>단가대비표!O164</f>
        <v>0</v>
      </c>
      <c r="F400" s="24">
        <f>TRUNC(E400*D400,1)</f>
        <v>0</v>
      </c>
      <c r="G400" s="21">
        <f>단가대비표!P164</f>
        <v>250903</v>
      </c>
      <c r="H400" s="24">
        <f>TRUNC(G400*D400,1)</f>
        <v>2759.9</v>
      </c>
      <c r="I400" s="21">
        <f>단가대비표!V164</f>
        <v>0</v>
      </c>
      <c r="J400" s="24">
        <f>TRUNC(I400*D400,1)</f>
        <v>0</v>
      </c>
      <c r="K400" s="21">
        <f>TRUNC(E400+G400+I400,1)</f>
        <v>250903</v>
      </c>
      <c r="L400" s="24">
        <f>TRUNC(F400+H400+J400,1)</f>
        <v>2759.9</v>
      </c>
      <c r="M400" s="18" t="s">
        <v>52</v>
      </c>
      <c r="N400" s="1" t="s">
        <v>450</v>
      </c>
      <c r="O400" s="1" t="s">
        <v>1475</v>
      </c>
      <c r="P400" s="1" t="s">
        <v>64</v>
      </c>
      <c r="Q400" s="1" t="s">
        <v>64</v>
      </c>
      <c r="R400" s="1" t="s">
        <v>63</v>
      </c>
      <c r="V400">
        <v>1</v>
      </c>
      <c r="AV400" s="1" t="s">
        <v>52</v>
      </c>
      <c r="AW400" s="1" t="s">
        <v>1476</v>
      </c>
      <c r="AX400" s="1" t="s">
        <v>52</v>
      </c>
      <c r="AY400" s="1" t="s">
        <v>52</v>
      </c>
      <c r="AZ400" s="1" t="s">
        <v>52</v>
      </c>
    </row>
    <row r="401" spans="1:52" ht="30" customHeight="1">
      <c r="A401" s="18" t="s">
        <v>967</v>
      </c>
      <c r="B401" s="18" t="s">
        <v>1216</v>
      </c>
      <c r="C401" s="18" t="s">
        <v>800</v>
      </c>
      <c r="D401" s="19">
        <v>1</v>
      </c>
      <c r="E401" s="21">
        <v>0</v>
      </c>
      <c r="F401" s="24">
        <f>TRUNC(E401*D401,1)</f>
        <v>0</v>
      </c>
      <c r="G401" s="21">
        <v>0</v>
      </c>
      <c r="H401" s="24">
        <f>TRUNC(G401*D401,1)</f>
        <v>0</v>
      </c>
      <c r="I401" s="21">
        <f>TRUNC(SUMIF(V400:V401, RIGHTB(O401, 1), H400:H401)*U401, 2)</f>
        <v>82.79</v>
      </c>
      <c r="J401" s="24">
        <f>TRUNC(I401*D401,1)</f>
        <v>82.7</v>
      </c>
      <c r="K401" s="21">
        <f>TRUNC(E401+G401+I401,1)</f>
        <v>82.7</v>
      </c>
      <c r="L401" s="24">
        <f>TRUNC(F401+H401+J401,1)</f>
        <v>82.7</v>
      </c>
      <c r="M401" s="18" t="s">
        <v>52</v>
      </c>
      <c r="N401" s="1" t="s">
        <v>450</v>
      </c>
      <c r="O401" s="1" t="s">
        <v>801</v>
      </c>
      <c r="P401" s="1" t="s">
        <v>64</v>
      </c>
      <c r="Q401" s="1" t="s">
        <v>64</v>
      </c>
      <c r="R401" s="1" t="s">
        <v>64</v>
      </c>
      <c r="S401">
        <v>1</v>
      </c>
      <c r="T401">
        <v>2</v>
      </c>
      <c r="U401">
        <v>0.03</v>
      </c>
      <c r="AV401" s="1" t="s">
        <v>52</v>
      </c>
      <c r="AW401" s="1" t="s">
        <v>1477</v>
      </c>
      <c r="AX401" s="1" t="s">
        <v>52</v>
      </c>
      <c r="AY401" s="1" t="s">
        <v>52</v>
      </c>
      <c r="AZ401" s="1" t="s">
        <v>52</v>
      </c>
    </row>
    <row r="402" spans="1:52" ht="30" customHeight="1">
      <c r="A402" s="18" t="s">
        <v>831</v>
      </c>
      <c r="B402" s="18" t="s">
        <v>52</v>
      </c>
      <c r="C402" s="18" t="s">
        <v>52</v>
      </c>
      <c r="D402" s="19"/>
      <c r="E402" s="21"/>
      <c r="F402" s="24">
        <f>TRUNC(SUMIF(N400:N401, N399, F400:F401),0)</f>
        <v>0</v>
      </c>
      <c r="G402" s="21"/>
      <c r="H402" s="24">
        <f>TRUNC(SUMIF(N400:N401, N399, H400:H401),0)</f>
        <v>2759</v>
      </c>
      <c r="I402" s="21"/>
      <c r="J402" s="24">
        <f>TRUNC(SUMIF(N400:N401, N399, J400:J401),0)</f>
        <v>82</v>
      </c>
      <c r="K402" s="21"/>
      <c r="L402" s="24">
        <f>F402+H402+J402</f>
        <v>2841</v>
      </c>
      <c r="M402" s="18" t="s">
        <v>52</v>
      </c>
      <c r="N402" s="1" t="s">
        <v>99</v>
      </c>
      <c r="O402" s="1" t="s">
        <v>99</v>
      </c>
      <c r="P402" s="1" t="s">
        <v>52</v>
      </c>
      <c r="Q402" s="1" t="s">
        <v>52</v>
      </c>
      <c r="R402" s="1" t="s">
        <v>52</v>
      </c>
      <c r="AV402" s="1" t="s">
        <v>52</v>
      </c>
      <c r="AW402" s="1" t="s">
        <v>52</v>
      </c>
      <c r="AX402" s="1" t="s">
        <v>52</v>
      </c>
      <c r="AY402" s="1" t="s">
        <v>52</v>
      </c>
      <c r="AZ402" s="1" t="s">
        <v>52</v>
      </c>
    </row>
    <row r="403" spans="1:52" ht="30" customHeight="1">
      <c r="A403" s="19"/>
      <c r="B403" s="19"/>
      <c r="C403" s="19"/>
      <c r="D403" s="19"/>
      <c r="E403" s="21"/>
      <c r="F403" s="24"/>
      <c r="G403" s="21"/>
      <c r="H403" s="24"/>
      <c r="I403" s="21"/>
      <c r="J403" s="24"/>
      <c r="K403" s="21"/>
      <c r="L403" s="24"/>
      <c r="M403" s="19"/>
    </row>
    <row r="404" spans="1:52" ht="30" customHeight="1">
      <c r="A404" s="15" t="s">
        <v>1478</v>
      </c>
      <c r="B404" s="16"/>
      <c r="C404" s="16"/>
      <c r="D404" s="16"/>
      <c r="E404" s="20"/>
      <c r="F404" s="23"/>
      <c r="G404" s="20"/>
      <c r="H404" s="23"/>
      <c r="I404" s="20"/>
      <c r="J404" s="23"/>
      <c r="K404" s="20"/>
      <c r="L404" s="23"/>
      <c r="M404" s="17"/>
      <c r="N404" s="1" t="s">
        <v>455</v>
      </c>
    </row>
    <row r="405" spans="1:52" ht="30" customHeight="1">
      <c r="A405" s="18" t="s">
        <v>1479</v>
      </c>
      <c r="B405" s="18" t="s">
        <v>872</v>
      </c>
      <c r="C405" s="18" t="s">
        <v>873</v>
      </c>
      <c r="D405" s="19">
        <v>2.2000000000000001E-3</v>
      </c>
      <c r="E405" s="21">
        <f>단가대비표!O169</f>
        <v>0</v>
      </c>
      <c r="F405" s="24">
        <f>TRUNC(E405*D405,1)</f>
        <v>0</v>
      </c>
      <c r="G405" s="21">
        <f>단가대비표!P169</f>
        <v>277276</v>
      </c>
      <c r="H405" s="24">
        <f>TRUNC(G405*D405,1)</f>
        <v>610</v>
      </c>
      <c r="I405" s="21">
        <f>단가대비표!V169</f>
        <v>0</v>
      </c>
      <c r="J405" s="24">
        <f>TRUNC(I405*D405,1)</f>
        <v>0</v>
      </c>
      <c r="K405" s="21">
        <f>TRUNC(E405+G405+I405,1)</f>
        <v>277276</v>
      </c>
      <c r="L405" s="24">
        <f>TRUNC(F405+H405+J405,1)</f>
        <v>610</v>
      </c>
      <c r="M405" s="18" t="s">
        <v>52</v>
      </c>
      <c r="N405" s="1" t="s">
        <v>455</v>
      </c>
      <c r="O405" s="1" t="s">
        <v>1480</v>
      </c>
      <c r="P405" s="1" t="s">
        <v>64</v>
      </c>
      <c r="Q405" s="1" t="s">
        <v>64</v>
      </c>
      <c r="R405" s="1" t="s">
        <v>63</v>
      </c>
      <c r="V405">
        <v>1</v>
      </c>
      <c r="AV405" s="1" t="s">
        <v>52</v>
      </c>
      <c r="AW405" s="1" t="s">
        <v>1481</v>
      </c>
      <c r="AX405" s="1" t="s">
        <v>52</v>
      </c>
      <c r="AY405" s="1" t="s">
        <v>52</v>
      </c>
      <c r="AZ405" s="1" t="s">
        <v>52</v>
      </c>
    </row>
    <row r="406" spans="1:52" ht="30" customHeight="1">
      <c r="A406" s="18" t="s">
        <v>967</v>
      </c>
      <c r="B406" s="18" t="s">
        <v>1482</v>
      </c>
      <c r="C406" s="18" t="s">
        <v>800</v>
      </c>
      <c r="D406" s="19">
        <v>1</v>
      </c>
      <c r="E406" s="21">
        <v>0</v>
      </c>
      <c r="F406" s="24">
        <f>TRUNC(E406*D406,1)</f>
        <v>0</v>
      </c>
      <c r="G406" s="21">
        <v>0</v>
      </c>
      <c r="H406" s="24">
        <f>TRUNC(G406*D406,1)</f>
        <v>0</v>
      </c>
      <c r="I406" s="21">
        <f>TRUNC(SUMIF(V405:V406, RIGHTB(O406, 1), H405:H406)*U406, 2)</f>
        <v>54.9</v>
      </c>
      <c r="J406" s="24">
        <f>TRUNC(I406*D406,1)</f>
        <v>54.9</v>
      </c>
      <c r="K406" s="21">
        <f>TRUNC(E406+G406+I406,1)</f>
        <v>54.9</v>
      </c>
      <c r="L406" s="24">
        <f>TRUNC(F406+H406+J406,1)</f>
        <v>54.9</v>
      </c>
      <c r="M406" s="18" t="s">
        <v>52</v>
      </c>
      <c r="N406" s="1" t="s">
        <v>455</v>
      </c>
      <c r="O406" s="1" t="s">
        <v>801</v>
      </c>
      <c r="P406" s="1" t="s">
        <v>64</v>
      </c>
      <c r="Q406" s="1" t="s">
        <v>64</v>
      </c>
      <c r="R406" s="1" t="s">
        <v>64</v>
      </c>
      <c r="S406">
        <v>1</v>
      </c>
      <c r="T406">
        <v>2</v>
      </c>
      <c r="U406">
        <v>0.09</v>
      </c>
      <c r="AV406" s="1" t="s">
        <v>52</v>
      </c>
      <c r="AW406" s="1" t="s">
        <v>1483</v>
      </c>
      <c r="AX406" s="1" t="s">
        <v>52</v>
      </c>
      <c r="AY406" s="1" t="s">
        <v>52</v>
      </c>
      <c r="AZ406" s="1" t="s">
        <v>52</v>
      </c>
    </row>
    <row r="407" spans="1:52" ht="30" customHeight="1">
      <c r="A407" s="18" t="s">
        <v>831</v>
      </c>
      <c r="B407" s="18" t="s">
        <v>52</v>
      </c>
      <c r="C407" s="18" t="s">
        <v>52</v>
      </c>
      <c r="D407" s="19"/>
      <c r="E407" s="21"/>
      <c r="F407" s="24">
        <f>TRUNC(SUMIF(N405:N406, N404, F405:F406),0)</f>
        <v>0</v>
      </c>
      <c r="G407" s="21"/>
      <c r="H407" s="24">
        <f>TRUNC(SUMIF(N405:N406, N404, H405:H406),0)</f>
        <v>610</v>
      </c>
      <c r="I407" s="21"/>
      <c r="J407" s="24">
        <f>TRUNC(SUMIF(N405:N406, N404, J405:J406),0)</f>
        <v>54</v>
      </c>
      <c r="K407" s="21"/>
      <c r="L407" s="24">
        <f>F407+H407+J407</f>
        <v>664</v>
      </c>
      <c r="M407" s="18" t="s">
        <v>52</v>
      </c>
      <c r="N407" s="1" t="s">
        <v>99</v>
      </c>
      <c r="O407" s="1" t="s">
        <v>99</v>
      </c>
      <c r="P407" s="1" t="s">
        <v>52</v>
      </c>
      <c r="Q407" s="1" t="s">
        <v>52</v>
      </c>
      <c r="R407" s="1" t="s">
        <v>52</v>
      </c>
      <c r="AV407" s="1" t="s">
        <v>52</v>
      </c>
      <c r="AW407" s="1" t="s">
        <v>52</v>
      </c>
      <c r="AX407" s="1" t="s">
        <v>52</v>
      </c>
      <c r="AY407" s="1" t="s">
        <v>52</v>
      </c>
      <c r="AZ407" s="1" t="s">
        <v>52</v>
      </c>
    </row>
    <row r="408" spans="1:52" ht="30" customHeight="1">
      <c r="A408" s="19"/>
      <c r="B408" s="19"/>
      <c r="C408" s="19"/>
      <c r="D408" s="19"/>
      <c r="E408" s="21"/>
      <c r="F408" s="24"/>
      <c r="G408" s="21"/>
      <c r="H408" s="24"/>
      <c r="I408" s="21"/>
      <c r="J408" s="24"/>
      <c r="K408" s="21"/>
      <c r="L408" s="24"/>
      <c r="M408" s="19"/>
    </row>
    <row r="409" spans="1:52" ht="30" customHeight="1">
      <c r="A409" s="15" t="s">
        <v>1484</v>
      </c>
      <c r="B409" s="16"/>
      <c r="C409" s="16"/>
      <c r="D409" s="16"/>
      <c r="E409" s="20"/>
      <c r="F409" s="23"/>
      <c r="G409" s="20"/>
      <c r="H409" s="23"/>
      <c r="I409" s="20"/>
      <c r="J409" s="23"/>
      <c r="K409" s="20"/>
      <c r="L409" s="23"/>
      <c r="M409" s="17"/>
      <c r="N409" s="1" t="s">
        <v>462</v>
      </c>
    </row>
    <row r="410" spans="1:52" ht="30" customHeight="1">
      <c r="A410" s="18" t="s">
        <v>1485</v>
      </c>
      <c r="B410" s="18" t="s">
        <v>1486</v>
      </c>
      <c r="C410" s="18" t="s">
        <v>83</v>
      </c>
      <c r="D410" s="19">
        <v>6.032</v>
      </c>
      <c r="E410" s="21">
        <f>단가대비표!O76</f>
        <v>254000</v>
      </c>
      <c r="F410" s="24">
        <f>TRUNC(E410*D410,1)</f>
        <v>1532128</v>
      </c>
      <c r="G410" s="21">
        <f>단가대비표!P76</f>
        <v>0</v>
      </c>
      <c r="H410" s="24">
        <f>TRUNC(G410*D410,1)</f>
        <v>0</v>
      </c>
      <c r="I410" s="21">
        <f>단가대비표!V76</f>
        <v>0</v>
      </c>
      <c r="J410" s="24">
        <f>TRUNC(I410*D410,1)</f>
        <v>0</v>
      </c>
      <c r="K410" s="21">
        <f>TRUNC(E410+G410+I410,1)</f>
        <v>254000</v>
      </c>
      <c r="L410" s="24">
        <f>TRUNC(F410+H410+J410,1)</f>
        <v>1532128</v>
      </c>
      <c r="M410" s="18" t="s">
        <v>52</v>
      </c>
      <c r="N410" s="1" t="s">
        <v>462</v>
      </c>
      <c r="O410" s="1" t="s">
        <v>1487</v>
      </c>
      <c r="P410" s="1" t="s">
        <v>64</v>
      </c>
      <c r="Q410" s="1" t="s">
        <v>64</v>
      </c>
      <c r="R410" s="1" t="s">
        <v>63</v>
      </c>
      <c r="AV410" s="1" t="s">
        <v>52</v>
      </c>
      <c r="AW410" s="1" t="s">
        <v>1488</v>
      </c>
      <c r="AX410" s="1" t="s">
        <v>52</v>
      </c>
      <c r="AY410" s="1" t="s">
        <v>52</v>
      </c>
      <c r="AZ410" s="1" t="s">
        <v>52</v>
      </c>
    </row>
    <row r="411" spans="1:52" ht="30" customHeight="1">
      <c r="A411" s="18" t="s">
        <v>1489</v>
      </c>
      <c r="B411" s="18" t="s">
        <v>1490</v>
      </c>
      <c r="C411" s="18" t="s">
        <v>83</v>
      </c>
      <c r="D411" s="19">
        <v>4.8719999999999999</v>
      </c>
      <c r="E411" s="21">
        <f>단가대비표!O77</f>
        <v>199000</v>
      </c>
      <c r="F411" s="24">
        <f>TRUNC(E411*D411,1)</f>
        <v>969528</v>
      </c>
      <c r="G411" s="21">
        <f>단가대비표!P77</f>
        <v>0</v>
      </c>
      <c r="H411" s="24">
        <f>TRUNC(G411*D411,1)</f>
        <v>0</v>
      </c>
      <c r="I411" s="21">
        <f>단가대비표!V77</f>
        <v>0</v>
      </c>
      <c r="J411" s="24">
        <f>TRUNC(I411*D411,1)</f>
        <v>0</v>
      </c>
      <c r="K411" s="21">
        <f>TRUNC(E411+G411+I411,1)</f>
        <v>199000</v>
      </c>
      <c r="L411" s="24">
        <f>TRUNC(F411+H411+J411,1)</f>
        <v>969528</v>
      </c>
      <c r="M411" s="18" t="s">
        <v>52</v>
      </c>
      <c r="N411" s="1" t="s">
        <v>462</v>
      </c>
      <c r="O411" s="1" t="s">
        <v>1491</v>
      </c>
      <c r="P411" s="1" t="s">
        <v>64</v>
      </c>
      <c r="Q411" s="1" t="s">
        <v>64</v>
      </c>
      <c r="R411" s="1" t="s">
        <v>63</v>
      </c>
      <c r="AV411" s="1" t="s">
        <v>52</v>
      </c>
      <c r="AW411" s="1" t="s">
        <v>1492</v>
      </c>
      <c r="AX411" s="1" t="s">
        <v>52</v>
      </c>
      <c r="AY411" s="1" t="s">
        <v>52</v>
      </c>
      <c r="AZ411" s="1" t="s">
        <v>52</v>
      </c>
    </row>
    <row r="412" spans="1:52" ht="30" customHeight="1">
      <c r="A412" s="18" t="s">
        <v>831</v>
      </c>
      <c r="B412" s="18" t="s">
        <v>52</v>
      </c>
      <c r="C412" s="18" t="s">
        <v>52</v>
      </c>
      <c r="D412" s="19"/>
      <c r="E412" s="21"/>
      <c r="F412" s="24">
        <f>TRUNC(SUMIF(N410:N411, N409, F410:F411),0)</f>
        <v>2501656</v>
      </c>
      <c r="G412" s="21"/>
      <c r="H412" s="24">
        <f>TRUNC(SUMIF(N410:N411, N409, H410:H411),0)</f>
        <v>0</v>
      </c>
      <c r="I412" s="21"/>
      <c r="J412" s="24">
        <f>TRUNC(SUMIF(N410:N411, N409, J410:J411),0)</f>
        <v>0</v>
      </c>
      <c r="K412" s="21"/>
      <c r="L412" s="24">
        <f>F412+H412+J412</f>
        <v>2501656</v>
      </c>
      <c r="M412" s="18" t="s">
        <v>52</v>
      </c>
      <c r="N412" s="1" t="s">
        <v>99</v>
      </c>
      <c r="O412" s="1" t="s">
        <v>99</v>
      </c>
      <c r="P412" s="1" t="s">
        <v>52</v>
      </c>
      <c r="Q412" s="1" t="s">
        <v>52</v>
      </c>
      <c r="R412" s="1" t="s">
        <v>52</v>
      </c>
      <c r="AV412" s="1" t="s">
        <v>52</v>
      </c>
      <c r="AW412" s="1" t="s">
        <v>52</v>
      </c>
      <c r="AX412" s="1" t="s">
        <v>52</v>
      </c>
      <c r="AY412" s="1" t="s">
        <v>52</v>
      </c>
      <c r="AZ412" s="1" t="s">
        <v>52</v>
      </c>
    </row>
    <row r="413" spans="1:52" ht="30" customHeight="1">
      <c r="A413" s="19"/>
      <c r="B413" s="19"/>
      <c r="C413" s="19"/>
      <c r="D413" s="19"/>
      <c r="E413" s="21"/>
      <c r="F413" s="24"/>
      <c r="G413" s="21"/>
      <c r="H413" s="24"/>
      <c r="I413" s="21"/>
      <c r="J413" s="24"/>
      <c r="K413" s="21"/>
      <c r="L413" s="24"/>
      <c r="M413" s="19"/>
    </row>
    <row r="414" spans="1:52" ht="30" customHeight="1">
      <c r="A414" s="15" t="s">
        <v>1493</v>
      </c>
      <c r="B414" s="16"/>
      <c r="C414" s="16"/>
      <c r="D414" s="16"/>
      <c r="E414" s="20"/>
      <c r="F414" s="23"/>
      <c r="G414" s="20"/>
      <c r="H414" s="23"/>
      <c r="I414" s="20"/>
      <c r="J414" s="23"/>
      <c r="K414" s="20"/>
      <c r="L414" s="23"/>
      <c r="M414" s="17"/>
      <c r="N414" s="1" t="s">
        <v>467</v>
      </c>
    </row>
    <row r="415" spans="1:52" ht="30" customHeight="1">
      <c r="A415" s="18" t="s">
        <v>1489</v>
      </c>
      <c r="B415" s="18" t="s">
        <v>1494</v>
      </c>
      <c r="C415" s="18" t="s">
        <v>83</v>
      </c>
      <c r="D415" s="19">
        <v>7.68</v>
      </c>
      <c r="E415" s="21">
        <f>단가대비표!O78</f>
        <v>254000</v>
      </c>
      <c r="F415" s="24">
        <f>TRUNC(E415*D415,1)</f>
        <v>1950720</v>
      </c>
      <c r="G415" s="21">
        <f>단가대비표!P78</f>
        <v>0</v>
      </c>
      <c r="H415" s="24">
        <f>TRUNC(G415*D415,1)</f>
        <v>0</v>
      </c>
      <c r="I415" s="21">
        <f>단가대비표!V78</f>
        <v>0</v>
      </c>
      <c r="J415" s="24">
        <f>TRUNC(I415*D415,1)</f>
        <v>0</v>
      </c>
      <c r="K415" s="21">
        <f>TRUNC(E415+G415+I415,1)</f>
        <v>254000</v>
      </c>
      <c r="L415" s="24">
        <f>TRUNC(F415+H415+J415,1)</f>
        <v>1950720</v>
      </c>
      <c r="M415" s="18" t="s">
        <v>52</v>
      </c>
      <c r="N415" s="1" t="s">
        <v>467</v>
      </c>
      <c r="O415" s="1" t="s">
        <v>1495</v>
      </c>
      <c r="P415" s="1" t="s">
        <v>64</v>
      </c>
      <c r="Q415" s="1" t="s">
        <v>64</v>
      </c>
      <c r="R415" s="1" t="s">
        <v>63</v>
      </c>
      <c r="AV415" s="1" t="s">
        <v>52</v>
      </c>
      <c r="AW415" s="1" t="s">
        <v>1496</v>
      </c>
      <c r="AX415" s="1" t="s">
        <v>52</v>
      </c>
      <c r="AY415" s="1" t="s">
        <v>52</v>
      </c>
      <c r="AZ415" s="1" t="s">
        <v>52</v>
      </c>
    </row>
    <row r="416" spans="1:52" ht="30" customHeight="1">
      <c r="A416" s="18" t="s">
        <v>1489</v>
      </c>
      <c r="B416" s="18" t="s">
        <v>1497</v>
      </c>
      <c r="C416" s="18" t="s">
        <v>83</v>
      </c>
      <c r="D416" s="19">
        <v>2.88</v>
      </c>
      <c r="E416" s="21">
        <f>단가대비표!O79</f>
        <v>251000</v>
      </c>
      <c r="F416" s="24">
        <f>TRUNC(E416*D416,1)</f>
        <v>722880</v>
      </c>
      <c r="G416" s="21">
        <f>단가대비표!P79</f>
        <v>0</v>
      </c>
      <c r="H416" s="24">
        <f>TRUNC(G416*D416,1)</f>
        <v>0</v>
      </c>
      <c r="I416" s="21">
        <f>단가대비표!V79</f>
        <v>0</v>
      </c>
      <c r="J416" s="24">
        <f>TRUNC(I416*D416,1)</f>
        <v>0</v>
      </c>
      <c r="K416" s="21">
        <f>TRUNC(E416+G416+I416,1)</f>
        <v>251000</v>
      </c>
      <c r="L416" s="24">
        <f>TRUNC(F416+H416+J416,1)</f>
        <v>722880</v>
      </c>
      <c r="M416" s="18" t="s">
        <v>52</v>
      </c>
      <c r="N416" s="1" t="s">
        <v>467</v>
      </c>
      <c r="O416" s="1" t="s">
        <v>1498</v>
      </c>
      <c r="P416" s="1" t="s">
        <v>64</v>
      </c>
      <c r="Q416" s="1" t="s">
        <v>64</v>
      </c>
      <c r="R416" s="1" t="s">
        <v>63</v>
      </c>
      <c r="AV416" s="1" t="s">
        <v>52</v>
      </c>
      <c r="AW416" s="1" t="s">
        <v>1499</v>
      </c>
      <c r="AX416" s="1" t="s">
        <v>52</v>
      </c>
      <c r="AY416" s="1" t="s">
        <v>52</v>
      </c>
      <c r="AZ416" s="1" t="s">
        <v>52</v>
      </c>
    </row>
    <row r="417" spans="1:52" ht="30" customHeight="1">
      <c r="A417" s="18" t="s">
        <v>831</v>
      </c>
      <c r="B417" s="18" t="s">
        <v>52</v>
      </c>
      <c r="C417" s="18" t="s">
        <v>52</v>
      </c>
      <c r="D417" s="19"/>
      <c r="E417" s="21"/>
      <c r="F417" s="24">
        <f>TRUNC(SUMIF(N415:N416, N414, F415:F416),0)</f>
        <v>2673600</v>
      </c>
      <c r="G417" s="21"/>
      <c r="H417" s="24">
        <f>TRUNC(SUMIF(N415:N416, N414, H415:H416),0)</f>
        <v>0</v>
      </c>
      <c r="I417" s="21"/>
      <c r="J417" s="24">
        <f>TRUNC(SUMIF(N415:N416, N414, J415:J416),0)</f>
        <v>0</v>
      </c>
      <c r="K417" s="21"/>
      <c r="L417" s="24">
        <f>F417+H417+J417</f>
        <v>2673600</v>
      </c>
      <c r="M417" s="18" t="s">
        <v>52</v>
      </c>
      <c r="N417" s="1" t="s">
        <v>99</v>
      </c>
      <c r="O417" s="1" t="s">
        <v>99</v>
      </c>
      <c r="P417" s="1" t="s">
        <v>52</v>
      </c>
      <c r="Q417" s="1" t="s">
        <v>52</v>
      </c>
      <c r="R417" s="1" t="s">
        <v>52</v>
      </c>
      <c r="AV417" s="1" t="s">
        <v>52</v>
      </c>
      <c r="AW417" s="1" t="s">
        <v>52</v>
      </c>
      <c r="AX417" s="1" t="s">
        <v>52</v>
      </c>
      <c r="AY417" s="1" t="s">
        <v>52</v>
      </c>
      <c r="AZ417" s="1" t="s">
        <v>52</v>
      </c>
    </row>
    <row r="418" spans="1:52" ht="30" customHeight="1">
      <c r="A418" s="19"/>
      <c r="B418" s="19"/>
      <c r="C418" s="19"/>
      <c r="D418" s="19"/>
      <c r="E418" s="21"/>
      <c r="F418" s="24"/>
      <c r="G418" s="21"/>
      <c r="H418" s="24"/>
      <c r="I418" s="21"/>
      <c r="J418" s="24"/>
      <c r="K418" s="21"/>
      <c r="L418" s="24"/>
      <c r="M418" s="19"/>
    </row>
    <row r="419" spans="1:52" ht="30" customHeight="1">
      <c r="A419" s="15" t="s">
        <v>1500</v>
      </c>
      <c r="B419" s="16"/>
      <c r="C419" s="16"/>
      <c r="D419" s="16"/>
      <c r="E419" s="20"/>
      <c r="F419" s="23"/>
      <c r="G419" s="20"/>
      <c r="H419" s="23"/>
      <c r="I419" s="20"/>
      <c r="J419" s="23"/>
      <c r="K419" s="20"/>
      <c r="L419" s="23"/>
      <c r="M419" s="17"/>
      <c r="N419" s="1" t="s">
        <v>472</v>
      </c>
    </row>
    <row r="420" spans="1:52" ht="30" customHeight="1">
      <c r="A420" s="18" t="s">
        <v>1489</v>
      </c>
      <c r="B420" s="18" t="s">
        <v>1494</v>
      </c>
      <c r="C420" s="18" t="s">
        <v>83</v>
      </c>
      <c r="D420" s="19">
        <v>7.2</v>
      </c>
      <c r="E420" s="21">
        <f>단가대비표!O78</f>
        <v>254000</v>
      </c>
      <c r="F420" s="24">
        <f>TRUNC(E420*D420,1)</f>
        <v>1828800</v>
      </c>
      <c r="G420" s="21">
        <f>단가대비표!P78</f>
        <v>0</v>
      </c>
      <c r="H420" s="24">
        <f>TRUNC(G420*D420,1)</f>
        <v>0</v>
      </c>
      <c r="I420" s="21">
        <f>단가대비표!V78</f>
        <v>0</v>
      </c>
      <c r="J420" s="24">
        <f>TRUNC(I420*D420,1)</f>
        <v>0</v>
      </c>
      <c r="K420" s="21">
        <f>TRUNC(E420+G420+I420,1)</f>
        <v>254000</v>
      </c>
      <c r="L420" s="24">
        <f>TRUNC(F420+H420+J420,1)</f>
        <v>1828800</v>
      </c>
      <c r="M420" s="18" t="s">
        <v>52</v>
      </c>
      <c r="N420" s="1" t="s">
        <v>472</v>
      </c>
      <c r="O420" s="1" t="s">
        <v>1495</v>
      </c>
      <c r="P420" s="1" t="s">
        <v>64</v>
      </c>
      <c r="Q420" s="1" t="s">
        <v>64</v>
      </c>
      <c r="R420" s="1" t="s">
        <v>63</v>
      </c>
      <c r="AV420" s="1" t="s">
        <v>52</v>
      </c>
      <c r="AW420" s="1" t="s">
        <v>1501</v>
      </c>
      <c r="AX420" s="1" t="s">
        <v>52</v>
      </c>
      <c r="AY420" s="1" t="s">
        <v>52</v>
      </c>
      <c r="AZ420" s="1" t="s">
        <v>52</v>
      </c>
    </row>
    <row r="421" spans="1:52" ht="30" customHeight="1">
      <c r="A421" s="18" t="s">
        <v>1489</v>
      </c>
      <c r="B421" s="18" t="s">
        <v>1497</v>
      </c>
      <c r="C421" s="18" t="s">
        <v>83</v>
      </c>
      <c r="D421" s="19">
        <v>1.44</v>
      </c>
      <c r="E421" s="21">
        <f>단가대비표!O79</f>
        <v>251000</v>
      </c>
      <c r="F421" s="24">
        <f>TRUNC(E421*D421,1)</f>
        <v>361440</v>
      </c>
      <c r="G421" s="21">
        <f>단가대비표!P79</f>
        <v>0</v>
      </c>
      <c r="H421" s="24">
        <f>TRUNC(G421*D421,1)</f>
        <v>0</v>
      </c>
      <c r="I421" s="21">
        <f>단가대비표!V79</f>
        <v>0</v>
      </c>
      <c r="J421" s="24">
        <f>TRUNC(I421*D421,1)</f>
        <v>0</v>
      </c>
      <c r="K421" s="21">
        <f>TRUNC(E421+G421+I421,1)</f>
        <v>251000</v>
      </c>
      <c r="L421" s="24">
        <f>TRUNC(F421+H421+J421,1)</f>
        <v>361440</v>
      </c>
      <c r="M421" s="18" t="s">
        <v>52</v>
      </c>
      <c r="N421" s="1" t="s">
        <v>472</v>
      </c>
      <c r="O421" s="1" t="s">
        <v>1498</v>
      </c>
      <c r="P421" s="1" t="s">
        <v>64</v>
      </c>
      <c r="Q421" s="1" t="s">
        <v>64</v>
      </c>
      <c r="R421" s="1" t="s">
        <v>63</v>
      </c>
      <c r="AV421" s="1" t="s">
        <v>52</v>
      </c>
      <c r="AW421" s="1" t="s">
        <v>1502</v>
      </c>
      <c r="AX421" s="1" t="s">
        <v>52</v>
      </c>
      <c r="AY421" s="1" t="s">
        <v>52</v>
      </c>
      <c r="AZ421" s="1" t="s">
        <v>52</v>
      </c>
    </row>
    <row r="422" spans="1:52" ht="30" customHeight="1">
      <c r="A422" s="18" t="s">
        <v>831</v>
      </c>
      <c r="B422" s="18" t="s">
        <v>52</v>
      </c>
      <c r="C422" s="18" t="s">
        <v>52</v>
      </c>
      <c r="D422" s="19"/>
      <c r="E422" s="21"/>
      <c r="F422" s="24">
        <f>TRUNC(SUMIF(N420:N421, N419, F420:F421),0)</f>
        <v>2190240</v>
      </c>
      <c r="G422" s="21"/>
      <c r="H422" s="24">
        <f>TRUNC(SUMIF(N420:N421, N419, H420:H421),0)</f>
        <v>0</v>
      </c>
      <c r="I422" s="21"/>
      <c r="J422" s="24">
        <f>TRUNC(SUMIF(N420:N421, N419, J420:J421),0)</f>
        <v>0</v>
      </c>
      <c r="K422" s="21"/>
      <c r="L422" s="24">
        <f>F422+H422+J422</f>
        <v>2190240</v>
      </c>
      <c r="M422" s="18" t="s">
        <v>52</v>
      </c>
      <c r="N422" s="1" t="s">
        <v>99</v>
      </c>
      <c r="O422" s="1" t="s">
        <v>99</v>
      </c>
      <c r="P422" s="1" t="s">
        <v>52</v>
      </c>
      <c r="Q422" s="1" t="s">
        <v>52</v>
      </c>
      <c r="R422" s="1" t="s">
        <v>52</v>
      </c>
      <c r="AV422" s="1" t="s">
        <v>52</v>
      </c>
      <c r="AW422" s="1" t="s">
        <v>52</v>
      </c>
      <c r="AX422" s="1" t="s">
        <v>52</v>
      </c>
      <c r="AY422" s="1" t="s">
        <v>52</v>
      </c>
      <c r="AZ422" s="1" t="s">
        <v>52</v>
      </c>
    </row>
    <row r="423" spans="1:52" ht="30" customHeight="1">
      <c r="A423" s="19"/>
      <c r="B423" s="19"/>
      <c r="C423" s="19"/>
      <c r="D423" s="19"/>
      <c r="E423" s="21"/>
      <c r="F423" s="24"/>
      <c r="G423" s="21"/>
      <c r="H423" s="24"/>
      <c r="I423" s="21"/>
      <c r="J423" s="24"/>
      <c r="K423" s="21"/>
      <c r="L423" s="24"/>
      <c r="M423" s="19"/>
    </row>
    <row r="424" spans="1:52" ht="30" customHeight="1">
      <c r="A424" s="15" t="s">
        <v>1503</v>
      </c>
      <c r="B424" s="16"/>
      <c r="C424" s="16"/>
      <c r="D424" s="16"/>
      <c r="E424" s="20"/>
      <c r="F424" s="23"/>
      <c r="G424" s="20"/>
      <c r="H424" s="23"/>
      <c r="I424" s="20"/>
      <c r="J424" s="23"/>
      <c r="K424" s="20"/>
      <c r="L424" s="23"/>
      <c r="M424" s="17"/>
      <c r="N424" s="1" t="s">
        <v>477</v>
      </c>
    </row>
    <row r="425" spans="1:52" ht="30" customHeight="1">
      <c r="A425" s="18" t="s">
        <v>1504</v>
      </c>
      <c r="B425" s="18" t="s">
        <v>1505</v>
      </c>
      <c r="C425" s="18" t="s">
        <v>83</v>
      </c>
      <c r="D425" s="19">
        <v>1.68</v>
      </c>
      <c r="E425" s="21">
        <f>단가대비표!O86</f>
        <v>220370</v>
      </c>
      <c r="F425" s="24">
        <f>TRUNC(E425*D425,1)</f>
        <v>370221.6</v>
      </c>
      <c r="G425" s="21">
        <f>단가대비표!P86</f>
        <v>0</v>
      </c>
      <c r="H425" s="24">
        <f>TRUNC(G425*D425,1)</f>
        <v>0</v>
      </c>
      <c r="I425" s="21">
        <f>단가대비표!V86</f>
        <v>0</v>
      </c>
      <c r="J425" s="24">
        <f>TRUNC(I425*D425,1)</f>
        <v>0</v>
      </c>
      <c r="K425" s="21">
        <f t="shared" ref="K425:L427" si="70">TRUNC(E425+G425+I425,1)</f>
        <v>220370</v>
      </c>
      <c r="L425" s="24">
        <f t="shared" si="70"/>
        <v>370221.6</v>
      </c>
      <c r="M425" s="18" t="s">
        <v>52</v>
      </c>
      <c r="N425" s="1" t="s">
        <v>477</v>
      </c>
      <c r="O425" s="1" t="s">
        <v>1506</v>
      </c>
      <c r="P425" s="1" t="s">
        <v>64</v>
      </c>
      <c r="Q425" s="1" t="s">
        <v>64</v>
      </c>
      <c r="R425" s="1" t="s">
        <v>63</v>
      </c>
      <c r="AV425" s="1" t="s">
        <v>52</v>
      </c>
      <c r="AW425" s="1" t="s">
        <v>1507</v>
      </c>
      <c r="AX425" s="1" t="s">
        <v>52</v>
      </c>
      <c r="AY425" s="1" t="s">
        <v>52</v>
      </c>
      <c r="AZ425" s="1" t="s">
        <v>52</v>
      </c>
    </row>
    <row r="426" spans="1:52" ht="30" customHeight="1">
      <c r="A426" s="18" t="s">
        <v>1504</v>
      </c>
      <c r="B426" s="18" t="s">
        <v>1508</v>
      </c>
      <c r="C426" s="18" t="s">
        <v>89</v>
      </c>
      <c r="D426" s="19">
        <v>1</v>
      </c>
      <c r="E426" s="21">
        <f>단가대비표!O87</f>
        <v>210000</v>
      </c>
      <c r="F426" s="24">
        <f>TRUNC(E426*D426,1)</f>
        <v>210000</v>
      </c>
      <c r="G426" s="21">
        <f>단가대비표!P87</f>
        <v>0</v>
      </c>
      <c r="H426" s="24">
        <f>TRUNC(G426*D426,1)</f>
        <v>0</v>
      </c>
      <c r="I426" s="21">
        <f>단가대비표!V87</f>
        <v>0</v>
      </c>
      <c r="J426" s="24">
        <f>TRUNC(I426*D426,1)</f>
        <v>0</v>
      </c>
      <c r="K426" s="21">
        <f t="shared" si="70"/>
        <v>210000</v>
      </c>
      <c r="L426" s="24">
        <f t="shared" si="70"/>
        <v>210000</v>
      </c>
      <c r="M426" s="18" t="s">
        <v>52</v>
      </c>
      <c r="N426" s="1" t="s">
        <v>477</v>
      </c>
      <c r="O426" s="1" t="s">
        <v>1509</v>
      </c>
      <c r="P426" s="1" t="s">
        <v>64</v>
      </c>
      <c r="Q426" s="1" t="s">
        <v>64</v>
      </c>
      <c r="R426" s="1" t="s">
        <v>63</v>
      </c>
      <c r="AV426" s="1" t="s">
        <v>52</v>
      </c>
      <c r="AW426" s="1" t="s">
        <v>1510</v>
      </c>
      <c r="AX426" s="1" t="s">
        <v>52</v>
      </c>
      <c r="AY426" s="1" t="s">
        <v>52</v>
      </c>
      <c r="AZ426" s="1" t="s">
        <v>52</v>
      </c>
    </row>
    <row r="427" spans="1:52" ht="30" customHeight="1">
      <c r="A427" s="18" t="s">
        <v>1511</v>
      </c>
      <c r="B427" s="18" t="s">
        <v>1512</v>
      </c>
      <c r="C427" s="18" t="s">
        <v>73</v>
      </c>
      <c r="D427" s="19">
        <v>1</v>
      </c>
      <c r="E427" s="21">
        <f>일위대가목록!E183</f>
        <v>0</v>
      </c>
      <c r="F427" s="24">
        <f>TRUNC(E427*D427,1)</f>
        <v>0</v>
      </c>
      <c r="G427" s="21">
        <f>일위대가목록!F183</f>
        <v>88382</v>
      </c>
      <c r="H427" s="24">
        <f>TRUNC(G427*D427,1)</f>
        <v>88382</v>
      </c>
      <c r="I427" s="21">
        <f>일위대가목록!G183</f>
        <v>2651</v>
      </c>
      <c r="J427" s="24">
        <f>TRUNC(I427*D427,1)</f>
        <v>2651</v>
      </c>
      <c r="K427" s="21">
        <f t="shared" si="70"/>
        <v>91033</v>
      </c>
      <c r="L427" s="24">
        <f t="shared" si="70"/>
        <v>91033</v>
      </c>
      <c r="M427" s="18" t="s">
        <v>1513</v>
      </c>
      <c r="N427" s="1" t="s">
        <v>477</v>
      </c>
      <c r="O427" s="1" t="s">
        <v>1514</v>
      </c>
      <c r="P427" s="1" t="s">
        <v>63</v>
      </c>
      <c r="Q427" s="1" t="s">
        <v>64</v>
      </c>
      <c r="R427" s="1" t="s">
        <v>64</v>
      </c>
      <c r="AV427" s="1" t="s">
        <v>52</v>
      </c>
      <c r="AW427" s="1" t="s">
        <v>1515</v>
      </c>
      <c r="AX427" s="1" t="s">
        <v>52</v>
      </c>
      <c r="AY427" s="1" t="s">
        <v>52</v>
      </c>
      <c r="AZ427" s="1" t="s">
        <v>52</v>
      </c>
    </row>
    <row r="428" spans="1:52" ht="30" customHeight="1">
      <c r="A428" s="18" t="s">
        <v>831</v>
      </c>
      <c r="B428" s="18" t="s">
        <v>52</v>
      </c>
      <c r="C428" s="18" t="s">
        <v>52</v>
      </c>
      <c r="D428" s="19"/>
      <c r="E428" s="21"/>
      <c r="F428" s="24">
        <f>TRUNC(SUMIF(N425:N427, N424, F425:F427),0)</f>
        <v>580221</v>
      </c>
      <c r="G428" s="21"/>
      <c r="H428" s="24">
        <f>TRUNC(SUMIF(N425:N427, N424, H425:H427),0)</f>
        <v>88382</v>
      </c>
      <c r="I428" s="21"/>
      <c r="J428" s="24">
        <f>TRUNC(SUMIF(N425:N427, N424, J425:J427),0)</f>
        <v>2651</v>
      </c>
      <c r="K428" s="21"/>
      <c r="L428" s="24">
        <f>F428+H428+J428</f>
        <v>671254</v>
      </c>
      <c r="M428" s="18" t="s">
        <v>52</v>
      </c>
      <c r="N428" s="1" t="s">
        <v>99</v>
      </c>
      <c r="O428" s="1" t="s">
        <v>99</v>
      </c>
      <c r="P428" s="1" t="s">
        <v>52</v>
      </c>
      <c r="Q428" s="1" t="s">
        <v>52</v>
      </c>
      <c r="R428" s="1" t="s">
        <v>52</v>
      </c>
      <c r="AV428" s="1" t="s">
        <v>52</v>
      </c>
      <c r="AW428" s="1" t="s">
        <v>52</v>
      </c>
      <c r="AX428" s="1" t="s">
        <v>52</v>
      </c>
      <c r="AY428" s="1" t="s">
        <v>52</v>
      </c>
      <c r="AZ428" s="1" t="s">
        <v>52</v>
      </c>
    </row>
    <row r="429" spans="1:52" ht="30" customHeight="1">
      <c r="A429" s="19"/>
      <c r="B429" s="19"/>
      <c r="C429" s="19"/>
      <c r="D429" s="19"/>
      <c r="E429" s="21"/>
      <c r="F429" s="24"/>
      <c r="G429" s="21"/>
      <c r="H429" s="24"/>
      <c r="I429" s="21"/>
      <c r="J429" s="24"/>
      <c r="K429" s="21"/>
      <c r="L429" s="24"/>
      <c r="M429" s="19"/>
    </row>
    <row r="430" spans="1:52" ht="30" customHeight="1">
      <c r="A430" s="15" t="s">
        <v>1516</v>
      </c>
      <c r="B430" s="16"/>
      <c r="C430" s="16"/>
      <c r="D430" s="16"/>
      <c r="E430" s="20"/>
      <c r="F430" s="23"/>
      <c r="G430" s="20"/>
      <c r="H430" s="23"/>
      <c r="I430" s="20"/>
      <c r="J430" s="23"/>
      <c r="K430" s="20"/>
      <c r="L430" s="23"/>
      <c r="M430" s="17"/>
      <c r="N430" s="1" t="s">
        <v>482</v>
      </c>
    </row>
    <row r="431" spans="1:52" ht="30" customHeight="1">
      <c r="A431" s="18" t="s">
        <v>1504</v>
      </c>
      <c r="B431" s="18" t="s">
        <v>1505</v>
      </c>
      <c r="C431" s="18" t="s">
        <v>83</v>
      </c>
      <c r="D431" s="19">
        <v>1.44</v>
      </c>
      <c r="E431" s="21">
        <f>단가대비표!O86</f>
        <v>220370</v>
      </c>
      <c r="F431" s="24">
        <f>TRUNC(E431*D431,1)</f>
        <v>317332.8</v>
      </c>
      <c r="G431" s="21">
        <f>단가대비표!P86</f>
        <v>0</v>
      </c>
      <c r="H431" s="24">
        <f>TRUNC(G431*D431,1)</f>
        <v>0</v>
      </c>
      <c r="I431" s="21">
        <f>단가대비표!V86</f>
        <v>0</v>
      </c>
      <c r="J431" s="24">
        <f>TRUNC(I431*D431,1)</f>
        <v>0</v>
      </c>
      <c r="K431" s="21">
        <f t="shared" ref="K431:L433" si="71">TRUNC(E431+G431+I431,1)</f>
        <v>220370</v>
      </c>
      <c r="L431" s="24">
        <f t="shared" si="71"/>
        <v>317332.8</v>
      </c>
      <c r="M431" s="18" t="s">
        <v>52</v>
      </c>
      <c r="N431" s="1" t="s">
        <v>482</v>
      </c>
      <c r="O431" s="1" t="s">
        <v>1506</v>
      </c>
      <c r="P431" s="1" t="s">
        <v>64</v>
      </c>
      <c r="Q431" s="1" t="s">
        <v>64</v>
      </c>
      <c r="R431" s="1" t="s">
        <v>63</v>
      </c>
      <c r="AV431" s="1" t="s">
        <v>52</v>
      </c>
      <c r="AW431" s="1" t="s">
        <v>1517</v>
      </c>
      <c r="AX431" s="1" t="s">
        <v>52</v>
      </c>
      <c r="AY431" s="1" t="s">
        <v>52</v>
      </c>
      <c r="AZ431" s="1" t="s">
        <v>52</v>
      </c>
    </row>
    <row r="432" spans="1:52" ht="30" customHeight="1">
      <c r="A432" s="18" t="s">
        <v>1504</v>
      </c>
      <c r="B432" s="18" t="s">
        <v>1508</v>
      </c>
      <c r="C432" s="18" t="s">
        <v>89</v>
      </c>
      <c r="D432" s="19">
        <v>1</v>
      </c>
      <c r="E432" s="21">
        <f>단가대비표!O87</f>
        <v>210000</v>
      </c>
      <c r="F432" s="24">
        <f>TRUNC(E432*D432,1)</f>
        <v>210000</v>
      </c>
      <c r="G432" s="21">
        <f>단가대비표!P87</f>
        <v>0</v>
      </c>
      <c r="H432" s="24">
        <f>TRUNC(G432*D432,1)</f>
        <v>0</v>
      </c>
      <c r="I432" s="21">
        <f>단가대비표!V87</f>
        <v>0</v>
      </c>
      <c r="J432" s="24">
        <f>TRUNC(I432*D432,1)</f>
        <v>0</v>
      </c>
      <c r="K432" s="21">
        <f t="shared" si="71"/>
        <v>210000</v>
      </c>
      <c r="L432" s="24">
        <f t="shared" si="71"/>
        <v>210000</v>
      </c>
      <c r="M432" s="18" t="s">
        <v>52</v>
      </c>
      <c r="N432" s="1" t="s">
        <v>482</v>
      </c>
      <c r="O432" s="1" t="s">
        <v>1509</v>
      </c>
      <c r="P432" s="1" t="s">
        <v>64</v>
      </c>
      <c r="Q432" s="1" t="s">
        <v>64</v>
      </c>
      <c r="R432" s="1" t="s">
        <v>63</v>
      </c>
      <c r="AV432" s="1" t="s">
        <v>52</v>
      </c>
      <c r="AW432" s="1" t="s">
        <v>1518</v>
      </c>
      <c r="AX432" s="1" t="s">
        <v>52</v>
      </c>
      <c r="AY432" s="1" t="s">
        <v>52</v>
      </c>
      <c r="AZ432" s="1" t="s">
        <v>52</v>
      </c>
    </row>
    <row r="433" spans="1:52" ht="30" customHeight="1">
      <c r="A433" s="18" t="s">
        <v>1511</v>
      </c>
      <c r="B433" s="18" t="s">
        <v>1512</v>
      </c>
      <c r="C433" s="18" t="s">
        <v>73</v>
      </c>
      <c r="D433" s="19">
        <v>1</v>
      </c>
      <c r="E433" s="21">
        <f>일위대가목록!E183</f>
        <v>0</v>
      </c>
      <c r="F433" s="24">
        <f>TRUNC(E433*D433,1)</f>
        <v>0</v>
      </c>
      <c r="G433" s="21">
        <f>일위대가목록!F183</f>
        <v>88382</v>
      </c>
      <c r="H433" s="24">
        <f>TRUNC(G433*D433,1)</f>
        <v>88382</v>
      </c>
      <c r="I433" s="21">
        <f>일위대가목록!G183</f>
        <v>2651</v>
      </c>
      <c r="J433" s="24">
        <f>TRUNC(I433*D433,1)</f>
        <v>2651</v>
      </c>
      <c r="K433" s="21">
        <f t="shared" si="71"/>
        <v>91033</v>
      </c>
      <c r="L433" s="24">
        <f t="shared" si="71"/>
        <v>91033</v>
      </c>
      <c r="M433" s="18" t="s">
        <v>1513</v>
      </c>
      <c r="N433" s="1" t="s">
        <v>482</v>
      </c>
      <c r="O433" s="1" t="s">
        <v>1514</v>
      </c>
      <c r="P433" s="1" t="s">
        <v>63</v>
      </c>
      <c r="Q433" s="1" t="s">
        <v>64</v>
      </c>
      <c r="R433" s="1" t="s">
        <v>64</v>
      </c>
      <c r="AV433" s="1" t="s">
        <v>52</v>
      </c>
      <c r="AW433" s="1" t="s">
        <v>1519</v>
      </c>
      <c r="AX433" s="1" t="s">
        <v>52</v>
      </c>
      <c r="AY433" s="1" t="s">
        <v>52</v>
      </c>
      <c r="AZ433" s="1" t="s">
        <v>52</v>
      </c>
    </row>
    <row r="434" spans="1:52" ht="30" customHeight="1">
      <c r="A434" s="18" t="s">
        <v>831</v>
      </c>
      <c r="B434" s="18" t="s">
        <v>52</v>
      </c>
      <c r="C434" s="18" t="s">
        <v>52</v>
      </c>
      <c r="D434" s="19"/>
      <c r="E434" s="21"/>
      <c r="F434" s="24">
        <f>TRUNC(SUMIF(N431:N433, N430, F431:F433),0)</f>
        <v>527332</v>
      </c>
      <c r="G434" s="21"/>
      <c r="H434" s="24">
        <f>TRUNC(SUMIF(N431:N433, N430, H431:H433),0)</f>
        <v>88382</v>
      </c>
      <c r="I434" s="21"/>
      <c r="J434" s="24">
        <f>TRUNC(SUMIF(N431:N433, N430, J431:J433),0)</f>
        <v>2651</v>
      </c>
      <c r="K434" s="21"/>
      <c r="L434" s="24">
        <f>F434+H434+J434</f>
        <v>618365</v>
      </c>
      <c r="M434" s="18" t="s">
        <v>52</v>
      </c>
      <c r="N434" s="1" t="s">
        <v>99</v>
      </c>
      <c r="O434" s="1" t="s">
        <v>99</v>
      </c>
      <c r="P434" s="1" t="s">
        <v>52</v>
      </c>
      <c r="Q434" s="1" t="s">
        <v>52</v>
      </c>
      <c r="R434" s="1" t="s">
        <v>52</v>
      </c>
      <c r="AV434" s="1" t="s">
        <v>52</v>
      </c>
      <c r="AW434" s="1" t="s">
        <v>52</v>
      </c>
      <c r="AX434" s="1" t="s">
        <v>52</v>
      </c>
      <c r="AY434" s="1" t="s">
        <v>52</v>
      </c>
      <c r="AZ434" s="1" t="s">
        <v>52</v>
      </c>
    </row>
    <row r="435" spans="1:52" ht="30" customHeight="1">
      <c r="A435" s="19"/>
      <c r="B435" s="19"/>
      <c r="C435" s="19"/>
      <c r="D435" s="19"/>
      <c r="E435" s="21"/>
      <c r="F435" s="24"/>
      <c r="G435" s="21"/>
      <c r="H435" s="24"/>
      <c r="I435" s="21"/>
      <c r="J435" s="24"/>
      <c r="K435" s="21"/>
      <c r="L435" s="24"/>
      <c r="M435" s="19"/>
    </row>
    <row r="436" spans="1:52" ht="30" customHeight="1">
      <c r="A436" s="15" t="s">
        <v>1520</v>
      </c>
      <c r="B436" s="16"/>
      <c r="C436" s="16"/>
      <c r="D436" s="16"/>
      <c r="E436" s="20"/>
      <c r="F436" s="23"/>
      <c r="G436" s="20"/>
      <c r="H436" s="23"/>
      <c r="I436" s="20"/>
      <c r="J436" s="23"/>
      <c r="K436" s="20"/>
      <c r="L436" s="23"/>
      <c r="M436" s="17"/>
      <c r="N436" s="1" t="s">
        <v>487</v>
      </c>
    </row>
    <row r="437" spans="1:52" ht="30" customHeight="1">
      <c r="A437" s="18" t="s">
        <v>1504</v>
      </c>
      <c r="B437" s="18" t="s">
        <v>1505</v>
      </c>
      <c r="C437" s="18" t="s">
        <v>83</v>
      </c>
      <c r="D437" s="19">
        <v>1.89</v>
      </c>
      <c r="E437" s="21">
        <f>단가대비표!O86</f>
        <v>220370</v>
      </c>
      <c r="F437" s="24">
        <f>TRUNC(E437*D437,1)</f>
        <v>416499.3</v>
      </c>
      <c r="G437" s="21">
        <f>단가대비표!P86</f>
        <v>0</v>
      </c>
      <c r="H437" s="24">
        <f>TRUNC(G437*D437,1)</f>
        <v>0</v>
      </c>
      <c r="I437" s="21">
        <f>단가대비표!V86</f>
        <v>0</v>
      </c>
      <c r="J437" s="24">
        <f>TRUNC(I437*D437,1)</f>
        <v>0</v>
      </c>
      <c r="K437" s="21">
        <f t="shared" ref="K437:L439" si="72">TRUNC(E437+G437+I437,1)</f>
        <v>220370</v>
      </c>
      <c r="L437" s="24">
        <f t="shared" si="72"/>
        <v>416499.3</v>
      </c>
      <c r="M437" s="18" t="s">
        <v>52</v>
      </c>
      <c r="N437" s="1" t="s">
        <v>487</v>
      </c>
      <c r="O437" s="1" t="s">
        <v>1506</v>
      </c>
      <c r="P437" s="1" t="s">
        <v>64</v>
      </c>
      <c r="Q437" s="1" t="s">
        <v>64</v>
      </c>
      <c r="R437" s="1" t="s">
        <v>63</v>
      </c>
      <c r="AV437" s="1" t="s">
        <v>52</v>
      </c>
      <c r="AW437" s="1" t="s">
        <v>1521</v>
      </c>
      <c r="AX437" s="1" t="s">
        <v>52</v>
      </c>
      <c r="AY437" s="1" t="s">
        <v>52</v>
      </c>
      <c r="AZ437" s="1" t="s">
        <v>52</v>
      </c>
    </row>
    <row r="438" spans="1:52" ht="30" customHeight="1">
      <c r="A438" s="18" t="s">
        <v>1504</v>
      </c>
      <c r="B438" s="18" t="s">
        <v>1508</v>
      </c>
      <c r="C438" s="18" t="s">
        <v>89</v>
      </c>
      <c r="D438" s="19">
        <v>1</v>
      </c>
      <c r="E438" s="21">
        <f>단가대비표!O87</f>
        <v>210000</v>
      </c>
      <c r="F438" s="24">
        <f>TRUNC(E438*D438,1)</f>
        <v>210000</v>
      </c>
      <c r="G438" s="21">
        <f>단가대비표!P87</f>
        <v>0</v>
      </c>
      <c r="H438" s="24">
        <f>TRUNC(G438*D438,1)</f>
        <v>0</v>
      </c>
      <c r="I438" s="21">
        <f>단가대비표!V87</f>
        <v>0</v>
      </c>
      <c r="J438" s="24">
        <f>TRUNC(I438*D438,1)</f>
        <v>0</v>
      </c>
      <c r="K438" s="21">
        <f t="shared" si="72"/>
        <v>210000</v>
      </c>
      <c r="L438" s="24">
        <f t="shared" si="72"/>
        <v>210000</v>
      </c>
      <c r="M438" s="18" t="s">
        <v>52</v>
      </c>
      <c r="N438" s="1" t="s">
        <v>487</v>
      </c>
      <c r="O438" s="1" t="s">
        <v>1509</v>
      </c>
      <c r="P438" s="1" t="s">
        <v>64</v>
      </c>
      <c r="Q438" s="1" t="s">
        <v>64</v>
      </c>
      <c r="R438" s="1" t="s">
        <v>63</v>
      </c>
      <c r="AV438" s="1" t="s">
        <v>52</v>
      </c>
      <c r="AW438" s="1" t="s">
        <v>1522</v>
      </c>
      <c r="AX438" s="1" t="s">
        <v>52</v>
      </c>
      <c r="AY438" s="1" t="s">
        <v>52</v>
      </c>
      <c r="AZ438" s="1" t="s">
        <v>52</v>
      </c>
    </row>
    <row r="439" spans="1:52" ht="30" customHeight="1">
      <c r="A439" s="18" t="s">
        <v>1511</v>
      </c>
      <c r="B439" s="18" t="s">
        <v>1512</v>
      </c>
      <c r="C439" s="18" t="s">
        <v>73</v>
      </c>
      <c r="D439" s="19">
        <v>1</v>
      </c>
      <c r="E439" s="21">
        <f>일위대가목록!E183</f>
        <v>0</v>
      </c>
      <c r="F439" s="24">
        <f>TRUNC(E439*D439,1)</f>
        <v>0</v>
      </c>
      <c r="G439" s="21">
        <f>일위대가목록!F183</f>
        <v>88382</v>
      </c>
      <c r="H439" s="24">
        <f>TRUNC(G439*D439,1)</f>
        <v>88382</v>
      </c>
      <c r="I439" s="21">
        <f>일위대가목록!G183</f>
        <v>2651</v>
      </c>
      <c r="J439" s="24">
        <f>TRUNC(I439*D439,1)</f>
        <v>2651</v>
      </c>
      <c r="K439" s="21">
        <f t="shared" si="72"/>
        <v>91033</v>
      </c>
      <c r="L439" s="24">
        <f t="shared" si="72"/>
        <v>91033</v>
      </c>
      <c r="M439" s="18" t="s">
        <v>1513</v>
      </c>
      <c r="N439" s="1" t="s">
        <v>487</v>
      </c>
      <c r="O439" s="1" t="s">
        <v>1514</v>
      </c>
      <c r="P439" s="1" t="s">
        <v>63</v>
      </c>
      <c r="Q439" s="1" t="s">
        <v>64</v>
      </c>
      <c r="R439" s="1" t="s">
        <v>64</v>
      </c>
      <c r="AV439" s="1" t="s">
        <v>52</v>
      </c>
      <c r="AW439" s="1" t="s">
        <v>1523</v>
      </c>
      <c r="AX439" s="1" t="s">
        <v>52</v>
      </c>
      <c r="AY439" s="1" t="s">
        <v>52</v>
      </c>
      <c r="AZ439" s="1" t="s">
        <v>52</v>
      </c>
    </row>
    <row r="440" spans="1:52" ht="30" customHeight="1">
      <c r="A440" s="18" t="s">
        <v>831</v>
      </c>
      <c r="B440" s="18" t="s">
        <v>52</v>
      </c>
      <c r="C440" s="18" t="s">
        <v>52</v>
      </c>
      <c r="D440" s="19"/>
      <c r="E440" s="21"/>
      <c r="F440" s="24">
        <f>TRUNC(SUMIF(N437:N439, N436, F437:F439),0)</f>
        <v>626499</v>
      </c>
      <c r="G440" s="21"/>
      <c r="H440" s="24">
        <f>TRUNC(SUMIF(N437:N439, N436, H437:H439),0)</f>
        <v>88382</v>
      </c>
      <c r="I440" s="21"/>
      <c r="J440" s="24">
        <f>TRUNC(SUMIF(N437:N439, N436, J437:J439),0)</f>
        <v>2651</v>
      </c>
      <c r="K440" s="21"/>
      <c r="L440" s="24">
        <f>F440+H440+J440</f>
        <v>717532</v>
      </c>
      <c r="M440" s="18" t="s">
        <v>52</v>
      </c>
      <c r="N440" s="1" t="s">
        <v>99</v>
      </c>
      <c r="O440" s="1" t="s">
        <v>99</v>
      </c>
      <c r="P440" s="1" t="s">
        <v>52</v>
      </c>
      <c r="Q440" s="1" t="s">
        <v>52</v>
      </c>
      <c r="R440" s="1" t="s">
        <v>52</v>
      </c>
      <c r="AV440" s="1" t="s">
        <v>52</v>
      </c>
      <c r="AW440" s="1" t="s">
        <v>52</v>
      </c>
      <c r="AX440" s="1" t="s">
        <v>52</v>
      </c>
      <c r="AY440" s="1" t="s">
        <v>52</v>
      </c>
      <c r="AZ440" s="1" t="s">
        <v>52</v>
      </c>
    </row>
    <row r="441" spans="1:52" ht="30" customHeight="1">
      <c r="A441" s="19"/>
      <c r="B441" s="19"/>
      <c r="C441" s="19"/>
      <c r="D441" s="19"/>
      <c r="E441" s="21"/>
      <c r="F441" s="24"/>
      <c r="G441" s="21"/>
      <c r="H441" s="24"/>
      <c r="I441" s="21"/>
      <c r="J441" s="24"/>
      <c r="K441" s="21"/>
      <c r="L441" s="24"/>
      <c r="M441" s="19"/>
    </row>
    <row r="442" spans="1:52" ht="30" customHeight="1">
      <c r="A442" s="15" t="s">
        <v>1524</v>
      </c>
      <c r="B442" s="16"/>
      <c r="C442" s="16"/>
      <c r="D442" s="16"/>
      <c r="E442" s="20"/>
      <c r="F442" s="23"/>
      <c r="G442" s="20"/>
      <c r="H442" s="23"/>
      <c r="I442" s="20"/>
      <c r="J442" s="23"/>
      <c r="K442" s="20"/>
      <c r="L442" s="23"/>
      <c r="M442" s="17"/>
      <c r="N442" s="1" t="s">
        <v>492</v>
      </c>
    </row>
    <row r="443" spans="1:52" ht="30" customHeight="1">
      <c r="A443" s="18" t="s">
        <v>1525</v>
      </c>
      <c r="B443" s="18" t="s">
        <v>1526</v>
      </c>
      <c r="C443" s="18" t="s">
        <v>83</v>
      </c>
      <c r="D443" s="19">
        <v>2.25</v>
      </c>
      <c r="E443" s="21">
        <f>단가대비표!O83</f>
        <v>265045</v>
      </c>
      <c r="F443" s="24">
        <f>TRUNC(E443*D443,1)</f>
        <v>596351.19999999995</v>
      </c>
      <c r="G443" s="21">
        <f>단가대비표!P83</f>
        <v>0</v>
      </c>
      <c r="H443" s="24">
        <f>TRUNC(G443*D443,1)</f>
        <v>0</v>
      </c>
      <c r="I443" s="21">
        <f>단가대비표!V83</f>
        <v>0</v>
      </c>
      <c r="J443" s="24">
        <f>TRUNC(I443*D443,1)</f>
        <v>0</v>
      </c>
      <c r="K443" s="21">
        <f>TRUNC(E443+G443+I443,1)</f>
        <v>265045</v>
      </c>
      <c r="L443" s="24">
        <f>TRUNC(F443+H443+J443,1)</f>
        <v>596351.19999999995</v>
      </c>
      <c r="M443" s="18" t="s">
        <v>1527</v>
      </c>
      <c r="N443" s="1" t="s">
        <v>492</v>
      </c>
      <c r="O443" s="1" t="s">
        <v>1528</v>
      </c>
      <c r="P443" s="1" t="s">
        <v>64</v>
      </c>
      <c r="Q443" s="1" t="s">
        <v>64</v>
      </c>
      <c r="R443" s="1" t="s">
        <v>63</v>
      </c>
      <c r="AV443" s="1" t="s">
        <v>52</v>
      </c>
      <c r="AW443" s="1" t="s">
        <v>1529</v>
      </c>
      <c r="AX443" s="1" t="s">
        <v>52</v>
      </c>
      <c r="AY443" s="1" t="s">
        <v>52</v>
      </c>
      <c r="AZ443" s="1" t="s">
        <v>52</v>
      </c>
    </row>
    <row r="444" spans="1:52" ht="30" customHeight="1">
      <c r="A444" s="18" t="s">
        <v>831</v>
      </c>
      <c r="B444" s="18" t="s">
        <v>52</v>
      </c>
      <c r="C444" s="18" t="s">
        <v>52</v>
      </c>
      <c r="D444" s="19"/>
      <c r="E444" s="21"/>
      <c r="F444" s="24">
        <f>TRUNC(SUMIF(N443:N443, N442, F443:F443),0)</f>
        <v>596351</v>
      </c>
      <c r="G444" s="21"/>
      <c r="H444" s="24">
        <f>TRUNC(SUMIF(N443:N443, N442, H443:H443),0)</f>
        <v>0</v>
      </c>
      <c r="I444" s="21"/>
      <c r="J444" s="24">
        <f>TRUNC(SUMIF(N443:N443, N442, J443:J443),0)</f>
        <v>0</v>
      </c>
      <c r="K444" s="21"/>
      <c r="L444" s="24">
        <f>F444+H444+J444</f>
        <v>596351</v>
      </c>
      <c r="M444" s="18" t="s">
        <v>52</v>
      </c>
      <c r="N444" s="1" t="s">
        <v>99</v>
      </c>
      <c r="O444" s="1" t="s">
        <v>99</v>
      </c>
      <c r="P444" s="1" t="s">
        <v>52</v>
      </c>
      <c r="Q444" s="1" t="s">
        <v>52</v>
      </c>
      <c r="R444" s="1" t="s">
        <v>52</v>
      </c>
      <c r="AV444" s="1" t="s">
        <v>52</v>
      </c>
      <c r="AW444" s="1" t="s">
        <v>52</v>
      </c>
      <c r="AX444" s="1" t="s">
        <v>52</v>
      </c>
      <c r="AY444" s="1" t="s">
        <v>52</v>
      </c>
      <c r="AZ444" s="1" t="s">
        <v>52</v>
      </c>
    </row>
    <row r="445" spans="1:52" ht="30" customHeight="1">
      <c r="A445" s="19"/>
      <c r="B445" s="19"/>
      <c r="C445" s="19"/>
      <c r="D445" s="19"/>
      <c r="E445" s="21"/>
      <c r="F445" s="24"/>
      <c r="G445" s="21"/>
      <c r="H445" s="24"/>
      <c r="I445" s="21"/>
      <c r="J445" s="24"/>
      <c r="K445" s="21"/>
      <c r="L445" s="24"/>
      <c r="M445" s="19"/>
    </row>
    <row r="446" spans="1:52" ht="30" customHeight="1">
      <c r="A446" s="15" t="s">
        <v>1530</v>
      </c>
      <c r="B446" s="16"/>
      <c r="C446" s="16"/>
      <c r="D446" s="16"/>
      <c r="E446" s="20"/>
      <c r="F446" s="23"/>
      <c r="G446" s="20"/>
      <c r="H446" s="23"/>
      <c r="I446" s="20"/>
      <c r="J446" s="23"/>
      <c r="K446" s="20"/>
      <c r="L446" s="23"/>
      <c r="M446" s="17"/>
      <c r="N446" s="1" t="s">
        <v>497</v>
      </c>
    </row>
    <row r="447" spans="1:52" ht="30" customHeight="1">
      <c r="A447" s="18" t="s">
        <v>1525</v>
      </c>
      <c r="B447" s="18" t="s">
        <v>1526</v>
      </c>
      <c r="C447" s="18" t="s">
        <v>83</v>
      </c>
      <c r="D447" s="19">
        <v>0.36</v>
      </c>
      <c r="E447" s="21">
        <f>단가대비표!O83</f>
        <v>265045</v>
      </c>
      <c r="F447" s="24">
        <f>TRUNC(E447*D447,1)</f>
        <v>95416.2</v>
      </c>
      <c r="G447" s="21">
        <f>단가대비표!P83</f>
        <v>0</v>
      </c>
      <c r="H447" s="24">
        <f>TRUNC(G447*D447,1)</f>
        <v>0</v>
      </c>
      <c r="I447" s="21">
        <f>단가대비표!V83</f>
        <v>0</v>
      </c>
      <c r="J447" s="24">
        <f>TRUNC(I447*D447,1)</f>
        <v>0</v>
      </c>
      <c r="K447" s="21">
        <f>TRUNC(E447+G447+I447,1)</f>
        <v>265045</v>
      </c>
      <c r="L447" s="24">
        <f>TRUNC(F447+H447+J447,1)</f>
        <v>95416.2</v>
      </c>
      <c r="M447" s="18" t="s">
        <v>1527</v>
      </c>
      <c r="N447" s="1" t="s">
        <v>497</v>
      </c>
      <c r="O447" s="1" t="s">
        <v>1528</v>
      </c>
      <c r="P447" s="1" t="s">
        <v>64</v>
      </c>
      <c r="Q447" s="1" t="s">
        <v>64</v>
      </c>
      <c r="R447" s="1" t="s">
        <v>63</v>
      </c>
      <c r="AV447" s="1" t="s">
        <v>52</v>
      </c>
      <c r="AW447" s="1" t="s">
        <v>1531</v>
      </c>
      <c r="AX447" s="1" t="s">
        <v>52</v>
      </c>
      <c r="AY447" s="1" t="s">
        <v>52</v>
      </c>
      <c r="AZ447" s="1" t="s">
        <v>52</v>
      </c>
    </row>
    <row r="448" spans="1:52" ht="30" customHeight="1">
      <c r="A448" s="18" t="s">
        <v>831</v>
      </c>
      <c r="B448" s="18" t="s">
        <v>52</v>
      </c>
      <c r="C448" s="18" t="s">
        <v>52</v>
      </c>
      <c r="D448" s="19"/>
      <c r="E448" s="21"/>
      <c r="F448" s="24">
        <f>TRUNC(SUMIF(N447:N447, N446, F447:F447),0)</f>
        <v>95416</v>
      </c>
      <c r="G448" s="21"/>
      <c r="H448" s="24">
        <f>TRUNC(SUMIF(N447:N447, N446, H447:H447),0)</f>
        <v>0</v>
      </c>
      <c r="I448" s="21"/>
      <c r="J448" s="24">
        <f>TRUNC(SUMIF(N447:N447, N446, J447:J447),0)</f>
        <v>0</v>
      </c>
      <c r="K448" s="21"/>
      <c r="L448" s="24">
        <f>F448+H448+J448</f>
        <v>95416</v>
      </c>
      <c r="M448" s="18" t="s">
        <v>52</v>
      </c>
      <c r="N448" s="1" t="s">
        <v>99</v>
      </c>
      <c r="O448" s="1" t="s">
        <v>99</v>
      </c>
      <c r="P448" s="1" t="s">
        <v>52</v>
      </c>
      <c r="Q448" s="1" t="s">
        <v>52</v>
      </c>
      <c r="R448" s="1" t="s">
        <v>52</v>
      </c>
      <c r="AV448" s="1" t="s">
        <v>52</v>
      </c>
      <c r="AW448" s="1" t="s">
        <v>52</v>
      </c>
      <c r="AX448" s="1" t="s">
        <v>52</v>
      </c>
      <c r="AY448" s="1" t="s">
        <v>52</v>
      </c>
      <c r="AZ448" s="1" t="s">
        <v>52</v>
      </c>
    </row>
    <row r="449" spans="1:52" ht="30" customHeight="1">
      <c r="A449" s="19"/>
      <c r="B449" s="19"/>
      <c r="C449" s="19"/>
      <c r="D449" s="19"/>
      <c r="E449" s="21"/>
      <c r="F449" s="24"/>
      <c r="G449" s="21"/>
      <c r="H449" s="24"/>
      <c r="I449" s="21"/>
      <c r="J449" s="24"/>
      <c r="K449" s="21"/>
      <c r="L449" s="24"/>
      <c r="M449" s="19"/>
    </row>
    <row r="450" spans="1:52" ht="30" customHeight="1">
      <c r="A450" s="15" t="s">
        <v>1532</v>
      </c>
      <c r="B450" s="16"/>
      <c r="C450" s="16"/>
      <c r="D450" s="16"/>
      <c r="E450" s="20"/>
      <c r="F450" s="23"/>
      <c r="G450" s="20"/>
      <c r="H450" s="23"/>
      <c r="I450" s="20"/>
      <c r="J450" s="23"/>
      <c r="K450" s="20"/>
      <c r="L450" s="23"/>
      <c r="M450" s="17"/>
      <c r="N450" s="1" t="s">
        <v>502</v>
      </c>
    </row>
    <row r="451" spans="1:52" ht="30" customHeight="1">
      <c r="A451" s="18" t="s">
        <v>1525</v>
      </c>
      <c r="B451" s="18" t="s">
        <v>1533</v>
      </c>
      <c r="C451" s="18" t="s">
        <v>83</v>
      </c>
      <c r="D451" s="19">
        <v>2.1</v>
      </c>
      <c r="E451" s="21">
        <f>단가대비표!O84</f>
        <v>95700</v>
      </c>
      <c r="F451" s="24">
        <f>TRUNC(E451*D451,1)</f>
        <v>200970</v>
      </c>
      <c r="G451" s="21">
        <f>단가대비표!P84</f>
        <v>0</v>
      </c>
      <c r="H451" s="24">
        <f>TRUNC(G451*D451,1)</f>
        <v>0</v>
      </c>
      <c r="I451" s="21">
        <f>단가대비표!V84</f>
        <v>0</v>
      </c>
      <c r="J451" s="24">
        <f>TRUNC(I451*D451,1)</f>
        <v>0</v>
      </c>
      <c r="K451" s="21">
        <f>TRUNC(E451+G451+I451,1)</f>
        <v>95700</v>
      </c>
      <c r="L451" s="24">
        <f>TRUNC(F451+H451+J451,1)</f>
        <v>200970</v>
      </c>
      <c r="M451" s="18" t="s">
        <v>1527</v>
      </c>
      <c r="N451" s="1" t="s">
        <v>502</v>
      </c>
      <c r="O451" s="1" t="s">
        <v>1534</v>
      </c>
      <c r="P451" s="1" t="s">
        <v>64</v>
      </c>
      <c r="Q451" s="1" t="s">
        <v>64</v>
      </c>
      <c r="R451" s="1" t="s">
        <v>63</v>
      </c>
      <c r="AV451" s="1" t="s">
        <v>52</v>
      </c>
      <c r="AW451" s="1" t="s">
        <v>1535</v>
      </c>
      <c r="AX451" s="1" t="s">
        <v>52</v>
      </c>
      <c r="AY451" s="1" t="s">
        <v>52</v>
      </c>
      <c r="AZ451" s="1" t="s">
        <v>52</v>
      </c>
    </row>
    <row r="452" spans="1:52" ht="30" customHeight="1">
      <c r="A452" s="18" t="s">
        <v>831</v>
      </c>
      <c r="B452" s="18" t="s">
        <v>52</v>
      </c>
      <c r="C452" s="18" t="s">
        <v>52</v>
      </c>
      <c r="D452" s="19"/>
      <c r="E452" s="21"/>
      <c r="F452" s="24">
        <f>TRUNC(SUMIF(N451:N451, N450, F451:F451),0)</f>
        <v>200970</v>
      </c>
      <c r="G452" s="21"/>
      <c r="H452" s="24">
        <f>TRUNC(SUMIF(N451:N451, N450, H451:H451),0)</f>
        <v>0</v>
      </c>
      <c r="I452" s="21"/>
      <c r="J452" s="24">
        <f>TRUNC(SUMIF(N451:N451, N450, J451:J451),0)</f>
        <v>0</v>
      </c>
      <c r="K452" s="21"/>
      <c r="L452" s="24">
        <f>F452+H452+J452</f>
        <v>200970</v>
      </c>
      <c r="M452" s="18" t="s">
        <v>52</v>
      </c>
      <c r="N452" s="1" t="s">
        <v>99</v>
      </c>
      <c r="O452" s="1" t="s">
        <v>99</v>
      </c>
      <c r="P452" s="1" t="s">
        <v>52</v>
      </c>
      <c r="Q452" s="1" t="s">
        <v>52</v>
      </c>
      <c r="R452" s="1" t="s">
        <v>52</v>
      </c>
      <c r="AV452" s="1" t="s">
        <v>52</v>
      </c>
      <c r="AW452" s="1" t="s">
        <v>52</v>
      </c>
      <c r="AX452" s="1" t="s">
        <v>52</v>
      </c>
      <c r="AY452" s="1" t="s">
        <v>52</v>
      </c>
      <c r="AZ452" s="1" t="s">
        <v>52</v>
      </c>
    </row>
    <row r="453" spans="1:52" ht="30" customHeight="1">
      <c r="A453" s="19"/>
      <c r="B453" s="19"/>
      <c r="C453" s="19"/>
      <c r="D453" s="19"/>
      <c r="E453" s="21"/>
      <c r="F453" s="24"/>
      <c r="G453" s="21"/>
      <c r="H453" s="24"/>
      <c r="I453" s="21"/>
      <c r="J453" s="24"/>
      <c r="K453" s="21"/>
      <c r="L453" s="24"/>
      <c r="M453" s="19"/>
    </row>
    <row r="454" spans="1:52" ht="30" customHeight="1">
      <c r="A454" s="15" t="s">
        <v>1536</v>
      </c>
      <c r="B454" s="16"/>
      <c r="C454" s="16"/>
      <c r="D454" s="16"/>
      <c r="E454" s="20"/>
      <c r="F454" s="23"/>
      <c r="G454" s="20"/>
      <c r="H454" s="23"/>
      <c r="I454" s="20"/>
      <c r="J454" s="23"/>
      <c r="K454" s="20"/>
      <c r="L454" s="23"/>
      <c r="M454" s="17"/>
      <c r="N454" s="1" t="s">
        <v>507</v>
      </c>
    </row>
    <row r="455" spans="1:52" ht="30" customHeight="1">
      <c r="A455" s="18" t="s">
        <v>1537</v>
      </c>
      <c r="B455" s="18" t="s">
        <v>52</v>
      </c>
      <c r="C455" s="18" t="s">
        <v>83</v>
      </c>
      <c r="D455" s="19">
        <v>3.78</v>
      </c>
      <c r="E455" s="21">
        <f>단가대비표!O85</f>
        <v>333045.81</v>
      </c>
      <c r="F455" s="24">
        <f>TRUNC(E455*D455,1)</f>
        <v>1258913.1000000001</v>
      </c>
      <c r="G455" s="21">
        <f>단가대비표!P85</f>
        <v>0</v>
      </c>
      <c r="H455" s="24">
        <f>TRUNC(G455*D455,1)</f>
        <v>0</v>
      </c>
      <c r="I455" s="21">
        <f>단가대비표!V85</f>
        <v>0</v>
      </c>
      <c r="J455" s="24">
        <f>TRUNC(I455*D455,1)</f>
        <v>0</v>
      </c>
      <c r="K455" s="21">
        <f>TRUNC(E455+G455+I455,1)</f>
        <v>333045.8</v>
      </c>
      <c r="L455" s="24">
        <f>TRUNC(F455+H455+J455,1)</f>
        <v>1258913.1000000001</v>
      </c>
      <c r="M455" s="18" t="s">
        <v>1527</v>
      </c>
      <c r="N455" s="1" t="s">
        <v>507</v>
      </c>
      <c r="O455" s="1" t="s">
        <v>1538</v>
      </c>
      <c r="P455" s="1" t="s">
        <v>64</v>
      </c>
      <c r="Q455" s="1" t="s">
        <v>64</v>
      </c>
      <c r="R455" s="1" t="s">
        <v>63</v>
      </c>
      <c r="AV455" s="1" t="s">
        <v>52</v>
      </c>
      <c r="AW455" s="1" t="s">
        <v>1539</v>
      </c>
      <c r="AX455" s="1" t="s">
        <v>52</v>
      </c>
      <c r="AY455" s="1" t="s">
        <v>52</v>
      </c>
      <c r="AZ455" s="1" t="s">
        <v>52</v>
      </c>
    </row>
    <row r="456" spans="1:52" ht="30" customHeight="1">
      <c r="A456" s="18" t="s">
        <v>831</v>
      </c>
      <c r="B456" s="18" t="s">
        <v>52</v>
      </c>
      <c r="C456" s="18" t="s">
        <v>52</v>
      </c>
      <c r="D456" s="19"/>
      <c r="E456" s="21"/>
      <c r="F456" s="24">
        <f>TRUNC(SUMIF(N455:N455, N454, F455:F455),0)</f>
        <v>1258913</v>
      </c>
      <c r="G456" s="21"/>
      <c r="H456" s="24">
        <f>TRUNC(SUMIF(N455:N455, N454, H455:H455),0)</f>
        <v>0</v>
      </c>
      <c r="I456" s="21"/>
      <c r="J456" s="24">
        <f>TRUNC(SUMIF(N455:N455, N454, J455:J455),0)</f>
        <v>0</v>
      </c>
      <c r="K456" s="21"/>
      <c r="L456" s="24">
        <f>F456+H456+J456</f>
        <v>1258913</v>
      </c>
      <c r="M456" s="18" t="s">
        <v>52</v>
      </c>
      <c r="N456" s="1" t="s">
        <v>99</v>
      </c>
      <c r="O456" s="1" t="s">
        <v>99</v>
      </c>
      <c r="P456" s="1" t="s">
        <v>52</v>
      </c>
      <c r="Q456" s="1" t="s">
        <v>52</v>
      </c>
      <c r="R456" s="1" t="s">
        <v>52</v>
      </c>
      <c r="AV456" s="1" t="s">
        <v>52</v>
      </c>
      <c r="AW456" s="1" t="s">
        <v>52</v>
      </c>
      <c r="AX456" s="1" t="s">
        <v>52</v>
      </c>
      <c r="AY456" s="1" t="s">
        <v>52</v>
      </c>
      <c r="AZ456" s="1" t="s">
        <v>52</v>
      </c>
    </row>
    <row r="457" spans="1:52" ht="30" customHeight="1">
      <c r="A457" s="19"/>
      <c r="B457" s="19"/>
      <c r="C457" s="19"/>
      <c r="D457" s="19"/>
      <c r="E457" s="21"/>
      <c r="F457" s="24"/>
      <c r="G457" s="21"/>
      <c r="H457" s="24"/>
      <c r="I457" s="21"/>
      <c r="J457" s="24"/>
      <c r="K457" s="21"/>
      <c r="L457" s="24"/>
      <c r="M457" s="19"/>
    </row>
    <row r="458" spans="1:52" ht="30" customHeight="1">
      <c r="A458" s="15" t="s">
        <v>1540</v>
      </c>
      <c r="B458" s="16"/>
      <c r="C458" s="16"/>
      <c r="D458" s="16"/>
      <c r="E458" s="20"/>
      <c r="F458" s="23"/>
      <c r="G458" s="20"/>
      <c r="H458" s="23"/>
      <c r="I458" s="20"/>
      <c r="J458" s="23"/>
      <c r="K458" s="20"/>
      <c r="L458" s="23"/>
      <c r="M458" s="17"/>
      <c r="N458" s="1" t="s">
        <v>525</v>
      </c>
    </row>
    <row r="459" spans="1:52" ht="30" customHeight="1">
      <c r="A459" s="18" t="s">
        <v>1541</v>
      </c>
      <c r="B459" s="18" t="s">
        <v>872</v>
      </c>
      <c r="C459" s="18" t="s">
        <v>873</v>
      </c>
      <c r="D459" s="19">
        <v>9.6000000000000002E-2</v>
      </c>
      <c r="E459" s="21">
        <f>단가대비표!O166</f>
        <v>0</v>
      </c>
      <c r="F459" s="24">
        <f>TRUNC(E459*D459,1)</f>
        <v>0</v>
      </c>
      <c r="G459" s="21">
        <f>단가대비표!P166</f>
        <v>247188</v>
      </c>
      <c r="H459" s="24">
        <f>TRUNC(G459*D459,1)</f>
        <v>23730</v>
      </c>
      <c r="I459" s="21">
        <f>단가대비표!V166</f>
        <v>0</v>
      </c>
      <c r="J459" s="24">
        <f>TRUNC(I459*D459,1)</f>
        <v>0</v>
      </c>
      <c r="K459" s="21">
        <f t="shared" ref="K459:L461" si="73">TRUNC(E459+G459+I459,1)</f>
        <v>247188</v>
      </c>
      <c r="L459" s="24">
        <f t="shared" si="73"/>
        <v>23730</v>
      </c>
      <c r="M459" s="18" t="s">
        <v>52</v>
      </c>
      <c r="N459" s="1" t="s">
        <v>525</v>
      </c>
      <c r="O459" s="1" t="s">
        <v>1542</v>
      </c>
      <c r="P459" s="1" t="s">
        <v>64</v>
      </c>
      <c r="Q459" s="1" t="s">
        <v>64</v>
      </c>
      <c r="R459" s="1" t="s">
        <v>63</v>
      </c>
      <c r="V459">
        <v>1</v>
      </c>
      <c r="AV459" s="1" t="s">
        <v>52</v>
      </c>
      <c r="AW459" s="1" t="s">
        <v>1543</v>
      </c>
      <c r="AX459" s="1" t="s">
        <v>52</v>
      </c>
      <c r="AY459" s="1" t="s">
        <v>52</v>
      </c>
      <c r="AZ459" s="1" t="s">
        <v>52</v>
      </c>
    </row>
    <row r="460" spans="1:52" ht="30" customHeight="1">
      <c r="A460" s="18" t="s">
        <v>876</v>
      </c>
      <c r="B460" s="18" t="s">
        <v>872</v>
      </c>
      <c r="C460" s="18" t="s">
        <v>873</v>
      </c>
      <c r="D460" s="19">
        <v>4.8000000000000001E-2</v>
      </c>
      <c r="E460" s="21">
        <f>단가대비표!O155</f>
        <v>0</v>
      </c>
      <c r="F460" s="24">
        <f>TRUNC(E460*D460,1)</f>
        <v>0</v>
      </c>
      <c r="G460" s="21">
        <f>단가대비표!P155</f>
        <v>172068</v>
      </c>
      <c r="H460" s="24">
        <f>TRUNC(G460*D460,1)</f>
        <v>8259.2000000000007</v>
      </c>
      <c r="I460" s="21">
        <f>단가대비표!V155</f>
        <v>0</v>
      </c>
      <c r="J460" s="24">
        <f>TRUNC(I460*D460,1)</f>
        <v>0</v>
      </c>
      <c r="K460" s="21">
        <f t="shared" si="73"/>
        <v>172068</v>
      </c>
      <c r="L460" s="24">
        <f t="shared" si="73"/>
        <v>8259.2000000000007</v>
      </c>
      <c r="M460" s="18" t="s">
        <v>52</v>
      </c>
      <c r="N460" s="1" t="s">
        <v>525</v>
      </c>
      <c r="O460" s="1" t="s">
        <v>877</v>
      </c>
      <c r="P460" s="1" t="s">
        <v>64</v>
      </c>
      <c r="Q460" s="1" t="s">
        <v>64</v>
      </c>
      <c r="R460" s="1" t="s">
        <v>63</v>
      </c>
      <c r="V460">
        <v>1</v>
      </c>
      <c r="AV460" s="1" t="s">
        <v>52</v>
      </c>
      <c r="AW460" s="1" t="s">
        <v>1544</v>
      </c>
      <c r="AX460" s="1" t="s">
        <v>52</v>
      </c>
      <c r="AY460" s="1" t="s">
        <v>52</v>
      </c>
      <c r="AZ460" s="1" t="s">
        <v>52</v>
      </c>
    </row>
    <row r="461" spans="1:52" ht="30" customHeight="1">
      <c r="A461" s="18" t="s">
        <v>967</v>
      </c>
      <c r="B461" s="18" t="s">
        <v>1066</v>
      </c>
      <c r="C461" s="18" t="s">
        <v>800</v>
      </c>
      <c r="D461" s="19">
        <v>1</v>
      </c>
      <c r="E461" s="21">
        <v>0</v>
      </c>
      <c r="F461" s="24">
        <f>TRUNC(E461*D461,1)</f>
        <v>0</v>
      </c>
      <c r="G461" s="21">
        <v>0</v>
      </c>
      <c r="H461" s="24">
        <f>TRUNC(G461*D461,1)</f>
        <v>0</v>
      </c>
      <c r="I461" s="21">
        <f>TRUNC(SUMIF(V459:V461, RIGHTB(O461, 1), H459:H461)*U461, 2)</f>
        <v>639.78</v>
      </c>
      <c r="J461" s="24">
        <f>TRUNC(I461*D461,1)</f>
        <v>639.70000000000005</v>
      </c>
      <c r="K461" s="21">
        <f t="shared" si="73"/>
        <v>639.70000000000005</v>
      </c>
      <c r="L461" s="24">
        <f t="shared" si="73"/>
        <v>639.70000000000005</v>
      </c>
      <c r="M461" s="18" t="s">
        <v>52</v>
      </c>
      <c r="N461" s="1" t="s">
        <v>525</v>
      </c>
      <c r="O461" s="1" t="s">
        <v>801</v>
      </c>
      <c r="P461" s="1" t="s">
        <v>64</v>
      </c>
      <c r="Q461" s="1" t="s">
        <v>64</v>
      </c>
      <c r="R461" s="1" t="s">
        <v>64</v>
      </c>
      <c r="S461">
        <v>1</v>
      </c>
      <c r="T461">
        <v>2</v>
      </c>
      <c r="U461">
        <v>0.02</v>
      </c>
      <c r="AV461" s="1" t="s">
        <v>52</v>
      </c>
      <c r="AW461" s="1" t="s">
        <v>1545</v>
      </c>
      <c r="AX461" s="1" t="s">
        <v>52</v>
      </c>
      <c r="AY461" s="1" t="s">
        <v>52</v>
      </c>
      <c r="AZ461" s="1" t="s">
        <v>52</v>
      </c>
    </row>
    <row r="462" spans="1:52" ht="30" customHeight="1">
      <c r="A462" s="18" t="s">
        <v>831</v>
      </c>
      <c r="B462" s="18" t="s">
        <v>52</v>
      </c>
      <c r="C462" s="18" t="s">
        <v>52</v>
      </c>
      <c r="D462" s="19"/>
      <c r="E462" s="21"/>
      <c r="F462" s="24">
        <f>TRUNC(SUMIF(N459:N461, N458, F459:F461),0)</f>
        <v>0</v>
      </c>
      <c r="G462" s="21"/>
      <c r="H462" s="24">
        <f>TRUNC(SUMIF(N459:N461, N458, H459:H461),0)</f>
        <v>31989</v>
      </c>
      <c r="I462" s="21"/>
      <c r="J462" s="24">
        <f>TRUNC(SUMIF(N459:N461, N458, J459:J461),0)</f>
        <v>639</v>
      </c>
      <c r="K462" s="21"/>
      <c r="L462" s="24">
        <f>F462+H462+J462</f>
        <v>32628</v>
      </c>
      <c r="M462" s="18" t="s">
        <v>52</v>
      </c>
      <c r="N462" s="1" t="s">
        <v>99</v>
      </c>
      <c r="O462" s="1" t="s">
        <v>99</v>
      </c>
      <c r="P462" s="1" t="s">
        <v>52</v>
      </c>
      <c r="Q462" s="1" t="s">
        <v>52</v>
      </c>
      <c r="R462" s="1" t="s">
        <v>52</v>
      </c>
      <c r="AV462" s="1" t="s">
        <v>52</v>
      </c>
      <c r="AW462" s="1" t="s">
        <v>52</v>
      </c>
      <c r="AX462" s="1" t="s">
        <v>52</v>
      </c>
      <c r="AY462" s="1" t="s">
        <v>52</v>
      </c>
      <c r="AZ462" s="1" t="s">
        <v>52</v>
      </c>
    </row>
    <row r="463" spans="1:52" ht="30" customHeight="1">
      <c r="A463" s="19"/>
      <c r="B463" s="19"/>
      <c r="C463" s="19"/>
      <c r="D463" s="19"/>
      <c r="E463" s="21"/>
      <c r="F463" s="24"/>
      <c r="G463" s="21"/>
      <c r="H463" s="24"/>
      <c r="I463" s="21"/>
      <c r="J463" s="24"/>
      <c r="K463" s="21"/>
      <c r="L463" s="24"/>
      <c r="M463" s="19"/>
    </row>
    <row r="464" spans="1:52" ht="30" customHeight="1">
      <c r="A464" s="15" t="s">
        <v>1546</v>
      </c>
      <c r="B464" s="16"/>
      <c r="C464" s="16"/>
      <c r="D464" s="16"/>
      <c r="E464" s="20"/>
      <c r="F464" s="23"/>
      <c r="G464" s="20"/>
      <c r="H464" s="23"/>
      <c r="I464" s="20"/>
      <c r="J464" s="23"/>
      <c r="K464" s="20"/>
      <c r="L464" s="23"/>
      <c r="M464" s="17"/>
      <c r="N464" s="1" t="s">
        <v>537</v>
      </c>
    </row>
    <row r="465" spans="1:52" ht="30" customHeight="1">
      <c r="A465" s="18" t="s">
        <v>1541</v>
      </c>
      <c r="B465" s="18" t="s">
        <v>872</v>
      </c>
      <c r="C465" s="18" t="s">
        <v>873</v>
      </c>
      <c r="D465" s="19">
        <v>2.4E-2</v>
      </c>
      <c r="E465" s="21">
        <f>단가대비표!O166</f>
        <v>0</v>
      </c>
      <c r="F465" s="24">
        <f>TRUNC(E465*D465,1)</f>
        <v>0</v>
      </c>
      <c r="G465" s="21">
        <f>단가대비표!P166</f>
        <v>247188</v>
      </c>
      <c r="H465" s="24">
        <f>TRUNC(G465*D465,1)</f>
        <v>5932.5</v>
      </c>
      <c r="I465" s="21">
        <f>단가대비표!V166</f>
        <v>0</v>
      </c>
      <c r="J465" s="24">
        <f>TRUNC(I465*D465,1)</f>
        <v>0</v>
      </c>
      <c r="K465" s="21">
        <f>TRUNC(E465+G465+I465,1)</f>
        <v>247188</v>
      </c>
      <c r="L465" s="24">
        <f>TRUNC(F465+H465+J465,1)</f>
        <v>5932.5</v>
      </c>
      <c r="M465" s="18" t="s">
        <v>52</v>
      </c>
      <c r="N465" s="1" t="s">
        <v>537</v>
      </c>
      <c r="O465" s="1" t="s">
        <v>1542</v>
      </c>
      <c r="P465" s="1" t="s">
        <v>64</v>
      </c>
      <c r="Q465" s="1" t="s">
        <v>64</v>
      </c>
      <c r="R465" s="1" t="s">
        <v>63</v>
      </c>
      <c r="V465">
        <v>1</v>
      </c>
      <c r="AV465" s="1" t="s">
        <v>52</v>
      </c>
      <c r="AW465" s="1" t="s">
        <v>1547</v>
      </c>
      <c r="AX465" s="1" t="s">
        <v>52</v>
      </c>
      <c r="AY465" s="1" t="s">
        <v>52</v>
      </c>
      <c r="AZ465" s="1" t="s">
        <v>52</v>
      </c>
    </row>
    <row r="466" spans="1:52" ht="30" customHeight="1">
      <c r="A466" s="18" t="s">
        <v>967</v>
      </c>
      <c r="B466" s="18" t="s">
        <v>1066</v>
      </c>
      <c r="C466" s="18" t="s">
        <v>800</v>
      </c>
      <c r="D466" s="19">
        <v>1</v>
      </c>
      <c r="E466" s="21">
        <v>0</v>
      </c>
      <c r="F466" s="24">
        <f>TRUNC(E466*D466,1)</f>
        <v>0</v>
      </c>
      <c r="G466" s="21">
        <v>0</v>
      </c>
      <c r="H466" s="24">
        <f>TRUNC(G466*D466,1)</f>
        <v>0</v>
      </c>
      <c r="I466" s="21">
        <f>TRUNC(SUMIF(V465:V466, RIGHTB(O466, 1), H465:H466)*U466, 2)</f>
        <v>118.65</v>
      </c>
      <c r="J466" s="24">
        <f>TRUNC(I466*D466,1)</f>
        <v>118.6</v>
      </c>
      <c r="K466" s="21">
        <f>TRUNC(E466+G466+I466,1)</f>
        <v>118.6</v>
      </c>
      <c r="L466" s="24">
        <f>TRUNC(F466+H466+J466,1)</f>
        <v>118.6</v>
      </c>
      <c r="M466" s="18" t="s">
        <v>52</v>
      </c>
      <c r="N466" s="1" t="s">
        <v>537</v>
      </c>
      <c r="O466" s="1" t="s">
        <v>801</v>
      </c>
      <c r="P466" s="1" t="s">
        <v>64</v>
      </c>
      <c r="Q466" s="1" t="s">
        <v>64</v>
      </c>
      <c r="R466" s="1" t="s">
        <v>64</v>
      </c>
      <c r="S466">
        <v>1</v>
      </c>
      <c r="T466">
        <v>2</v>
      </c>
      <c r="U466">
        <v>0.02</v>
      </c>
      <c r="AV466" s="1" t="s">
        <v>52</v>
      </c>
      <c r="AW466" s="1" t="s">
        <v>1548</v>
      </c>
      <c r="AX466" s="1" t="s">
        <v>52</v>
      </c>
      <c r="AY466" s="1" t="s">
        <v>52</v>
      </c>
      <c r="AZ466" s="1" t="s">
        <v>52</v>
      </c>
    </row>
    <row r="467" spans="1:52" ht="30" customHeight="1">
      <c r="A467" s="18" t="s">
        <v>831</v>
      </c>
      <c r="B467" s="18" t="s">
        <v>52</v>
      </c>
      <c r="C467" s="18" t="s">
        <v>52</v>
      </c>
      <c r="D467" s="19"/>
      <c r="E467" s="21"/>
      <c r="F467" s="24">
        <f>TRUNC(SUMIF(N465:N466, N464, F465:F466),0)</f>
        <v>0</v>
      </c>
      <c r="G467" s="21"/>
      <c r="H467" s="24">
        <f>TRUNC(SUMIF(N465:N466, N464, H465:H466),0)</f>
        <v>5932</v>
      </c>
      <c r="I467" s="21"/>
      <c r="J467" s="24">
        <f>TRUNC(SUMIF(N465:N466, N464, J465:J466),0)</f>
        <v>118</v>
      </c>
      <c r="K467" s="21"/>
      <c r="L467" s="24">
        <f>F467+H467+J467</f>
        <v>6050</v>
      </c>
      <c r="M467" s="18" t="s">
        <v>52</v>
      </c>
      <c r="N467" s="1" t="s">
        <v>99</v>
      </c>
      <c r="O467" s="1" t="s">
        <v>99</v>
      </c>
      <c r="P467" s="1" t="s">
        <v>52</v>
      </c>
      <c r="Q467" s="1" t="s">
        <v>52</v>
      </c>
      <c r="R467" s="1" t="s">
        <v>52</v>
      </c>
      <c r="AV467" s="1" t="s">
        <v>52</v>
      </c>
      <c r="AW467" s="1" t="s">
        <v>52</v>
      </c>
      <c r="AX467" s="1" t="s">
        <v>52</v>
      </c>
      <c r="AY467" s="1" t="s">
        <v>52</v>
      </c>
      <c r="AZ467" s="1" t="s">
        <v>52</v>
      </c>
    </row>
    <row r="468" spans="1:52" ht="30" customHeight="1">
      <c r="A468" s="19"/>
      <c r="B468" s="19"/>
      <c r="C468" s="19"/>
      <c r="D468" s="19"/>
      <c r="E468" s="21"/>
      <c r="F468" s="24"/>
      <c r="G468" s="21"/>
      <c r="H468" s="24"/>
      <c r="I468" s="21"/>
      <c r="J468" s="24"/>
      <c r="K468" s="21"/>
      <c r="L468" s="24"/>
      <c r="M468" s="19"/>
    </row>
    <row r="469" spans="1:52" ht="30" customHeight="1">
      <c r="A469" s="15" t="s">
        <v>1549</v>
      </c>
      <c r="B469" s="16"/>
      <c r="C469" s="16"/>
      <c r="D469" s="16"/>
      <c r="E469" s="20"/>
      <c r="F469" s="23"/>
      <c r="G469" s="20"/>
      <c r="H469" s="23"/>
      <c r="I469" s="20"/>
      <c r="J469" s="23"/>
      <c r="K469" s="20"/>
      <c r="L469" s="23"/>
      <c r="M469" s="17"/>
      <c r="N469" s="1" t="s">
        <v>542</v>
      </c>
    </row>
    <row r="470" spans="1:52" ht="30" customHeight="1">
      <c r="A470" s="18" t="s">
        <v>1550</v>
      </c>
      <c r="B470" s="18" t="s">
        <v>1551</v>
      </c>
      <c r="C470" s="18" t="s">
        <v>1273</v>
      </c>
      <c r="D470" s="19">
        <v>0.06</v>
      </c>
      <c r="E470" s="21">
        <f>단가대비표!O120</f>
        <v>10371</v>
      </c>
      <c r="F470" s="24">
        <f>TRUNC(E470*D470,1)</f>
        <v>622.20000000000005</v>
      </c>
      <c r="G470" s="21">
        <f>단가대비표!P120</f>
        <v>0</v>
      </c>
      <c r="H470" s="24">
        <f>TRUNC(G470*D470,1)</f>
        <v>0</v>
      </c>
      <c r="I470" s="21">
        <f>단가대비표!V120</f>
        <v>0</v>
      </c>
      <c r="J470" s="24">
        <f>TRUNC(I470*D470,1)</f>
        <v>0</v>
      </c>
      <c r="K470" s="21">
        <f>TRUNC(E470+G470+I470,1)</f>
        <v>10371</v>
      </c>
      <c r="L470" s="24">
        <f>TRUNC(F470+H470+J470,1)</f>
        <v>622.20000000000005</v>
      </c>
      <c r="M470" s="18" t="s">
        <v>52</v>
      </c>
      <c r="N470" s="1" t="s">
        <v>542</v>
      </c>
      <c r="O470" s="1" t="s">
        <v>1552</v>
      </c>
      <c r="P470" s="1" t="s">
        <v>64</v>
      </c>
      <c r="Q470" s="1" t="s">
        <v>64</v>
      </c>
      <c r="R470" s="1" t="s">
        <v>63</v>
      </c>
      <c r="AV470" s="1" t="s">
        <v>52</v>
      </c>
      <c r="AW470" s="1" t="s">
        <v>1553</v>
      </c>
      <c r="AX470" s="1" t="s">
        <v>52</v>
      </c>
      <c r="AY470" s="1" t="s">
        <v>52</v>
      </c>
      <c r="AZ470" s="1" t="s">
        <v>52</v>
      </c>
    </row>
    <row r="471" spans="1:52" ht="30" customHeight="1">
      <c r="A471" s="18" t="s">
        <v>1554</v>
      </c>
      <c r="B471" s="18" t="s">
        <v>523</v>
      </c>
      <c r="C471" s="18" t="s">
        <v>223</v>
      </c>
      <c r="D471" s="19">
        <v>1</v>
      </c>
      <c r="E471" s="21">
        <f>일위대가목록!E184</f>
        <v>0</v>
      </c>
      <c r="F471" s="24">
        <f>TRUNC(E471*D471,1)</f>
        <v>0</v>
      </c>
      <c r="G471" s="21">
        <f>일위대가목록!F184</f>
        <v>5228</v>
      </c>
      <c r="H471" s="24">
        <f>TRUNC(G471*D471,1)</f>
        <v>5228</v>
      </c>
      <c r="I471" s="21">
        <f>일위대가목록!G184</f>
        <v>0</v>
      </c>
      <c r="J471" s="24">
        <f>TRUNC(I471*D471,1)</f>
        <v>0</v>
      </c>
      <c r="K471" s="21">
        <f>TRUNC(E471+G471+I471,1)</f>
        <v>5228</v>
      </c>
      <c r="L471" s="24">
        <f>TRUNC(F471+H471+J471,1)</f>
        <v>5228</v>
      </c>
      <c r="M471" s="18" t="s">
        <v>1555</v>
      </c>
      <c r="N471" s="1" t="s">
        <v>542</v>
      </c>
      <c r="O471" s="1" t="s">
        <v>1556</v>
      </c>
      <c r="P471" s="1" t="s">
        <v>63</v>
      </c>
      <c r="Q471" s="1" t="s">
        <v>64</v>
      </c>
      <c r="R471" s="1" t="s">
        <v>64</v>
      </c>
      <c r="AV471" s="1" t="s">
        <v>52</v>
      </c>
      <c r="AW471" s="1" t="s">
        <v>1557</v>
      </c>
      <c r="AX471" s="1" t="s">
        <v>52</v>
      </c>
      <c r="AY471" s="1" t="s">
        <v>52</v>
      </c>
      <c r="AZ471" s="1" t="s">
        <v>52</v>
      </c>
    </row>
    <row r="472" spans="1:52" ht="30" customHeight="1">
      <c r="A472" s="18" t="s">
        <v>831</v>
      </c>
      <c r="B472" s="18" t="s">
        <v>52</v>
      </c>
      <c r="C472" s="18" t="s">
        <v>52</v>
      </c>
      <c r="D472" s="19"/>
      <c r="E472" s="21"/>
      <c r="F472" s="24">
        <f>TRUNC(SUMIF(N470:N471, N469, F470:F471),0)</f>
        <v>622</v>
      </c>
      <c r="G472" s="21"/>
      <c r="H472" s="24">
        <f>TRUNC(SUMIF(N470:N471, N469, H470:H471),0)</f>
        <v>5228</v>
      </c>
      <c r="I472" s="21"/>
      <c r="J472" s="24">
        <f>TRUNC(SUMIF(N470:N471, N469, J470:J471),0)</f>
        <v>0</v>
      </c>
      <c r="K472" s="21"/>
      <c r="L472" s="24">
        <f>F472+H472+J472</f>
        <v>5850</v>
      </c>
      <c r="M472" s="18" t="s">
        <v>52</v>
      </c>
      <c r="N472" s="1" t="s">
        <v>99</v>
      </c>
      <c r="O472" s="1" t="s">
        <v>99</v>
      </c>
      <c r="P472" s="1" t="s">
        <v>52</v>
      </c>
      <c r="Q472" s="1" t="s">
        <v>52</v>
      </c>
      <c r="R472" s="1" t="s">
        <v>52</v>
      </c>
      <c r="AV472" s="1" t="s">
        <v>52</v>
      </c>
      <c r="AW472" s="1" t="s">
        <v>52</v>
      </c>
      <c r="AX472" s="1" t="s">
        <v>52</v>
      </c>
      <c r="AY472" s="1" t="s">
        <v>52</v>
      </c>
      <c r="AZ472" s="1" t="s">
        <v>52</v>
      </c>
    </row>
    <row r="473" spans="1:52" ht="30" customHeight="1">
      <c r="A473" s="19"/>
      <c r="B473" s="19"/>
      <c r="C473" s="19"/>
      <c r="D473" s="19"/>
      <c r="E473" s="21"/>
      <c r="F473" s="24"/>
      <c r="G473" s="21"/>
      <c r="H473" s="24"/>
      <c r="I473" s="21"/>
      <c r="J473" s="24"/>
      <c r="K473" s="21"/>
      <c r="L473" s="24"/>
      <c r="M473" s="19"/>
    </row>
    <row r="474" spans="1:52" ht="30" customHeight="1">
      <c r="A474" s="15" t="s">
        <v>1558</v>
      </c>
      <c r="B474" s="16"/>
      <c r="C474" s="16"/>
      <c r="D474" s="16"/>
      <c r="E474" s="20"/>
      <c r="F474" s="23"/>
      <c r="G474" s="20"/>
      <c r="H474" s="23"/>
      <c r="I474" s="20"/>
      <c r="J474" s="23"/>
      <c r="K474" s="20"/>
      <c r="L474" s="23"/>
      <c r="M474" s="17"/>
      <c r="N474" s="1" t="s">
        <v>546</v>
      </c>
    </row>
    <row r="475" spans="1:52" ht="30" customHeight="1">
      <c r="A475" s="18" t="s">
        <v>1559</v>
      </c>
      <c r="B475" s="18" t="s">
        <v>1560</v>
      </c>
      <c r="C475" s="18" t="s">
        <v>104</v>
      </c>
      <c r="D475" s="19">
        <v>4.0000000000000001E-3</v>
      </c>
      <c r="E475" s="21">
        <f>단가대비표!O140</f>
        <v>330000</v>
      </c>
      <c r="F475" s="24">
        <f>TRUNC(E475*D475,1)</f>
        <v>1320</v>
      </c>
      <c r="G475" s="21">
        <f>단가대비표!P140</f>
        <v>0</v>
      </c>
      <c r="H475" s="24">
        <f>TRUNC(G475*D475,1)</f>
        <v>0</v>
      </c>
      <c r="I475" s="21">
        <f>단가대비표!V140</f>
        <v>0</v>
      </c>
      <c r="J475" s="24">
        <f>TRUNC(I475*D475,1)</f>
        <v>0</v>
      </c>
      <c r="K475" s="21">
        <f t="shared" ref="K475:L477" si="74">TRUNC(E475+G475+I475,1)</f>
        <v>330000</v>
      </c>
      <c r="L475" s="24">
        <f t="shared" si="74"/>
        <v>1320</v>
      </c>
      <c r="M475" s="18" t="s">
        <v>1561</v>
      </c>
      <c r="N475" s="1" t="s">
        <v>546</v>
      </c>
      <c r="O475" s="1" t="s">
        <v>1562</v>
      </c>
      <c r="P475" s="1" t="s">
        <v>64</v>
      </c>
      <c r="Q475" s="1" t="s">
        <v>64</v>
      </c>
      <c r="R475" s="1" t="s">
        <v>63</v>
      </c>
      <c r="AV475" s="1" t="s">
        <v>52</v>
      </c>
      <c r="AW475" s="1" t="s">
        <v>1563</v>
      </c>
      <c r="AX475" s="1" t="s">
        <v>52</v>
      </c>
      <c r="AY475" s="1" t="s">
        <v>52</v>
      </c>
      <c r="AZ475" s="1" t="s">
        <v>52</v>
      </c>
    </row>
    <row r="476" spans="1:52" ht="30" customHeight="1">
      <c r="A476" s="18" t="s">
        <v>1479</v>
      </c>
      <c r="B476" s="18" t="s">
        <v>872</v>
      </c>
      <c r="C476" s="18" t="s">
        <v>873</v>
      </c>
      <c r="D476" s="19">
        <v>8.0000000000000002E-3</v>
      </c>
      <c r="E476" s="21">
        <f>단가대비표!O169</f>
        <v>0</v>
      </c>
      <c r="F476" s="24">
        <f>TRUNC(E476*D476,1)</f>
        <v>0</v>
      </c>
      <c r="G476" s="21">
        <f>단가대비표!P169</f>
        <v>277276</v>
      </c>
      <c r="H476" s="24">
        <f>TRUNC(G476*D476,1)</f>
        <v>2218.1999999999998</v>
      </c>
      <c r="I476" s="21">
        <f>단가대비표!V169</f>
        <v>0</v>
      </c>
      <c r="J476" s="24">
        <f>TRUNC(I476*D476,1)</f>
        <v>0</v>
      </c>
      <c r="K476" s="21">
        <f t="shared" si="74"/>
        <v>277276</v>
      </c>
      <c r="L476" s="24">
        <f t="shared" si="74"/>
        <v>2218.1999999999998</v>
      </c>
      <c r="M476" s="18" t="s">
        <v>52</v>
      </c>
      <c r="N476" s="1" t="s">
        <v>546</v>
      </c>
      <c r="O476" s="1" t="s">
        <v>1480</v>
      </c>
      <c r="P476" s="1" t="s">
        <v>64</v>
      </c>
      <c r="Q476" s="1" t="s">
        <v>64</v>
      </c>
      <c r="R476" s="1" t="s">
        <v>63</v>
      </c>
      <c r="AV476" s="1" t="s">
        <v>52</v>
      </c>
      <c r="AW476" s="1" t="s">
        <v>1564</v>
      </c>
      <c r="AX476" s="1" t="s">
        <v>52</v>
      </c>
      <c r="AY476" s="1" t="s">
        <v>52</v>
      </c>
      <c r="AZ476" s="1" t="s">
        <v>52</v>
      </c>
    </row>
    <row r="477" spans="1:52" ht="30" customHeight="1">
      <c r="A477" s="18" t="s">
        <v>876</v>
      </c>
      <c r="B477" s="18" t="s">
        <v>872</v>
      </c>
      <c r="C477" s="18" t="s">
        <v>873</v>
      </c>
      <c r="D477" s="19">
        <v>3.0000000000000001E-3</v>
      </c>
      <c r="E477" s="21">
        <f>단가대비표!O155</f>
        <v>0</v>
      </c>
      <c r="F477" s="24">
        <f>TRUNC(E477*D477,1)</f>
        <v>0</v>
      </c>
      <c r="G477" s="21">
        <f>단가대비표!P155</f>
        <v>172068</v>
      </c>
      <c r="H477" s="24">
        <f>TRUNC(G477*D477,1)</f>
        <v>516.20000000000005</v>
      </c>
      <c r="I477" s="21">
        <f>단가대비표!V155</f>
        <v>0</v>
      </c>
      <c r="J477" s="24">
        <f>TRUNC(I477*D477,1)</f>
        <v>0</v>
      </c>
      <c r="K477" s="21">
        <f t="shared" si="74"/>
        <v>172068</v>
      </c>
      <c r="L477" s="24">
        <f t="shared" si="74"/>
        <v>516.20000000000005</v>
      </c>
      <c r="M477" s="18" t="s">
        <v>52</v>
      </c>
      <c r="N477" s="1" t="s">
        <v>546</v>
      </c>
      <c r="O477" s="1" t="s">
        <v>877</v>
      </c>
      <c r="P477" s="1" t="s">
        <v>64</v>
      </c>
      <c r="Q477" s="1" t="s">
        <v>64</v>
      </c>
      <c r="R477" s="1" t="s">
        <v>63</v>
      </c>
      <c r="AV477" s="1" t="s">
        <v>52</v>
      </c>
      <c r="AW477" s="1" t="s">
        <v>1565</v>
      </c>
      <c r="AX477" s="1" t="s">
        <v>52</v>
      </c>
      <c r="AY477" s="1" t="s">
        <v>52</v>
      </c>
      <c r="AZ477" s="1" t="s">
        <v>52</v>
      </c>
    </row>
    <row r="478" spans="1:52" ht="30" customHeight="1">
      <c r="A478" s="18" t="s">
        <v>831</v>
      </c>
      <c r="B478" s="18" t="s">
        <v>52</v>
      </c>
      <c r="C478" s="18" t="s">
        <v>52</v>
      </c>
      <c r="D478" s="19"/>
      <c r="E478" s="21"/>
      <c r="F478" s="24">
        <f>TRUNC(SUMIF(N475:N477, N474, F475:F477),0)</f>
        <v>1320</v>
      </c>
      <c r="G478" s="21"/>
      <c r="H478" s="24">
        <f>TRUNC(SUMIF(N475:N477, N474, H475:H477),0)</f>
        <v>2734</v>
      </c>
      <c r="I478" s="21"/>
      <c r="J478" s="24">
        <f>TRUNC(SUMIF(N475:N477, N474, J475:J477),0)</f>
        <v>0</v>
      </c>
      <c r="K478" s="21"/>
      <c r="L478" s="24">
        <f>F478+H478+J478</f>
        <v>4054</v>
      </c>
      <c r="M478" s="18" t="s">
        <v>52</v>
      </c>
      <c r="N478" s="1" t="s">
        <v>99</v>
      </c>
      <c r="O478" s="1" t="s">
        <v>99</v>
      </c>
      <c r="P478" s="1" t="s">
        <v>52</v>
      </c>
      <c r="Q478" s="1" t="s">
        <v>52</v>
      </c>
      <c r="R478" s="1" t="s">
        <v>52</v>
      </c>
      <c r="AV478" s="1" t="s">
        <v>52</v>
      </c>
      <c r="AW478" s="1" t="s">
        <v>52</v>
      </c>
      <c r="AX478" s="1" t="s">
        <v>52</v>
      </c>
      <c r="AY478" s="1" t="s">
        <v>52</v>
      </c>
      <c r="AZ478" s="1" t="s">
        <v>52</v>
      </c>
    </row>
    <row r="479" spans="1:52" ht="30" customHeight="1">
      <c r="A479" s="19"/>
      <c r="B479" s="19"/>
      <c r="C479" s="19"/>
      <c r="D479" s="19"/>
      <c r="E479" s="21"/>
      <c r="F479" s="24"/>
      <c r="G479" s="21"/>
      <c r="H479" s="24"/>
      <c r="I479" s="21"/>
      <c r="J479" s="24"/>
      <c r="K479" s="21"/>
      <c r="L479" s="24"/>
      <c r="M479" s="19"/>
    </row>
    <row r="480" spans="1:52" ht="30" customHeight="1">
      <c r="A480" s="15" t="s">
        <v>1566</v>
      </c>
      <c r="B480" s="16"/>
      <c r="C480" s="16"/>
      <c r="D480" s="16"/>
      <c r="E480" s="20"/>
      <c r="F480" s="23"/>
      <c r="G480" s="20"/>
      <c r="H480" s="23"/>
      <c r="I480" s="20"/>
      <c r="J480" s="23"/>
      <c r="K480" s="20"/>
      <c r="L480" s="23"/>
      <c r="M480" s="17"/>
      <c r="N480" s="1" t="s">
        <v>576</v>
      </c>
    </row>
    <row r="481" spans="1:52" ht="30" customHeight="1">
      <c r="A481" s="18" t="s">
        <v>1567</v>
      </c>
      <c r="B481" s="18" t="s">
        <v>872</v>
      </c>
      <c r="C481" s="18" t="s">
        <v>873</v>
      </c>
      <c r="D481" s="19">
        <v>9.5000000000000001E-2</v>
      </c>
      <c r="E481" s="21">
        <f>단가대비표!O167</f>
        <v>0</v>
      </c>
      <c r="F481" s="24">
        <f>TRUNC(E481*D481,1)</f>
        <v>0</v>
      </c>
      <c r="G481" s="21">
        <f>단가대비표!P167</f>
        <v>253539</v>
      </c>
      <c r="H481" s="24">
        <f>TRUNC(G481*D481,1)</f>
        <v>24086.2</v>
      </c>
      <c r="I481" s="21">
        <f>단가대비표!V167</f>
        <v>0</v>
      </c>
      <c r="J481" s="24">
        <f>TRUNC(I481*D481,1)</f>
        <v>0</v>
      </c>
      <c r="K481" s="21">
        <f>TRUNC(E481+G481+I481,1)</f>
        <v>253539</v>
      </c>
      <c r="L481" s="24">
        <f>TRUNC(F481+H481+J481,1)</f>
        <v>24086.2</v>
      </c>
      <c r="M481" s="18" t="s">
        <v>52</v>
      </c>
      <c r="N481" s="1" t="s">
        <v>576</v>
      </c>
      <c r="O481" s="1" t="s">
        <v>1568</v>
      </c>
      <c r="P481" s="1" t="s">
        <v>64</v>
      </c>
      <c r="Q481" s="1" t="s">
        <v>64</v>
      </c>
      <c r="R481" s="1" t="s">
        <v>63</v>
      </c>
      <c r="AV481" s="1" t="s">
        <v>52</v>
      </c>
      <c r="AW481" s="1" t="s">
        <v>1569</v>
      </c>
      <c r="AX481" s="1" t="s">
        <v>52</v>
      </c>
      <c r="AY481" s="1" t="s">
        <v>52</v>
      </c>
      <c r="AZ481" s="1" t="s">
        <v>52</v>
      </c>
    </row>
    <row r="482" spans="1:52" ht="30" customHeight="1">
      <c r="A482" s="18" t="s">
        <v>876</v>
      </c>
      <c r="B482" s="18" t="s">
        <v>872</v>
      </c>
      <c r="C482" s="18" t="s">
        <v>873</v>
      </c>
      <c r="D482" s="19">
        <v>1.4999999999999999E-2</v>
      </c>
      <c r="E482" s="21">
        <f>단가대비표!O155</f>
        <v>0</v>
      </c>
      <c r="F482" s="24">
        <f>TRUNC(E482*D482,1)</f>
        <v>0</v>
      </c>
      <c r="G482" s="21">
        <f>단가대비표!P155</f>
        <v>172068</v>
      </c>
      <c r="H482" s="24">
        <f>TRUNC(G482*D482,1)</f>
        <v>2581</v>
      </c>
      <c r="I482" s="21">
        <f>단가대비표!V155</f>
        <v>0</v>
      </c>
      <c r="J482" s="24">
        <f>TRUNC(I482*D482,1)</f>
        <v>0</v>
      </c>
      <c r="K482" s="21">
        <f>TRUNC(E482+G482+I482,1)</f>
        <v>172068</v>
      </c>
      <c r="L482" s="24">
        <f>TRUNC(F482+H482+J482,1)</f>
        <v>2581</v>
      </c>
      <c r="M482" s="18" t="s">
        <v>52</v>
      </c>
      <c r="N482" s="1" t="s">
        <v>576</v>
      </c>
      <c r="O482" s="1" t="s">
        <v>877</v>
      </c>
      <c r="P482" s="1" t="s">
        <v>64</v>
      </c>
      <c r="Q482" s="1" t="s">
        <v>64</v>
      </c>
      <c r="R482" s="1" t="s">
        <v>63</v>
      </c>
      <c r="AV482" s="1" t="s">
        <v>52</v>
      </c>
      <c r="AW482" s="1" t="s">
        <v>1570</v>
      </c>
      <c r="AX482" s="1" t="s">
        <v>52</v>
      </c>
      <c r="AY482" s="1" t="s">
        <v>52</v>
      </c>
      <c r="AZ482" s="1" t="s">
        <v>52</v>
      </c>
    </row>
    <row r="483" spans="1:52" ht="30" customHeight="1">
      <c r="A483" s="18" t="s">
        <v>831</v>
      </c>
      <c r="B483" s="18" t="s">
        <v>52</v>
      </c>
      <c r="C483" s="18" t="s">
        <v>52</v>
      </c>
      <c r="D483" s="19"/>
      <c r="E483" s="21"/>
      <c r="F483" s="24">
        <f>TRUNC(SUMIF(N481:N482, N480, F481:F482),0)</f>
        <v>0</v>
      </c>
      <c r="G483" s="21"/>
      <c r="H483" s="24">
        <f>TRUNC(SUMIF(N481:N482, N480, H481:H482),0)</f>
        <v>26667</v>
      </c>
      <c r="I483" s="21"/>
      <c r="J483" s="24">
        <f>TRUNC(SUMIF(N481:N482, N480, J481:J482),0)</f>
        <v>0</v>
      </c>
      <c r="K483" s="21"/>
      <c r="L483" s="24">
        <f>F483+H483+J483</f>
        <v>26667</v>
      </c>
      <c r="M483" s="18" t="s">
        <v>52</v>
      </c>
      <c r="N483" s="1" t="s">
        <v>99</v>
      </c>
      <c r="O483" s="1" t="s">
        <v>99</v>
      </c>
      <c r="P483" s="1" t="s">
        <v>52</v>
      </c>
      <c r="Q483" s="1" t="s">
        <v>52</v>
      </c>
      <c r="R483" s="1" t="s">
        <v>52</v>
      </c>
      <c r="AV483" s="1" t="s">
        <v>52</v>
      </c>
      <c r="AW483" s="1" t="s">
        <v>52</v>
      </c>
      <c r="AX483" s="1" t="s">
        <v>52</v>
      </c>
      <c r="AY483" s="1" t="s">
        <v>52</v>
      </c>
      <c r="AZ483" s="1" t="s">
        <v>52</v>
      </c>
    </row>
    <row r="484" spans="1:52" ht="30" customHeight="1">
      <c r="A484" s="19"/>
      <c r="B484" s="19"/>
      <c r="C484" s="19"/>
      <c r="D484" s="19"/>
      <c r="E484" s="21"/>
      <c r="F484" s="24"/>
      <c r="G484" s="21"/>
      <c r="H484" s="24"/>
      <c r="I484" s="21"/>
      <c r="J484" s="24"/>
      <c r="K484" s="21"/>
      <c r="L484" s="24"/>
      <c r="M484" s="19"/>
    </row>
    <row r="485" spans="1:52" ht="30" customHeight="1">
      <c r="A485" s="15" t="s">
        <v>1571</v>
      </c>
      <c r="B485" s="16"/>
      <c r="C485" s="16"/>
      <c r="D485" s="16"/>
      <c r="E485" s="20"/>
      <c r="F485" s="23"/>
      <c r="G485" s="20"/>
      <c r="H485" s="23"/>
      <c r="I485" s="20"/>
      <c r="J485" s="23"/>
      <c r="K485" s="20"/>
      <c r="L485" s="23"/>
      <c r="M485" s="17"/>
      <c r="N485" s="1" t="s">
        <v>581</v>
      </c>
    </row>
    <row r="486" spans="1:52" ht="30" customHeight="1">
      <c r="A486" s="18" t="s">
        <v>1567</v>
      </c>
      <c r="B486" s="18" t="s">
        <v>872</v>
      </c>
      <c r="C486" s="18" t="s">
        <v>873</v>
      </c>
      <c r="D486" s="19">
        <v>0.12</v>
      </c>
      <c r="E486" s="21">
        <f>단가대비표!O167</f>
        <v>0</v>
      </c>
      <c r="F486" s="24">
        <f>TRUNC(E486*D486,1)</f>
        <v>0</v>
      </c>
      <c r="G486" s="21">
        <f>단가대비표!P167</f>
        <v>253539</v>
      </c>
      <c r="H486" s="24">
        <f>TRUNC(G486*D486,1)</f>
        <v>30424.6</v>
      </c>
      <c r="I486" s="21">
        <f>단가대비표!V167</f>
        <v>0</v>
      </c>
      <c r="J486" s="24">
        <f>TRUNC(I486*D486,1)</f>
        <v>0</v>
      </c>
      <c r="K486" s="21">
        <f>TRUNC(E486+G486+I486,1)</f>
        <v>253539</v>
      </c>
      <c r="L486" s="24">
        <f>TRUNC(F486+H486+J486,1)</f>
        <v>30424.6</v>
      </c>
      <c r="M486" s="18" t="s">
        <v>52</v>
      </c>
      <c r="N486" s="1" t="s">
        <v>581</v>
      </c>
      <c r="O486" s="1" t="s">
        <v>1568</v>
      </c>
      <c r="P486" s="1" t="s">
        <v>64</v>
      </c>
      <c r="Q486" s="1" t="s">
        <v>64</v>
      </c>
      <c r="R486" s="1" t="s">
        <v>63</v>
      </c>
      <c r="AV486" s="1" t="s">
        <v>52</v>
      </c>
      <c r="AW486" s="1" t="s">
        <v>1572</v>
      </c>
      <c r="AX486" s="1" t="s">
        <v>52</v>
      </c>
      <c r="AY486" s="1" t="s">
        <v>52</v>
      </c>
      <c r="AZ486" s="1" t="s">
        <v>52</v>
      </c>
    </row>
    <row r="487" spans="1:52" ht="30" customHeight="1">
      <c r="A487" s="18" t="s">
        <v>876</v>
      </c>
      <c r="B487" s="18" t="s">
        <v>872</v>
      </c>
      <c r="C487" s="18" t="s">
        <v>873</v>
      </c>
      <c r="D487" s="19">
        <v>1.9E-2</v>
      </c>
      <c r="E487" s="21">
        <f>단가대비표!O155</f>
        <v>0</v>
      </c>
      <c r="F487" s="24">
        <f>TRUNC(E487*D487,1)</f>
        <v>0</v>
      </c>
      <c r="G487" s="21">
        <f>단가대비표!P155</f>
        <v>172068</v>
      </c>
      <c r="H487" s="24">
        <f>TRUNC(G487*D487,1)</f>
        <v>3269.2</v>
      </c>
      <c r="I487" s="21">
        <f>단가대비표!V155</f>
        <v>0</v>
      </c>
      <c r="J487" s="24">
        <f>TRUNC(I487*D487,1)</f>
        <v>0</v>
      </c>
      <c r="K487" s="21">
        <f>TRUNC(E487+G487+I487,1)</f>
        <v>172068</v>
      </c>
      <c r="L487" s="24">
        <f>TRUNC(F487+H487+J487,1)</f>
        <v>3269.2</v>
      </c>
      <c r="M487" s="18" t="s">
        <v>52</v>
      </c>
      <c r="N487" s="1" t="s">
        <v>581</v>
      </c>
      <c r="O487" s="1" t="s">
        <v>877</v>
      </c>
      <c r="P487" s="1" t="s">
        <v>64</v>
      </c>
      <c r="Q487" s="1" t="s">
        <v>64</v>
      </c>
      <c r="R487" s="1" t="s">
        <v>63</v>
      </c>
      <c r="AV487" s="1" t="s">
        <v>52</v>
      </c>
      <c r="AW487" s="1" t="s">
        <v>1573</v>
      </c>
      <c r="AX487" s="1" t="s">
        <v>52</v>
      </c>
      <c r="AY487" s="1" t="s">
        <v>52</v>
      </c>
      <c r="AZ487" s="1" t="s">
        <v>52</v>
      </c>
    </row>
    <row r="488" spans="1:52" ht="30" customHeight="1">
      <c r="A488" s="18" t="s">
        <v>831</v>
      </c>
      <c r="B488" s="18" t="s">
        <v>52</v>
      </c>
      <c r="C488" s="18" t="s">
        <v>52</v>
      </c>
      <c r="D488" s="19"/>
      <c r="E488" s="21"/>
      <c r="F488" s="24">
        <f>TRUNC(SUMIF(N486:N487, N485, F486:F487),0)</f>
        <v>0</v>
      </c>
      <c r="G488" s="21"/>
      <c r="H488" s="24">
        <f>TRUNC(SUMIF(N486:N487, N485, H486:H487),0)</f>
        <v>33693</v>
      </c>
      <c r="I488" s="21"/>
      <c r="J488" s="24">
        <f>TRUNC(SUMIF(N486:N487, N485, J486:J487),0)</f>
        <v>0</v>
      </c>
      <c r="K488" s="21"/>
      <c r="L488" s="24">
        <f>F488+H488+J488</f>
        <v>33693</v>
      </c>
      <c r="M488" s="18" t="s">
        <v>52</v>
      </c>
      <c r="N488" s="1" t="s">
        <v>99</v>
      </c>
      <c r="O488" s="1" t="s">
        <v>99</v>
      </c>
      <c r="P488" s="1" t="s">
        <v>52</v>
      </c>
      <c r="Q488" s="1" t="s">
        <v>52</v>
      </c>
      <c r="R488" s="1" t="s">
        <v>52</v>
      </c>
      <c r="AV488" s="1" t="s">
        <v>52</v>
      </c>
      <c r="AW488" s="1" t="s">
        <v>52</v>
      </c>
      <c r="AX488" s="1" t="s">
        <v>52</v>
      </c>
      <c r="AY488" s="1" t="s">
        <v>52</v>
      </c>
      <c r="AZ488" s="1" t="s">
        <v>52</v>
      </c>
    </row>
    <row r="489" spans="1:52" ht="30" customHeight="1">
      <c r="A489" s="19"/>
      <c r="B489" s="19"/>
      <c r="C489" s="19"/>
      <c r="D489" s="19"/>
      <c r="E489" s="21"/>
      <c r="F489" s="24"/>
      <c r="G489" s="21"/>
      <c r="H489" s="24"/>
      <c r="I489" s="21"/>
      <c r="J489" s="24"/>
      <c r="K489" s="21"/>
      <c r="L489" s="24"/>
      <c r="M489" s="19"/>
    </row>
    <row r="490" spans="1:52" ht="30" customHeight="1">
      <c r="A490" s="15" t="s">
        <v>1574</v>
      </c>
      <c r="B490" s="16"/>
      <c r="C490" s="16"/>
      <c r="D490" s="16"/>
      <c r="E490" s="20"/>
      <c r="F490" s="23"/>
      <c r="G490" s="20"/>
      <c r="H490" s="23"/>
      <c r="I490" s="20"/>
      <c r="J490" s="23"/>
      <c r="K490" s="20"/>
      <c r="L490" s="23"/>
      <c r="M490" s="17"/>
      <c r="N490" s="1" t="s">
        <v>585</v>
      </c>
    </row>
    <row r="491" spans="1:52" ht="30" customHeight="1">
      <c r="A491" s="18" t="s">
        <v>1567</v>
      </c>
      <c r="B491" s="18" t="s">
        <v>872</v>
      </c>
      <c r="C491" s="18" t="s">
        <v>873</v>
      </c>
      <c r="D491" s="19">
        <v>0.124</v>
      </c>
      <c r="E491" s="21">
        <f>단가대비표!O167</f>
        <v>0</v>
      </c>
      <c r="F491" s="24">
        <f>TRUNC(E491*D491,1)</f>
        <v>0</v>
      </c>
      <c r="G491" s="21">
        <f>단가대비표!P167</f>
        <v>253539</v>
      </c>
      <c r="H491" s="24">
        <f>TRUNC(G491*D491,1)</f>
        <v>31438.799999999999</v>
      </c>
      <c r="I491" s="21">
        <f>단가대비표!V167</f>
        <v>0</v>
      </c>
      <c r="J491" s="24">
        <f>TRUNC(I491*D491,1)</f>
        <v>0</v>
      </c>
      <c r="K491" s="21">
        <f>TRUNC(E491+G491+I491,1)</f>
        <v>253539</v>
      </c>
      <c r="L491" s="24">
        <f>TRUNC(F491+H491+J491,1)</f>
        <v>31438.799999999999</v>
      </c>
      <c r="M491" s="18" t="s">
        <v>52</v>
      </c>
      <c r="N491" s="1" t="s">
        <v>585</v>
      </c>
      <c r="O491" s="1" t="s">
        <v>1568</v>
      </c>
      <c r="P491" s="1" t="s">
        <v>64</v>
      </c>
      <c r="Q491" s="1" t="s">
        <v>64</v>
      </c>
      <c r="R491" s="1" t="s">
        <v>63</v>
      </c>
      <c r="AV491" s="1" t="s">
        <v>52</v>
      </c>
      <c r="AW491" s="1" t="s">
        <v>1575</v>
      </c>
      <c r="AX491" s="1" t="s">
        <v>52</v>
      </c>
      <c r="AY491" s="1" t="s">
        <v>52</v>
      </c>
      <c r="AZ491" s="1" t="s">
        <v>52</v>
      </c>
    </row>
    <row r="492" spans="1:52" ht="30" customHeight="1">
      <c r="A492" s="18" t="s">
        <v>876</v>
      </c>
      <c r="B492" s="18" t="s">
        <v>872</v>
      </c>
      <c r="C492" s="18" t="s">
        <v>873</v>
      </c>
      <c r="D492" s="19">
        <v>0.02</v>
      </c>
      <c r="E492" s="21">
        <f>단가대비표!O155</f>
        <v>0</v>
      </c>
      <c r="F492" s="24">
        <f>TRUNC(E492*D492,1)</f>
        <v>0</v>
      </c>
      <c r="G492" s="21">
        <f>단가대비표!P155</f>
        <v>172068</v>
      </c>
      <c r="H492" s="24">
        <f>TRUNC(G492*D492,1)</f>
        <v>3441.3</v>
      </c>
      <c r="I492" s="21">
        <f>단가대비표!V155</f>
        <v>0</v>
      </c>
      <c r="J492" s="24">
        <f>TRUNC(I492*D492,1)</f>
        <v>0</v>
      </c>
      <c r="K492" s="21">
        <f>TRUNC(E492+G492+I492,1)</f>
        <v>172068</v>
      </c>
      <c r="L492" s="24">
        <f>TRUNC(F492+H492+J492,1)</f>
        <v>3441.3</v>
      </c>
      <c r="M492" s="18" t="s">
        <v>52</v>
      </c>
      <c r="N492" s="1" t="s">
        <v>585</v>
      </c>
      <c r="O492" s="1" t="s">
        <v>877</v>
      </c>
      <c r="P492" s="1" t="s">
        <v>64</v>
      </c>
      <c r="Q492" s="1" t="s">
        <v>64</v>
      </c>
      <c r="R492" s="1" t="s">
        <v>63</v>
      </c>
      <c r="AV492" s="1" t="s">
        <v>52</v>
      </c>
      <c r="AW492" s="1" t="s">
        <v>1576</v>
      </c>
      <c r="AX492" s="1" t="s">
        <v>52</v>
      </c>
      <c r="AY492" s="1" t="s">
        <v>52</v>
      </c>
      <c r="AZ492" s="1" t="s">
        <v>52</v>
      </c>
    </row>
    <row r="493" spans="1:52" ht="30" customHeight="1">
      <c r="A493" s="18" t="s">
        <v>831</v>
      </c>
      <c r="B493" s="18" t="s">
        <v>52</v>
      </c>
      <c r="C493" s="18" t="s">
        <v>52</v>
      </c>
      <c r="D493" s="19"/>
      <c r="E493" s="21"/>
      <c r="F493" s="24">
        <f>TRUNC(SUMIF(N491:N492, N490, F491:F492),0)</f>
        <v>0</v>
      </c>
      <c r="G493" s="21"/>
      <c r="H493" s="24">
        <f>TRUNC(SUMIF(N491:N492, N490, H491:H492),0)</f>
        <v>34880</v>
      </c>
      <c r="I493" s="21"/>
      <c r="J493" s="24">
        <f>TRUNC(SUMIF(N491:N492, N490, J491:J492),0)</f>
        <v>0</v>
      </c>
      <c r="K493" s="21"/>
      <c r="L493" s="24">
        <f>F493+H493+J493</f>
        <v>34880</v>
      </c>
      <c r="M493" s="18" t="s">
        <v>52</v>
      </c>
      <c r="N493" s="1" t="s">
        <v>99</v>
      </c>
      <c r="O493" s="1" t="s">
        <v>99</v>
      </c>
      <c r="P493" s="1" t="s">
        <v>52</v>
      </c>
      <c r="Q493" s="1" t="s">
        <v>52</v>
      </c>
      <c r="R493" s="1" t="s">
        <v>52</v>
      </c>
      <c r="AV493" s="1" t="s">
        <v>52</v>
      </c>
      <c r="AW493" s="1" t="s">
        <v>52</v>
      </c>
      <c r="AX493" s="1" t="s">
        <v>52</v>
      </c>
      <c r="AY493" s="1" t="s">
        <v>52</v>
      </c>
      <c r="AZ493" s="1" t="s">
        <v>52</v>
      </c>
    </row>
    <row r="494" spans="1:52" ht="30" customHeight="1">
      <c r="A494" s="19"/>
      <c r="B494" s="19"/>
      <c r="C494" s="19"/>
      <c r="D494" s="19"/>
      <c r="E494" s="21"/>
      <c r="F494" s="24"/>
      <c r="G494" s="21"/>
      <c r="H494" s="24"/>
      <c r="I494" s="21"/>
      <c r="J494" s="24"/>
      <c r="K494" s="21"/>
      <c r="L494" s="24"/>
      <c r="M494" s="19"/>
    </row>
    <row r="495" spans="1:52" ht="30" customHeight="1">
      <c r="A495" s="15" t="s">
        <v>1577</v>
      </c>
      <c r="B495" s="16"/>
      <c r="C495" s="16"/>
      <c r="D495" s="16"/>
      <c r="E495" s="20"/>
      <c r="F495" s="23"/>
      <c r="G495" s="20"/>
      <c r="H495" s="23"/>
      <c r="I495" s="20"/>
      <c r="J495" s="23"/>
      <c r="K495" s="20"/>
      <c r="L495" s="23"/>
      <c r="M495" s="17"/>
      <c r="N495" s="1" t="s">
        <v>589</v>
      </c>
    </row>
    <row r="496" spans="1:52" ht="30" customHeight="1">
      <c r="A496" s="18" t="s">
        <v>1567</v>
      </c>
      <c r="B496" s="18" t="s">
        <v>872</v>
      </c>
      <c r="C496" s="18" t="s">
        <v>873</v>
      </c>
      <c r="D496" s="19">
        <v>0.13300000000000001</v>
      </c>
      <c r="E496" s="21">
        <f>단가대비표!O167</f>
        <v>0</v>
      </c>
      <c r="F496" s="24">
        <f>TRUNC(E496*D496,1)</f>
        <v>0</v>
      </c>
      <c r="G496" s="21">
        <f>단가대비표!P167</f>
        <v>253539</v>
      </c>
      <c r="H496" s="24">
        <f>TRUNC(G496*D496,1)</f>
        <v>33720.6</v>
      </c>
      <c r="I496" s="21">
        <f>단가대비표!V167</f>
        <v>0</v>
      </c>
      <c r="J496" s="24">
        <f>TRUNC(I496*D496,1)</f>
        <v>0</v>
      </c>
      <c r="K496" s="21">
        <f>TRUNC(E496+G496+I496,1)</f>
        <v>253539</v>
      </c>
      <c r="L496" s="24">
        <f>TRUNC(F496+H496+J496,1)</f>
        <v>33720.6</v>
      </c>
      <c r="M496" s="18" t="s">
        <v>52</v>
      </c>
      <c r="N496" s="1" t="s">
        <v>589</v>
      </c>
      <c r="O496" s="1" t="s">
        <v>1568</v>
      </c>
      <c r="P496" s="1" t="s">
        <v>64</v>
      </c>
      <c r="Q496" s="1" t="s">
        <v>64</v>
      </c>
      <c r="R496" s="1" t="s">
        <v>63</v>
      </c>
      <c r="AV496" s="1" t="s">
        <v>52</v>
      </c>
      <c r="AW496" s="1" t="s">
        <v>1578</v>
      </c>
      <c r="AX496" s="1" t="s">
        <v>52</v>
      </c>
      <c r="AY496" s="1" t="s">
        <v>52</v>
      </c>
      <c r="AZ496" s="1" t="s">
        <v>52</v>
      </c>
    </row>
    <row r="497" spans="1:52" ht="30" customHeight="1">
      <c r="A497" s="18" t="s">
        <v>876</v>
      </c>
      <c r="B497" s="18" t="s">
        <v>872</v>
      </c>
      <c r="C497" s="18" t="s">
        <v>873</v>
      </c>
      <c r="D497" s="19">
        <v>2.1000000000000001E-2</v>
      </c>
      <c r="E497" s="21">
        <f>단가대비표!O155</f>
        <v>0</v>
      </c>
      <c r="F497" s="24">
        <f>TRUNC(E497*D497,1)</f>
        <v>0</v>
      </c>
      <c r="G497" s="21">
        <f>단가대비표!P155</f>
        <v>172068</v>
      </c>
      <c r="H497" s="24">
        <f>TRUNC(G497*D497,1)</f>
        <v>3613.4</v>
      </c>
      <c r="I497" s="21">
        <f>단가대비표!V155</f>
        <v>0</v>
      </c>
      <c r="J497" s="24">
        <f>TRUNC(I497*D497,1)</f>
        <v>0</v>
      </c>
      <c r="K497" s="21">
        <f>TRUNC(E497+G497+I497,1)</f>
        <v>172068</v>
      </c>
      <c r="L497" s="24">
        <f>TRUNC(F497+H497+J497,1)</f>
        <v>3613.4</v>
      </c>
      <c r="M497" s="18" t="s">
        <v>52</v>
      </c>
      <c r="N497" s="1" t="s">
        <v>589</v>
      </c>
      <c r="O497" s="1" t="s">
        <v>877</v>
      </c>
      <c r="P497" s="1" t="s">
        <v>64</v>
      </c>
      <c r="Q497" s="1" t="s">
        <v>64</v>
      </c>
      <c r="R497" s="1" t="s">
        <v>63</v>
      </c>
      <c r="AV497" s="1" t="s">
        <v>52</v>
      </c>
      <c r="AW497" s="1" t="s">
        <v>1579</v>
      </c>
      <c r="AX497" s="1" t="s">
        <v>52</v>
      </c>
      <c r="AY497" s="1" t="s">
        <v>52</v>
      </c>
      <c r="AZ497" s="1" t="s">
        <v>52</v>
      </c>
    </row>
    <row r="498" spans="1:52" ht="30" customHeight="1">
      <c r="A498" s="18" t="s">
        <v>831</v>
      </c>
      <c r="B498" s="18" t="s">
        <v>52</v>
      </c>
      <c r="C498" s="18" t="s">
        <v>52</v>
      </c>
      <c r="D498" s="19"/>
      <c r="E498" s="21"/>
      <c r="F498" s="24">
        <f>TRUNC(SUMIF(N496:N497, N495, F496:F497),0)</f>
        <v>0</v>
      </c>
      <c r="G498" s="21"/>
      <c r="H498" s="24">
        <f>TRUNC(SUMIF(N496:N497, N495, H496:H497),0)</f>
        <v>37334</v>
      </c>
      <c r="I498" s="21"/>
      <c r="J498" s="24">
        <f>TRUNC(SUMIF(N496:N497, N495, J496:J497),0)</f>
        <v>0</v>
      </c>
      <c r="K498" s="21"/>
      <c r="L498" s="24">
        <f>F498+H498+J498</f>
        <v>37334</v>
      </c>
      <c r="M498" s="18" t="s">
        <v>52</v>
      </c>
      <c r="N498" s="1" t="s">
        <v>99</v>
      </c>
      <c r="O498" s="1" t="s">
        <v>99</v>
      </c>
      <c r="P498" s="1" t="s">
        <v>52</v>
      </c>
      <c r="Q498" s="1" t="s">
        <v>52</v>
      </c>
      <c r="R498" s="1" t="s">
        <v>52</v>
      </c>
      <c r="AV498" s="1" t="s">
        <v>52</v>
      </c>
      <c r="AW498" s="1" t="s">
        <v>52</v>
      </c>
      <c r="AX498" s="1" t="s">
        <v>52</v>
      </c>
      <c r="AY498" s="1" t="s">
        <v>52</v>
      </c>
      <c r="AZ498" s="1" t="s">
        <v>52</v>
      </c>
    </row>
    <row r="499" spans="1:52" ht="30" customHeight="1">
      <c r="A499" s="19"/>
      <c r="B499" s="19"/>
      <c r="C499" s="19"/>
      <c r="D499" s="19"/>
      <c r="E499" s="21"/>
      <c r="F499" s="24"/>
      <c r="G499" s="21"/>
      <c r="H499" s="24"/>
      <c r="I499" s="21"/>
      <c r="J499" s="24"/>
      <c r="K499" s="21"/>
      <c r="L499" s="24"/>
      <c r="M499" s="19"/>
    </row>
    <row r="500" spans="1:52" ht="30" customHeight="1">
      <c r="A500" s="15" t="s">
        <v>1580</v>
      </c>
      <c r="B500" s="16"/>
      <c r="C500" s="16"/>
      <c r="D500" s="16"/>
      <c r="E500" s="20"/>
      <c r="F500" s="23"/>
      <c r="G500" s="20"/>
      <c r="H500" s="23"/>
      <c r="I500" s="20"/>
      <c r="J500" s="23"/>
      <c r="K500" s="20"/>
      <c r="L500" s="23"/>
      <c r="M500" s="17"/>
      <c r="N500" s="1" t="s">
        <v>594</v>
      </c>
    </row>
    <row r="501" spans="1:52" ht="30" customHeight="1">
      <c r="A501" s="18" t="s">
        <v>1550</v>
      </c>
      <c r="B501" s="18" t="s">
        <v>1551</v>
      </c>
      <c r="C501" s="18" t="s">
        <v>1273</v>
      </c>
      <c r="D501" s="19">
        <v>0.03</v>
      </c>
      <c r="E501" s="21">
        <f>단가대비표!O120</f>
        <v>10371</v>
      </c>
      <c r="F501" s="24">
        <f>TRUNC(E501*D501,1)</f>
        <v>311.10000000000002</v>
      </c>
      <c r="G501" s="21">
        <f>단가대비표!P120</f>
        <v>0</v>
      </c>
      <c r="H501" s="24">
        <f>TRUNC(G501*D501,1)</f>
        <v>0</v>
      </c>
      <c r="I501" s="21">
        <f>단가대비표!V120</f>
        <v>0</v>
      </c>
      <c r="J501" s="24">
        <f>TRUNC(I501*D501,1)</f>
        <v>0</v>
      </c>
      <c r="K501" s="21">
        <f>TRUNC(E501+G501+I501,1)</f>
        <v>10371</v>
      </c>
      <c r="L501" s="24">
        <f>TRUNC(F501+H501+J501,1)</f>
        <v>311.10000000000002</v>
      </c>
      <c r="M501" s="18" t="s">
        <v>52</v>
      </c>
      <c r="N501" s="1" t="s">
        <v>594</v>
      </c>
      <c r="O501" s="1" t="s">
        <v>1552</v>
      </c>
      <c r="P501" s="1" t="s">
        <v>64</v>
      </c>
      <c r="Q501" s="1" t="s">
        <v>64</v>
      </c>
      <c r="R501" s="1" t="s">
        <v>63</v>
      </c>
      <c r="AV501" s="1" t="s">
        <v>52</v>
      </c>
      <c r="AW501" s="1" t="s">
        <v>1581</v>
      </c>
      <c r="AX501" s="1" t="s">
        <v>52</v>
      </c>
      <c r="AY501" s="1" t="s">
        <v>52</v>
      </c>
      <c r="AZ501" s="1" t="s">
        <v>52</v>
      </c>
    </row>
    <row r="502" spans="1:52" ht="30" customHeight="1">
      <c r="A502" s="18" t="s">
        <v>831</v>
      </c>
      <c r="B502" s="18" t="s">
        <v>52</v>
      </c>
      <c r="C502" s="18" t="s">
        <v>52</v>
      </c>
      <c r="D502" s="19"/>
      <c r="E502" s="21"/>
      <c r="F502" s="24">
        <f>TRUNC(SUMIF(N501:N501, N500, F501:F501),0)</f>
        <v>311</v>
      </c>
      <c r="G502" s="21"/>
      <c r="H502" s="24">
        <f>TRUNC(SUMIF(N501:N501, N500, H501:H501),0)</f>
        <v>0</v>
      </c>
      <c r="I502" s="21"/>
      <c r="J502" s="24">
        <f>TRUNC(SUMIF(N501:N501, N500, J501:J501),0)</f>
        <v>0</v>
      </c>
      <c r="K502" s="21"/>
      <c r="L502" s="24">
        <f>F502+H502+J502</f>
        <v>311</v>
      </c>
      <c r="M502" s="18" t="s">
        <v>52</v>
      </c>
      <c r="N502" s="1" t="s">
        <v>99</v>
      </c>
      <c r="O502" s="1" t="s">
        <v>99</v>
      </c>
      <c r="P502" s="1" t="s">
        <v>52</v>
      </c>
      <c r="Q502" s="1" t="s">
        <v>52</v>
      </c>
      <c r="R502" s="1" t="s">
        <v>52</v>
      </c>
      <c r="AV502" s="1" t="s">
        <v>52</v>
      </c>
      <c r="AW502" s="1" t="s">
        <v>52</v>
      </c>
      <c r="AX502" s="1" t="s">
        <v>52</v>
      </c>
      <c r="AY502" s="1" t="s">
        <v>52</v>
      </c>
      <c r="AZ502" s="1" t="s">
        <v>52</v>
      </c>
    </row>
    <row r="503" spans="1:52" ht="30" customHeight="1">
      <c r="A503" s="19"/>
      <c r="B503" s="19"/>
      <c r="C503" s="19"/>
      <c r="D503" s="19"/>
      <c r="E503" s="21"/>
      <c r="F503" s="24"/>
      <c r="G503" s="21"/>
      <c r="H503" s="24"/>
      <c r="I503" s="21"/>
      <c r="J503" s="24"/>
      <c r="K503" s="21"/>
      <c r="L503" s="24"/>
      <c r="M503" s="19"/>
    </row>
    <row r="504" spans="1:52" ht="30" customHeight="1">
      <c r="A504" s="15" t="s">
        <v>1582</v>
      </c>
      <c r="B504" s="16"/>
      <c r="C504" s="16"/>
      <c r="D504" s="16"/>
      <c r="E504" s="20"/>
      <c r="F504" s="23"/>
      <c r="G504" s="20"/>
      <c r="H504" s="23"/>
      <c r="I504" s="20"/>
      <c r="J504" s="23"/>
      <c r="K504" s="20"/>
      <c r="L504" s="23"/>
      <c r="M504" s="17"/>
      <c r="N504" s="1" t="s">
        <v>598</v>
      </c>
    </row>
    <row r="505" spans="1:52" ht="30" customHeight="1">
      <c r="A505" s="18" t="s">
        <v>1550</v>
      </c>
      <c r="B505" s="18" t="s">
        <v>1551</v>
      </c>
      <c r="C505" s="18" t="s">
        <v>1273</v>
      </c>
      <c r="D505" s="19">
        <v>0.03</v>
      </c>
      <c r="E505" s="21">
        <f>단가대비표!O120</f>
        <v>10371</v>
      </c>
      <c r="F505" s="24">
        <f>TRUNC(E505*D505,1)</f>
        <v>311.10000000000002</v>
      </c>
      <c r="G505" s="21">
        <f>단가대비표!P120</f>
        <v>0</v>
      </c>
      <c r="H505" s="24">
        <f>TRUNC(G505*D505,1)</f>
        <v>0</v>
      </c>
      <c r="I505" s="21">
        <f>단가대비표!V120</f>
        <v>0</v>
      </c>
      <c r="J505" s="24">
        <f>TRUNC(I505*D505,1)</f>
        <v>0</v>
      </c>
      <c r="K505" s="21">
        <f>TRUNC(E505+G505+I505,1)</f>
        <v>10371</v>
      </c>
      <c r="L505" s="24">
        <f>TRUNC(F505+H505+J505,1)</f>
        <v>311.10000000000002</v>
      </c>
      <c r="M505" s="18" t="s">
        <v>52</v>
      </c>
      <c r="N505" s="1" t="s">
        <v>598</v>
      </c>
      <c r="O505" s="1" t="s">
        <v>1552</v>
      </c>
      <c r="P505" s="1" t="s">
        <v>64</v>
      </c>
      <c r="Q505" s="1" t="s">
        <v>64</v>
      </c>
      <c r="R505" s="1" t="s">
        <v>63</v>
      </c>
      <c r="AV505" s="1" t="s">
        <v>52</v>
      </c>
      <c r="AW505" s="1" t="s">
        <v>1583</v>
      </c>
      <c r="AX505" s="1" t="s">
        <v>52</v>
      </c>
      <c r="AY505" s="1" t="s">
        <v>52</v>
      </c>
      <c r="AZ505" s="1" t="s">
        <v>52</v>
      </c>
    </row>
    <row r="506" spans="1:52" ht="30" customHeight="1">
      <c r="A506" s="18" t="s">
        <v>831</v>
      </c>
      <c r="B506" s="18" t="s">
        <v>52</v>
      </c>
      <c r="C506" s="18" t="s">
        <v>52</v>
      </c>
      <c r="D506" s="19"/>
      <c r="E506" s="21"/>
      <c r="F506" s="24">
        <f>TRUNC(SUMIF(N505:N505, N504, F505:F505),0)</f>
        <v>311</v>
      </c>
      <c r="G506" s="21"/>
      <c r="H506" s="24">
        <f>TRUNC(SUMIF(N505:N505, N504, H505:H505),0)</f>
        <v>0</v>
      </c>
      <c r="I506" s="21"/>
      <c r="J506" s="24">
        <f>TRUNC(SUMIF(N505:N505, N504, J505:J505),0)</f>
        <v>0</v>
      </c>
      <c r="K506" s="21"/>
      <c r="L506" s="24">
        <f>F506+H506+J506</f>
        <v>311</v>
      </c>
      <c r="M506" s="18" t="s">
        <v>52</v>
      </c>
      <c r="N506" s="1" t="s">
        <v>99</v>
      </c>
      <c r="O506" s="1" t="s">
        <v>99</v>
      </c>
      <c r="P506" s="1" t="s">
        <v>52</v>
      </c>
      <c r="Q506" s="1" t="s">
        <v>52</v>
      </c>
      <c r="R506" s="1" t="s">
        <v>52</v>
      </c>
      <c r="AV506" s="1" t="s">
        <v>52</v>
      </c>
      <c r="AW506" s="1" t="s">
        <v>52</v>
      </c>
      <c r="AX506" s="1" t="s">
        <v>52</v>
      </c>
      <c r="AY506" s="1" t="s">
        <v>52</v>
      </c>
      <c r="AZ506" s="1" t="s">
        <v>52</v>
      </c>
    </row>
    <row r="507" spans="1:52" ht="30" customHeight="1">
      <c r="A507" s="19"/>
      <c r="B507" s="19"/>
      <c r="C507" s="19"/>
      <c r="D507" s="19"/>
      <c r="E507" s="21"/>
      <c r="F507" s="24"/>
      <c r="G507" s="21"/>
      <c r="H507" s="24"/>
      <c r="I507" s="21"/>
      <c r="J507" s="24"/>
      <c r="K507" s="21"/>
      <c r="L507" s="24"/>
      <c r="M507" s="19"/>
    </row>
    <row r="508" spans="1:52" ht="30" customHeight="1">
      <c r="A508" s="15" t="s">
        <v>1584</v>
      </c>
      <c r="B508" s="16"/>
      <c r="C508" s="16"/>
      <c r="D508" s="16"/>
      <c r="E508" s="20"/>
      <c r="F508" s="23"/>
      <c r="G508" s="20"/>
      <c r="H508" s="23"/>
      <c r="I508" s="20"/>
      <c r="J508" s="23"/>
      <c r="K508" s="20"/>
      <c r="L508" s="23"/>
      <c r="M508" s="17"/>
      <c r="N508" s="1" t="s">
        <v>605</v>
      </c>
    </row>
    <row r="509" spans="1:52" ht="30" customHeight="1">
      <c r="A509" s="18" t="s">
        <v>1585</v>
      </c>
      <c r="B509" s="18" t="s">
        <v>1586</v>
      </c>
      <c r="C509" s="18" t="s">
        <v>83</v>
      </c>
      <c r="D509" s="19">
        <v>1</v>
      </c>
      <c r="E509" s="21">
        <f>일위대가목록!E185</f>
        <v>84</v>
      </c>
      <c r="F509" s="24">
        <f>TRUNC(E509*D509,1)</f>
        <v>84</v>
      </c>
      <c r="G509" s="21">
        <f>일위대가목록!F185</f>
        <v>2802</v>
      </c>
      <c r="H509" s="24">
        <f>TRUNC(G509*D509,1)</f>
        <v>2802</v>
      </c>
      <c r="I509" s="21">
        <f>일위대가목록!G185</f>
        <v>0</v>
      </c>
      <c r="J509" s="24">
        <f>TRUNC(I509*D509,1)</f>
        <v>0</v>
      </c>
      <c r="K509" s="21">
        <f t="shared" ref="K509:L512" si="75">TRUNC(E509+G509+I509,1)</f>
        <v>2886</v>
      </c>
      <c r="L509" s="24">
        <f t="shared" si="75"/>
        <v>2886</v>
      </c>
      <c r="M509" s="18" t="s">
        <v>1587</v>
      </c>
      <c r="N509" s="1" t="s">
        <v>605</v>
      </c>
      <c r="O509" s="1" t="s">
        <v>1588</v>
      </c>
      <c r="P509" s="1" t="s">
        <v>63</v>
      </c>
      <c r="Q509" s="1" t="s">
        <v>64</v>
      </c>
      <c r="R509" s="1" t="s">
        <v>64</v>
      </c>
      <c r="AV509" s="1" t="s">
        <v>52</v>
      </c>
      <c r="AW509" s="1" t="s">
        <v>1589</v>
      </c>
      <c r="AX509" s="1" t="s">
        <v>52</v>
      </c>
      <c r="AY509" s="1" t="s">
        <v>52</v>
      </c>
      <c r="AZ509" s="1" t="s">
        <v>52</v>
      </c>
    </row>
    <row r="510" spans="1:52" ht="30" customHeight="1">
      <c r="A510" s="18" t="s">
        <v>1590</v>
      </c>
      <c r="B510" s="18" t="s">
        <v>52</v>
      </c>
      <c r="C510" s="18" t="s">
        <v>83</v>
      </c>
      <c r="D510" s="19">
        <v>1</v>
      </c>
      <c r="E510" s="21">
        <f>일위대가목록!E186</f>
        <v>156</v>
      </c>
      <c r="F510" s="24">
        <f>TRUNC(E510*D510,1)</f>
        <v>156</v>
      </c>
      <c r="G510" s="21">
        <f>일위대가목록!F186</f>
        <v>0</v>
      </c>
      <c r="H510" s="24">
        <f>TRUNC(G510*D510,1)</f>
        <v>0</v>
      </c>
      <c r="I510" s="21">
        <f>일위대가목록!G186</f>
        <v>0</v>
      </c>
      <c r="J510" s="24">
        <f>TRUNC(I510*D510,1)</f>
        <v>0</v>
      </c>
      <c r="K510" s="21">
        <f t="shared" si="75"/>
        <v>156</v>
      </c>
      <c r="L510" s="24">
        <f t="shared" si="75"/>
        <v>156</v>
      </c>
      <c r="M510" s="18" t="s">
        <v>1591</v>
      </c>
      <c r="N510" s="1" t="s">
        <v>605</v>
      </c>
      <c r="O510" s="1" t="s">
        <v>1592</v>
      </c>
      <c r="P510" s="1" t="s">
        <v>63</v>
      </c>
      <c r="Q510" s="1" t="s">
        <v>64</v>
      </c>
      <c r="R510" s="1" t="s">
        <v>64</v>
      </c>
      <c r="AV510" s="1" t="s">
        <v>52</v>
      </c>
      <c r="AW510" s="1" t="s">
        <v>1593</v>
      </c>
      <c r="AX510" s="1" t="s">
        <v>52</v>
      </c>
      <c r="AY510" s="1" t="s">
        <v>52</v>
      </c>
      <c r="AZ510" s="1" t="s">
        <v>52</v>
      </c>
    </row>
    <row r="511" spans="1:52" ht="30" customHeight="1">
      <c r="A511" s="18" t="s">
        <v>1594</v>
      </c>
      <c r="B511" s="18" t="s">
        <v>1595</v>
      </c>
      <c r="C511" s="18" t="s">
        <v>83</v>
      </c>
      <c r="D511" s="19">
        <v>1</v>
      </c>
      <c r="E511" s="21">
        <f>일위대가목록!E187</f>
        <v>390</v>
      </c>
      <c r="F511" s="24">
        <f>TRUNC(E511*D511,1)</f>
        <v>390</v>
      </c>
      <c r="G511" s="21">
        <f>일위대가목록!F187</f>
        <v>19514</v>
      </c>
      <c r="H511" s="24">
        <f>TRUNC(G511*D511,1)</f>
        <v>19514</v>
      </c>
      <c r="I511" s="21">
        <f>일위대가목록!G187</f>
        <v>0</v>
      </c>
      <c r="J511" s="24">
        <f>TRUNC(I511*D511,1)</f>
        <v>0</v>
      </c>
      <c r="K511" s="21">
        <f t="shared" si="75"/>
        <v>19904</v>
      </c>
      <c r="L511" s="24">
        <f t="shared" si="75"/>
        <v>19904</v>
      </c>
      <c r="M511" s="18" t="s">
        <v>1596</v>
      </c>
      <c r="N511" s="1" t="s">
        <v>605</v>
      </c>
      <c r="O511" s="1" t="s">
        <v>1597</v>
      </c>
      <c r="P511" s="1" t="s">
        <v>63</v>
      </c>
      <c r="Q511" s="1" t="s">
        <v>64</v>
      </c>
      <c r="R511" s="1" t="s">
        <v>64</v>
      </c>
      <c r="AV511" s="1" t="s">
        <v>52</v>
      </c>
      <c r="AW511" s="1" t="s">
        <v>1598</v>
      </c>
      <c r="AX511" s="1" t="s">
        <v>52</v>
      </c>
      <c r="AY511" s="1" t="s">
        <v>52</v>
      </c>
      <c r="AZ511" s="1" t="s">
        <v>52</v>
      </c>
    </row>
    <row r="512" spans="1:52" ht="30" customHeight="1">
      <c r="A512" s="18" t="s">
        <v>1599</v>
      </c>
      <c r="B512" s="18" t="s">
        <v>1600</v>
      </c>
      <c r="C512" s="18" t="s">
        <v>83</v>
      </c>
      <c r="D512" s="19">
        <v>1</v>
      </c>
      <c r="E512" s="21">
        <f>일위대가목록!E188</f>
        <v>336</v>
      </c>
      <c r="F512" s="24">
        <f>TRUNC(E512*D512,1)</f>
        <v>336</v>
      </c>
      <c r="G512" s="21">
        <f>일위대가목록!F188</f>
        <v>0</v>
      </c>
      <c r="H512" s="24">
        <f>TRUNC(G512*D512,1)</f>
        <v>0</v>
      </c>
      <c r="I512" s="21">
        <f>일위대가목록!G188</f>
        <v>0</v>
      </c>
      <c r="J512" s="24">
        <f>TRUNC(I512*D512,1)</f>
        <v>0</v>
      </c>
      <c r="K512" s="21">
        <f t="shared" si="75"/>
        <v>336</v>
      </c>
      <c r="L512" s="24">
        <f t="shared" si="75"/>
        <v>336</v>
      </c>
      <c r="M512" s="18" t="s">
        <v>1601</v>
      </c>
      <c r="N512" s="1" t="s">
        <v>605</v>
      </c>
      <c r="O512" s="1" t="s">
        <v>1602</v>
      </c>
      <c r="P512" s="1" t="s">
        <v>63</v>
      </c>
      <c r="Q512" s="1" t="s">
        <v>64</v>
      </c>
      <c r="R512" s="1" t="s">
        <v>64</v>
      </c>
      <c r="AV512" s="1" t="s">
        <v>52</v>
      </c>
      <c r="AW512" s="1" t="s">
        <v>1603</v>
      </c>
      <c r="AX512" s="1" t="s">
        <v>52</v>
      </c>
      <c r="AY512" s="1" t="s">
        <v>52</v>
      </c>
      <c r="AZ512" s="1" t="s">
        <v>52</v>
      </c>
    </row>
    <row r="513" spans="1:52" ht="30" customHeight="1">
      <c r="A513" s="18" t="s">
        <v>831</v>
      </c>
      <c r="B513" s="18" t="s">
        <v>52</v>
      </c>
      <c r="C513" s="18" t="s">
        <v>52</v>
      </c>
      <c r="D513" s="19"/>
      <c r="E513" s="21"/>
      <c r="F513" s="24">
        <f>TRUNC(SUMIF(N509:N512, N508, F509:F512),0)</f>
        <v>966</v>
      </c>
      <c r="G513" s="21"/>
      <c r="H513" s="24">
        <f>TRUNC(SUMIF(N509:N512, N508, H509:H512),0)</f>
        <v>22316</v>
      </c>
      <c r="I513" s="21"/>
      <c r="J513" s="24">
        <f>TRUNC(SUMIF(N509:N512, N508, J509:J512),0)</f>
        <v>0</v>
      </c>
      <c r="K513" s="21"/>
      <c r="L513" s="24">
        <f>F513+H513+J513</f>
        <v>23282</v>
      </c>
      <c r="M513" s="18" t="s">
        <v>52</v>
      </c>
      <c r="N513" s="1" t="s">
        <v>99</v>
      </c>
      <c r="O513" s="1" t="s">
        <v>99</v>
      </c>
      <c r="P513" s="1" t="s">
        <v>52</v>
      </c>
      <c r="Q513" s="1" t="s">
        <v>52</v>
      </c>
      <c r="R513" s="1" t="s">
        <v>52</v>
      </c>
      <c r="AV513" s="1" t="s">
        <v>52</v>
      </c>
      <c r="AW513" s="1" t="s">
        <v>52</v>
      </c>
      <c r="AX513" s="1" t="s">
        <v>52</v>
      </c>
      <c r="AY513" s="1" t="s">
        <v>52</v>
      </c>
      <c r="AZ513" s="1" t="s">
        <v>52</v>
      </c>
    </row>
    <row r="514" spans="1:52" ht="30" customHeight="1">
      <c r="A514" s="19"/>
      <c r="B514" s="19"/>
      <c r="C514" s="19"/>
      <c r="D514" s="19"/>
      <c r="E514" s="21"/>
      <c r="F514" s="24"/>
      <c r="G514" s="21"/>
      <c r="H514" s="24"/>
      <c r="I514" s="21"/>
      <c r="J514" s="24"/>
      <c r="K514" s="21"/>
      <c r="L514" s="24"/>
      <c r="M514" s="19"/>
    </row>
    <row r="515" spans="1:52" ht="30" customHeight="1">
      <c r="A515" s="15" t="s">
        <v>1604</v>
      </c>
      <c r="B515" s="16"/>
      <c r="C515" s="16"/>
      <c r="D515" s="16"/>
      <c r="E515" s="20"/>
      <c r="F515" s="23"/>
      <c r="G515" s="20"/>
      <c r="H515" s="23"/>
      <c r="I515" s="20"/>
      <c r="J515" s="23"/>
      <c r="K515" s="20"/>
      <c r="L515" s="23"/>
      <c r="M515" s="17"/>
      <c r="N515" s="1" t="s">
        <v>610</v>
      </c>
    </row>
    <row r="516" spans="1:52" ht="30" customHeight="1">
      <c r="A516" s="18" t="s">
        <v>1605</v>
      </c>
      <c r="B516" s="18" t="s">
        <v>1606</v>
      </c>
      <c r="C516" s="18" t="s">
        <v>83</v>
      </c>
      <c r="D516" s="19">
        <v>1</v>
      </c>
      <c r="E516" s="21">
        <f>일위대가목록!E189</f>
        <v>84</v>
      </c>
      <c r="F516" s="24">
        <f>TRUNC(E516*D516,1)</f>
        <v>84</v>
      </c>
      <c r="G516" s="21">
        <f>일위대가목록!F189</f>
        <v>2802</v>
      </c>
      <c r="H516" s="24">
        <f>TRUNC(G516*D516,1)</f>
        <v>2802</v>
      </c>
      <c r="I516" s="21">
        <f>일위대가목록!G189</f>
        <v>0</v>
      </c>
      <c r="J516" s="24">
        <f>TRUNC(I516*D516,1)</f>
        <v>0</v>
      </c>
      <c r="K516" s="21">
        <f t="shared" ref="K516:L519" si="76">TRUNC(E516+G516+I516,1)</f>
        <v>2886</v>
      </c>
      <c r="L516" s="24">
        <f t="shared" si="76"/>
        <v>2886</v>
      </c>
      <c r="M516" s="18" t="s">
        <v>1607</v>
      </c>
      <c r="N516" s="1" t="s">
        <v>610</v>
      </c>
      <c r="O516" s="1" t="s">
        <v>1608</v>
      </c>
      <c r="P516" s="1" t="s">
        <v>63</v>
      </c>
      <c r="Q516" s="1" t="s">
        <v>64</v>
      </c>
      <c r="R516" s="1" t="s">
        <v>64</v>
      </c>
      <c r="AV516" s="1" t="s">
        <v>52</v>
      </c>
      <c r="AW516" s="1" t="s">
        <v>1609</v>
      </c>
      <c r="AX516" s="1" t="s">
        <v>52</v>
      </c>
      <c r="AY516" s="1" t="s">
        <v>52</v>
      </c>
      <c r="AZ516" s="1" t="s">
        <v>52</v>
      </c>
    </row>
    <row r="517" spans="1:52" ht="30" customHeight="1">
      <c r="A517" s="18" t="s">
        <v>1590</v>
      </c>
      <c r="B517" s="18" t="s">
        <v>52</v>
      </c>
      <c r="C517" s="18" t="s">
        <v>83</v>
      </c>
      <c r="D517" s="19">
        <v>1</v>
      </c>
      <c r="E517" s="21">
        <f>일위대가목록!E186</f>
        <v>156</v>
      </c>
      <c r="F517" s="24">
        <f>TRUNC(E517*D517,1)</f>
        <v>156</v>
      </c>
      <c r="G517" s="21">
        <f>일위대가목록!F186</f>
        <v>0</v>
      </c>
      <c r="H517" s="24">
        <f>TRUNC(G517*D517,1)</f>
        <v>0</v>
      </c>
      <c r="I517" s="21">
        <f>일위대가목록!G186</f>
        <v>0</v>
      </c>
      <c r="J517" s="24">
        <f>TRUNC(I517*D517,1)</f>
        <v>0</v>
      </c>
      <c r="K517" s="21">
        <f t="shared" si="76"/>
        <v>156</v>
      </c>
      <c r="L517" s="24">
        <f t="shared" si="76"/>
        <v>156</v>
      </c>
      <c r="M517" s="18" t="s">
        <v>1591</v>
      </c>
      <c r="N517" s="1" t="s">
        <v>610</v>
      </c>
      <c r="O517" s="1" t="s">
        <v>1592</v>
      </c>
      <c r="P517" s="1" t="s">
        <v>63</v>
      </c>
      <c r="Q517" s="1" t="s">
        <v>64</v>
      </c>
      <c r="R517" s="1" t="s">
        <v>64</v>
      </c>
      <c r="AV517" s="1" t="s">
        <v>52</v>
      </c>
      <c r="AW517" s="1" t="s">
        <v>1610</v>
      </c>
      <c r="AX517" s="1" t="s">
        <v>52</v>
      </c>
      <c r="AY517" s="1" t="s">
        <v>52</v>
      </c>
      <c r="AZ517" s="1" t="s">
        <v>52</v>
      </c>
    </row>
    <row r="518" spans="1:52" ht="30" customHeight="1">
      <c r="A518" s="18" t="s">
        <v>1611</v>
      </c>
      <c r="B518" s="18" t="s">
        <v>1612</v>
      </c>
      <c r="C518" s="18" t="s">
        <v>83</v>
      </c>
      <c r="D518" s="19">
        <v>1</v>
      </c>
      <c r="E518" s="21">
        <f>일위대가목록!E190</f>
        <v>140</v>
      </c>
      <c r="F518" s="24">
        <f>TRUNC(E518*D518,1)</f>
        <v>140</v>
      </c>
      <c r="G518" s="21">
        <f>일위대가목록!F190</f>
        <v>7000</v>
      </c>
      <c r="H518" s="24">
        <f>TRUNC(G518*D518,1)</f>
        <v>7000</v>
      </c>
      <c r="I518" s="21">
        <f>일위대가목록!G190</f>
        <v>0</v>
      </c>
      <c r="J518" s="24">
        <f>TRUNC(I518*D518,1)</f>
        <v>0</v>
      </c>
      <c r="K518" s="21">
        <f t="shared" si="76"/>
        <v>7140</v>
      </c>
      <c r="L518" s="24">
        <f t="shared" si="76"/>
        <v>7140</v>
      </c>
      <c r="M518" s="18" t="s">
        <v>1613</v>
      </c>
      <c r="N518" s="1" t="s">
        <v>610</v>
      </c>
      <c r="O518" s="1" t="s">
        <v>1614</v>
      </c>
      <c r="P518" s="1" t="s">
        <v>63</v>
      </c>
      <c r="Q518" s="1" t="s">
        <v>64</v>
      </c>
      <c r="R518" s="1" t="s">
        <v>64</v>
      </c>
      <c r="AV518" s="1" t="s">
        <v>52</v>
      </c>
      <c r="AW518" s="1" t="s">
        <v>1615</v>
      </c>
      <c r="AX518" s="1" t="s">
        <v>52</v>
      </c>
      <c r="AY518" s="1" t="s">
        <v>52</v>
      </c>
      <c r="AZ518" s="1" t="s">
        <v>52</v>
      </c>
    </row>
    <row r="519" spans="1:52" ht="30" customHeight="1">
      <c r="A519" s="18" t="s">
        <v>1616</v>
      </c>
      <c r="B519" s="18" t="s">
        <v>1617</v>
      </c>
      <c r="C519" s="18" t="s">
        <v>83</v>
      </c>
      <c r="D519" s="19">
        <v>1</v>
      </c>
      <c r="E519" s="21">
        <f>일위대가목록!E191</f>
        <v>665</v>
      </c>
      <c r="F519" s="24">
        <f>TRUNC(E519*D519,1)</f>
        <v>665</v>
      </c>
      <c r="G519" s="21">
        <f>일위대가목록!F191</f>
        <v>0</v>
      </c>
      <c r="H519" s="24">
        <f>TRUNC(G519*D519,1)</f>
        <v>0</v>
      </c>
      <c r="I519" s="21">
        <f>일위대가목록!G191</f>
        <v>0</v>
      </c>
      <c r="J519" s="24">
        <f>TRUNC(I519*D519,1)</f>
        <v>0</v>
      </c>
      <c r="K519" s="21">
        <f t="shared" si="76"/>
        <v>665</v>
      </c>
      <c r="L519" s="24">
        <f t="shared" si="76"/>
        <v>665</v>
      </c>
      <c r="M519" s="18" t="s">
        <v>1618</v>
      </c>
      <c r="N519" s="1" t="s">
        <v>610</v>
      </c>
      <c r="O519" s="1" t="s">
        <v>1619</v>
      </c>
      <c r="P519" s="1" t="s">
        <v>63</v>
      </c>
      <c r="Q519" s="1" t="s">
        <v>64</v>
      </c>
      <c r="R519" s="1" t="s">
        <v>64</v>
      </c>
      <c r="AV519" s="1" t="s">
        <v>52</v>
      </c>
      <c r="AW519" s="1" t="s">
        <v>1620</v>
      </c>
      <c r="AX519" s="1" t="s">
        <v>52</v>
      </c>
      <c r="AY519" s="1" t="s">
        <v>52</v>
      </c>
      <c r="AZ519" s="1" t="s">
        <v>52</v>
      </c>
    </row>
    <row r="520" spans="1:52" ht="30" customHeight="1">
      <c r="A520" s="18" t="s">
        <v>831</v>
      </c>
      <c r="B520" s="18" t="s">
        <v>52</v>
      </c>
      <c r="C520" s="18" t="s">
        <v>52</v>
      </c>
      <c r="D520" s="19"/>
      <c r="E520" s="21"/>
      <c r="F520" s="24">
        <f>TRUNC(SUMIF(N516:N519, N515, F516:F519),0)</f>
        <v>1045</v>
      </c>
      <c r="G520" s="21"/>
      <c r="H520" s="24">
        <f>TRUNC(SUMIF(N516:N519, N515, H516:H519),0)</f>
        <v>9802</v>
      </c>
      <c r="I520" s="21"/>
      <c r="J520" s="24">
        <f>TRUNC(SUMIF(N516:N519, N515, J516:J519),0)</f>
        <v>0</v>
      </c>
      <c r="K520" s="21"/>
      <c r="L520" s="24">
        <f>F520+H520+J520</f>
        <v>10847</v>
      </c>
      <c r="M520" s="18" t="s">
        <v>52</v>
      </c>
      <c r="N520" s="1" t="s">
        <v>99</v>
      </c>
      <c r="O520" s="1" t="s">
        <v>99</v>
      </c>
      <c r="P520" s="1" t="s">
        <v>52</v>
      </c>
      <c r="Q520" s="1" t="s">
        <v>52</v>
      </c>
      <c r="R520" s="1" t="s">
        <v>52</v>
      </c>
      <c r="AV520" s="1" t="s">
        <v>52</v>
      </c>
      <c r="AW520" s="1" t="s">
        <v>52</v>
      </c>
      <c r="AX520" s="1" t="s">
        <v>52</v>
      </c>
      <c r="AY520" s="1" t="s">
        <v>52</v>
      </c>
      <c r="AZ520" s="1" t="s">
        <v>52</v>
      </c>
    </row>
    <row r="521" spans="1:52" ht="30" customHeight="1">
      <c r="A521" s="19"/>
      <c r="B521" s="19"/>
      <c r="C521" s="19"/>
      <c r="D521" s="19"/>
      <c r="E521" s="21"/>
      <c r="F521" s="24"/>
      <c r="G521" s="21"/>
      <c r="H521" s="24"/>
      <c r="I521" s="21"/>
      <c r="J521" s="24"/>
      <c r="K521" s="21"/>
      <c r="L521" s="24"/>
      <c r="M521" s="19"/>
    </row>
    <row r="522" spans="1:52" ht="30" customHeight="1">
      <c r="A522" s="15" t="s">
        <v>1621</v>
      </c>
      <c r="B522" s="16"/>
      <c r="C522" s="16"/>
      <c r="D522" s="16"/>
      <c r="E522" s="20"/>
      <c r="F522" s="23"/>
      <c r="G522" s="20"/>
      <c r="H522" s="23"/>
      <c r="I522" s="20"/>
      <c r="J522" s="23"/>
      <c r="K522" s="20"/>
      <c r="L522" s="23"/>
      <c r="M522" s="17"/>
      <c r="N522" s="1" t="s">
        <v>614</v>
      </c>
    </row>
    <row r="523" spans="1:52" ht="30" customHeight="1">
      <c r="A523" s="18" t="s">
        <v>1605</v>
      </c>
      <c r="B523" s="18" t="s">
        <v>1622</v>
      </c>
      <c r="C523" s="18" t="s">
        <v>83</v>
      </c>
      <c r="D523" s="19">
        <v>1</v>
      </c>
      <c r="E523" s="21">
        <f>일위대가목록!E192</f>
        <v>84</v>
      </c>
      <c r="F523" s="24">
        <f>TRUNC(E523*D523,1)</f>
        <v>84</v>
      </c>
      <c r="G523" s="21">
        <f>일위대가목록!F192</f>
        <v>3362</v>
      </c>
      <c r="H523" s="24">
        <f>TRUNC(G523*D523,1)</f>
        <v>3362</v>
      </c>
      <c r="I523" s="21">
        <f>일위대가목록!G192</f>
        <v>0</v>
      </c>
      <c r="J523" s="24">
        <f>TRUNC(I523*D523,1)</f>
        <v>0</v>
      </c>
      <c r="K523" s="21">
        <f t="shared" ref="K523:L526" si="77">TRUNC(E523+G523+I523,1)</f>
        <v>3446</v>
      </c>
      <c r="L523" s="24">
        <f t="shared" si="77"/>
        <v>3446</v>
      </c>
      <c r="M523" s="18" t="s">
        <v>1623</v>
      </c>
      <c r="N523" s="1" t="s">
        <v>614</v>
      </c>
      <c r="O523" s="1" t="s">
        <v>1624</v>
      </c>
      <c r="P523" s="1" t="s">
        <v>63</v>
      </c>
      <c r="Q523" s="1" t="s">
        <v>64</v>
      </c>
      <c r="R523" s="1" t="s">
        <v>64</v>
      </c>
      <c r="AV523" s="1" t="s">
        <v>52</v>
      </c>
      <c r="AW523" s="1" t="s">
        <v>1625</v>
      </c>
      <c r="AX523" s="1" t="s">
        <v>52</v>
      </c>
      <c r="AY523" s="1" t="s">
        <v>52</v>
      </c>
      <c r="AZ523" s="1" t="s">
        <v>52</v>
      </c>
    </row>
    <row r="524" spans="1:52" ht="30" customHeight="1">
      <c r="A524" s="18" t="s">
        <v>1626</v>
      </c>
      <c r="B524" s="18" t="s">
        <v>1627</v>
      </c>
      <c r="C524" s="18" t="s">
        <v>83</v>
      </c>
      <c r="D524" s="19">
        <v>1</v>
      </c>
      <c r="E524" s="21">
        <f>일위대가목록!E193</f>
        <v>36</v>
      </c>
      <c r="F524" s="24">
        <f>TRUNC(E524*D524,1)</f>
        <v>36</v>
      </c>
      <c r="G524" s="21">
        <f>일위대가목록!F193</f>
        <v>0</v>
      </c>
      <c r="H524" s="24">
        <f>TRUNC(G524*D524,1)</f>
        <v>0</v>
      </c>
      <c r="I524" s="21">
        <f>일위대가목록!G193</f>
        <v>0</v>
      </c>
      <c r="J524" s="24">
        <f>TRUNC(I524*D524,1)</f>
        <v>0</v>
      </c>
      <c r="K524" s="21">
        <f t="shared" si="77"/>
        <v>36</v>
      </c>
      <c r="L524" s="24">
        <f t="shared" si="77"/>
        <v>36</v>
      </c>
      <c r="M524" s="18" t="s">
        <v>1628</v>
      </c>
      <c r="N524" s="1" t="s">
        <v>614</v>
      </c>
      <c r="O524" s="1" t="s">
        <v>1629</v>
      </c>
      <c r="P524" s="1" t="s">
        <v>63</v>
      </c>
      <c r="Q524" s="1" t="s">
        <v>64</v>
      </c>
      <c r="R524" s="1" t="s">
        <v>64</v>
      </c>
      <c r="AV524" s="1" t="s">
        <v>52</v>
      </c>
      <c r="AW524" s="1" t="s">
        <v>1630</v>
      </c>
      <c r="AX524" s="1" t="s">
        <v>52</v>
      </c>
      <c r="AY524" s="1" t="s">
        <v>52</v>
      </c>
      <c r="AZ524" s="1" t="s">
        <v>52</v>
      </c>
    </row>
    <row r="525" spans="1:52" ht="30" customHeight="1">
      <c r="A525" s="18" t="s">
        <v>1611</v>
      </c>
      <c r="B525" s="18" t="s">
        <v>1631</v>
      </c>
      <c r="C525" s="18" t="s">
        <v>83</v>
      </c>
      <c r="D525" s="19">
        <v>1</v>
      </c>
      <c r="E525" s="21">
        <f>일위대가목록!E194</f>
        <v>140</v>
      </c>
      <c r="F525" s="24">
        <f>TRUNC(E525*D525,1)</f>
        <v>140</v>
      </c>
      <c r="G525" s="21">
        <f>일위대가목록!F194</f>
        <v>8400</v>
      </c>
      <c r="H525" s="24">
        <f>TRUNC(G525*D525,1)</f>
        <v>8400</v>
      </c>
      <c r="I525" s="21">
        <f>일위대가목록!G194</f>
        <v>0</v>
      </c>
      <c r="J525" s="24">
        <f>TRUNC(I525*D525,1)</f>
        <v>0</v>
      </c>
      <c r="K525" s="21">
        <f t="shared" si="77"/>
        <v>8540</v>
      </c>
      <c r="L525" s="24">
        <f t="shared" si="77"/>
        <v>8540</v>
      </c>
      <c r="M525" s="18" t="s">
        <v>1632</v>
      </c>
      <c r="N525" s="1" t="s">
        <v>614</v>
      </c>
      <c r="O525" s="1" t="s">
        <v>1633</v>
      </c>
      <c r="P525" s="1" t="s">
        <v>63</v>
      </c>
      <c r="Q525" s="1" t="s">
        <v>64</v>
      </c>
      <c r="R525" s="1" t="s">
        <v>64</v>
      </c>
      <c r="AV525" s="1" t="s">
        <v>52</v>
      </c>
      <c r="AW525" s="1" t="s">
        <v>1634</v>
      </c>
      <c r="AX525" s="1" t="s">
        <v>52</v>
      </c>
      <c r="AY525" s="1" t="s">
        <v>52</v>
      </c>
      <c r="AZ525" s="1" t="s">
        <v>52</v>
      </c>
    </row>
    <row r="526" spans="1:52" ht="30" customHeight="1">
      <c r="A526" s="18" t="s">
        <v>1616</v>
      </c>
      <c r="B526" s="18" t="s">
        <v>1617</v>
      </c>
      <c r="C526" s="18" t="s">
        <v>83</v>
      </c>
      <c r="D526" s="19">
        <v>1</v>
      </c>
      <c r="E526" s="21">
        <f>일위대가목록!E191</f>
        <v>665</v>
      </c>
      <c r="F526" s="24">
        <f>TRUNC(E526*D526,1)</f>
        <v>665</v>
      </c>
      <c r="G526" s="21">
        <f>일위대가목록!F191</f>
        <v>0</v>
      </c>
      <c r="H526" s="24">
        <f>TRUNC(G526*D526,1)</f>
        <v>0</v>
      </c>
      <c r="I526" s="21">
        <f>일위대가목록!G191</f>
        <v>0</v>
      </c>
      <c r="J526" s="24">
        <f>TRUNC(I526*D526,1)</f>
        <v>0</v>
      </c>
      <c r="K526" s="21">
        <f t="shared" si="77"/>
        <v>665</v>
      </c>
      <c r="L526" s="24">
        <f t="shared" si="77"/>
        <v>665</v>
      </c>
      <c r="M526" s="18" t="s">
        <v>1618</v>
      </c>
      <c r="N526" s="1" t="s">
        <v>614</v>
      </c>
      <c r="O526" s="1" t="s">
        <v>1619</v>
      </c>
      <c r="P526" s="1" t="s">
        <v>63</v>
      </c>
      <c r="Q526" s="1" t="s">
        <v>64</v>
      </c>
      <c r="R526" s="1" t="s">
        <v>64</v>
      </c>
      <c r="AV526" s="1" t="s">
        <v>52</v>
      </c>
      <c r="AW526" s="1" t="s">
        <v>1635</v>
      </c>
      <c r="AX526" s="1" t="s">
        <v>52</v>
      </c>
      <c r="AY526" s="1" t="s">
        <v>52</v>
      </c>
      <c r="AZ526" s="1" t="s">
        <v>52</v>
      </c>
    </row>
    <row r="527" spans="1:52" ht="30" customHeight="1">
      <c r="A527" s="18" t="s">
        <v>831</v>
      </c>
      <c r="B527" s="18" t="s">
        <v>52</v>
      </c>
      <c r="C527" s="18" t="s">
        <v>52</v>
      </c>
      <c r="D527" s="19"/>
      <c r="E527" s="21"/>
      <c r="F527" s="24">
        <f>TRUNC(SUMIF(N523:N526, N522, F523:F526),0)</f>
        <v>925</v>
      </c>
      <c r="G527" s="21"/>
      <c r="H527" s="24">
        <f>TRUNC(SUMIF(N523:N526, N522, H523:H526),0)</f>
        <v>11762</v>
      </c>
      <c r="I527" s="21"/>
      <c r="J527" s="24">
        <f>TRUNC(SUMIF(N523:N526, N522, J523:J526),0)</f>
        <v>0</v>
      </c>
      <c r="K527" s="21"/>
      <c r="L527" s="24">
        <f>F527+H527+J527</f>
        <v>12687</v>
      </c>
      <c r="M527" s="18" t="s">
        <v>52</v>
      </c>
      <c r="N527" s="1" t="s">
        <v>99</v>
      </c>
      <c r="O527" s="1" t="s">
        <v>99</v>
      </c>
      <c r="P527" s="1" t="s">
        <v>52</v>
      </c>
      <c r="Q527" s="1" t="s">
        <v>52</v>
      </c>
      <c r="R527" s="1" t="s">
        <v>52</v>
      </c>
      <c r="AV527" s="1" t="s">
        <v>52</v>
      </c>
      <c r="AW527" s="1" t="s">
        <v>52</v>
      </c>
      <c r="AX527" s="1" t="s">
        <v>52</v>
      </c>
      <c r="AY527" s="1" t="s">
        <v>52</v>
      </c>
      <c r="AZ527" s="1" t="s">
        <v>52</v>
      </c>
    </row>
    <row r="528" spans="1:52" ht="30" customHeight="1">
      <c r="A528" s="19"/>
      <c r="B528" s="19"/>
      <c r="C528" s="19"/>
      <c r="D528" s="19"/>
      <c r="E528" s="21"/>
      <c r="F528" s="24"/>
      <c r="G528" s="21"/>
      <c r="H528" s="24"/>
      <c r="I528" s="21"/>
      <c r="J528" s="24"/>
      <c r="K528" s="21"/>
      <c r="L528" s="24"/>
      <c r="M528" s="19"/>
    </row>
    <row r="529" spans="1:52" ht="30" customHeight="1">
      <c r="A529" s="15" t="s">
        <v>1636</v>
      </c>
      <c r="B529" s="16"/>
      <c r="C529" s="16"/>
      <c r="D529" s="16"/>
      <c r="E529" s="20"/>
      <c r="F529" s="23"/>
      <c r="G529" s="20"/>
      <c r="H529" s="23"/>
      <c r="I529" s="20"/>
      <c r="J529" s="23"/>
      <c r="K529" s="20"/>
      <c r="L529" s="23"/>
      <c r="M529" s="17"/>
      <c r="N529" s="1" t="s">
        <v>618</v>
      </c>
    </row>
    <row r="530" spans="1:52" ht="30" customHeight="1">
      <c r="A530" s="18" t="s">
        <v>1605</v>
      </c>
      <c r="B530" s="18" t="s">
        <v>1637</v>
      </c>
      <c r="C530" s="18" t="s">
        <v>83</v>
      </c>
      <c r="D530" s="19">
        <v>1</v>
      </c>
      <c r="E530" s="21">
        <f>일위대가목록!E195</f>
        <v>84</v>
      </c>
      <c r="F530" s="24">
        <f>TRUNC(E530*D530,1)</f>
        <v>84</v>
      </c>
      <c r="G530" s="21">
        <f>일위대가목록!F195</f>
        <v>2802</v>
      </c>
      <c r="H530" s="24">
        <f>TRUNC(G530*D530,1)</f>
        <v>2802</v>
      </c>
      <c r="I530" s="21">
        <f>일위대가목록!G195</f>
        <v>0</v>
      </c>
      <c r="J530" s="24">
        <f>TRUNC(I530*D530,1)</f>
        <v>0</v>
      </c>
      <c r="K530" s="21">
        <f t="shared" ref="K530:L533" si="78">TRUNC(E530+G530+I530,1)</f>
        <v>2886</v>
      </c>
      <c r="L530" s="24">
        <f t="shared" si="78"/>
        <v>2886</v>
      </c>
      <c r="M530" s="18" t="s">
        <v>1638</v>
      </c>
      <c r="N530" s="1" t="s">
        <v>618</v>
      </c>
      <c r="O530" s="1" t="s">
        <v>1639</v>
      </c>
      <c r="P530" s="1" t="s">
        <v>63</v>
      </c>
      <c r="Q530" s="1" t="s">
        <v>64</v>
      </c>
      <c r="R530" s="1" t="s">
        <v>64</v>
      </c>
      <c r="AV530" s="1" t="s">
        <v>52</v>
      </c>
      <c r="AW530" s="1" t="s">
        <v>1640</v>
      </c>
      <c r="AX530" s="1" t="s">
        <v>52</v>
      </c>
      <c r="AY530" s="1" t="s">
        <v>52</v>
      </c>
      <c r="AZ530" s="1" t="s">
        <v>52</v>
      </c>
    </row>
    <row r="531" spans="1:52" ht="30" customHeight="1">
      <c r="A531" s="18" t="s">
        <v>1626</v>
      </c>
      <c r="B531" s="18" t="s">
        <v>1641</v>
      </c>
      <c r="C531" s="18" t="s">
        <v>83</v>
      </c>
      <c r="D531" s="19">
        <v>1</v>
      </c>
      <c r="E531" s="21">
        <f>일위대가목록!E196</f>
        <v>59</v>
      </c>
      <c r="F531" s="24">
        <f>TRUNC(E531*D531,1)</f>
        <v>59</v>
      </c>
      <c r="G531" s="21">
        <f>일위대가목록!F196</f>
        <v>0</v>
      </c>
      <c r="H531" s="24">
        <f>TRUNC(G531*D531,1)</f>
        <v>0</v>
      </c>
      <c r="I531" s="21">
        <f>일위대가목록!G196</f>
        <v>0</v>
      </c>
      <c r="J531" s="24">
        <f>TRUNC(I531*D531,1)</f>
        <v>0</v>
      </c>
      <c r="K531" s="21">
        <f t="shared" si="78"/>
        <v>59</v>
      </c>
      <c r="L531" s="24">
        <f t="shared" si="78"/>
        <v>59</v>
      </c>
      <c r="M531" s="18" t="s">
        <v>1642</v>
      </c>
      <c r="N531" s="1" t="s">
        <v>618</v>
      </c>
      <c r="O531" s="1" t="s">
        <v>1643</v>
      </c>
      <c r="P531" s="1" t="s">
        <v>63</v>
      </c>
      <c r="Q531" s="1" t="s">
        <v>64</v>
      </c>
      <c r="R531" s="1" t="s">
        <v>64</v>
      </c>
      <c r="AV531" s="1" t="s">
        <v>52</v>
      </c>
      <c r="AW531" s="1" t="s">
        <v>1644</v>
      </c>
      <c r="AX531" s="1" t="s">
        <v>52</v>
      </c>
      <c r="AY531" s="1" t="s">
        <v>52</v>
      </c>
      <c r="AZ531" s="1" t="s">
        <v>52</v>
      </c>
    </row>
    <row r="532" spans="1:52" ht="30" customHeight="1">
      <c r="A532" s="18" t="s">
        <v>1611</v>
      </c>
      <c r="B532" s="18" t="s">
        <v>1612</v>
      </c>
      <c r="C532" s="18" t="s">
        <v>83</v>
      </c>
      <c r="D532" s="19">
        <v>1</v>
      </c>
      <c r="E532" s="21">
        <f>일위대가목록!E190</f>
        <v>140</v>
      </c>
      <c r="F532" s="24">
        <f>TRUNC(E532*D532,1)</f>
        <v>140</v>
      </c>
      <c r="G532" s="21">
        <f>일위대가목록!F190</f>
        <v>7000</v>
      </c>
      <c r="H532" s="24">
        <f>TRUNC(G532*D532,1)</f>
        <v>7000</v>
      </c>
      <c r="I532" s="21">
        <f>일위대가목록!G190</f>
        <v>0</v>
      </c>
      <c r="J532" s="24">
        <f>TRUNC(I532*D532,1)</f>
        <v>0</v>
      </c>
      <c r="K532" s="21">
        <f t="shared" si="78"/>
        <v>7140</v>
      </c>
      <c r="L532" s="24">
        <f t="shared" si="78"/>
        <v>7140</v>
      </c>
      <c r="M532" s="18" t="s">
        <v>1613</v>
      </c>
      <c r="N532" s="1" t="s">
        <v>618</v>
      </c>
      <c r="O532" s="1" t="s">
        <v>1614</v>
      </c>
      <c r="P532" s="1" t="s">
        <v>63</v>
      </c>
      <c r="Q532" s="1" t="s">
        <v>64</v>
      </c>
      <c r="R532" s="1" t="s">
        <v>64</v>
      </c>
      <c r="AV532" s="1" t="s">
        <v>52</v>
      </c>
      <c r="AW532" s="1" t="s">
        <v>1645</v>
      </c>
      <c r="AX532" s="1" t="s">
        <v>52</v>
      </c>
      <c r="AY532" s="1" t="s">
        <v>52</v>
      </c>
      <c r="AZ532" s="1" t="s">
        <v>52</v>
      </c>
    </row>
    <row r="533" spans="1:52" ht="30" customHeight="1">
      <c r="A533" s="18" t="s">
        <v>1616</v>
      </c>
      <c r="B533" s="18" t="s">
        <v>1617</v>
      </c>
      <c r="C533" s="18" t="s">
        <v>83</v>
      </c>
      <c r="D533" s="19">
        <v>1</v>
      </c>
      <c r="E533" s="21">
        <f>일위대가목록!E191</f>
        <v>665</v>
      </c>
      <c r="F533" s="24">
        <f>TRUNC(E533*D533,1)</f>
        <v>665</v>
      </c>
      <c r="G533" s="21">
        <f>일위대가목록!F191</f>
        <v>0</v>
      </c>
      <c r="H533" s="24">
        <f>TRUNC(G533*D533,1)</f>
        <v>0</v>
      </c>
      <c r="I533" s="21">
        <f>일위대가목록!G191</f>
        <v>0</v>
      </c>
      <c r="J533" s="24">
        <f>TRUNC(I533*D533,1)</f>
        <v>0</v>
      </c>
      <c r="K533" s="21">
        <f t="shared" si="78"/>
        <v>665</v>
      </c>
      <c r="L533" s="24">
        <f t="shared" si="78"/>
        <v>665</v>
      </c>
      <c r="M533" s="18" t="s">
        <v>1618</v>
      </c>
      <c r="N533" s="1" t="s">
        <v>618</v>
      </c>
      <c r="O533" s="1" t="s">
        <v>1619</v>
      </c>
      <c r="P533" s="1" t="s">
        <v>63</v>
      </c>
      <c r="Q533" s="1" t="s">
        <v>64</v>
      </c>
      <c r="R533" s="1" t="s">
        <v>64</v>
      </c>
      <c r="AV533" s="1" t="s">
        <v>52</v>
      </c>
      <c r="AW533" s="1" t="s">
        <v>1646</v>
      </c>
      <c r="AX533" s="1" t="s">
        <v>52</v>
      </c>
      <c r="AY533" s="1" t="s">
        <v>52</v>
      </c>
      <c r="AZ533" s="1" t="s">
        <v>52</v>
      </c>
    </row>
    <row r="534" spans="1:52" ht="30" customHeight="1">
      <c r="A534" s="18" t="s">
        <v>831</v>
      </c>
      <c r="B534" s="18" t="s">
        <v>52</v>
      </c>
      <c r="C534" s="18" t="s">
        <v>52</v>
      </c>
      <c r="D534" s="19"/>
      <c r="E534" s="21"/>
      <c r="F534" s="24">
        <f>TRUNC(SUMIF(N530:N533, N529, F530:F533),0)</f>
        <v>948</v>
      </c>
      <c r="G534" s="21"/>
      <c r="H534" s="24">
        <f>TRUNC(SUMIF(N530:N533, N529, H530:H533),0)</f>
        <v>9802</v>
      </c>
      <c r="I534" s="21"/>
      <c r="J534" s="24">
        <f>TRUNC(SUMIF(N530:N533, N529, J530:J533),0)</f>
        <v>0</v>
      </c>
      <c r="K534" s="21"/>
      <c r="L534" s="24">
        <f>F534+H534+J534</f>
        <v>10750</v>
      </c>
      <c r="M534" s="18" t="s">
        <v>52</v>
      </c>
      <c r="N534" s="1" t="s">
        <v>99</v>
      </c>
      <c r="O534" s="1" t="s">
        <v>99</v>
      </c>
      <c r="P534" s="1" t="s">
        <v>52</v>
      </c>
      <c r="Q534" s="1" t="s">
        <v>52</v>
      </c>
      <c r="R534" s="1" t="s">
        <v>52</v>
      </c>
      <c r="AV534" s="1" t="s">
        <v>52</v>
      </c>
      <c r="AW534" s="1" t="s">
        <v>52</v>
      </c>
      <c r="AX534" s="1" t="s">
        <v>52</v>
      </c>
      <c r="AY534" s="1" t="s">
        <v>52</v>
      </c>
      <c r="AZ534" s="1" t="s">
        <v>52</v>
      </c>
    </row>
    <row r="535" spans="1:52" ht="30" customHeight="1">
      <c r="A535" s="19"/>
      <c r="B535" s="19"/>
      <c r="C535" s="19"/>
      <c r="D535" s="19"/>
      <c r="E535" s="21"/>
      <c r="F535" s="24"/>
      <c r="G535" s="21"/>
      <c r="H535" s="24"/>
      <c r="I535" s="21"/>
      <c r="J535" s="24"/>
      <c r="K535" s="21"/>
      <c r="L535" s="24"/>
      <c r="M535" s="19"/>
    </row>
    <row r="536" spans="1:52" ht="30" customHeight="1">
      <c r="A536" s="15" t="s">
        <v>1647</v>
      </c>
      <c r="B536" s="16"/>
      <c r="C536" s="16"/>
      <c r="D536" s="16"/>
      <c r="E536" s="20"/>
      <c r="F536" s="23"/>
      <c r="G536" s="20"/>
      <c r="H536" s="23"/>
      <c r="I536" s="20"/>
      <c r="J536" s="23"/>
      <c r="K536" s="20"/>
      <c r="L536" s="23"/>
      <c r="M536" s="17"/>
      <c r="N536" s="1" t="s">
        <v>623</v>
      </c>
    </row>
    <row r="537" spans="1:52" ht="30" customHeight="1">
      <c r="A537" s="18" t="s">
        <v>1648</v>
      </c>
      <c r="B537" s="18" t="s">
        <v>1649</v>
      </c>
      <c r="C537" s="18" t="s">
        <v>83</v>
      </c>
      <c r="D537" s="19">
        <v>1</v>
      </c>
      <c r="E537" s="21">
        <f>일위대가목록!E197</f>
        <v>1521</v>
      </c>
      <c r="F537" s="24">
        <f>TRUNC(E537*D537,1)</f>
        <v>1521</v>
      </c>
      <c r="G537" s="21">
        <f>일위대가목록!F197</f>
        <v>7247</v>
      </c>
      <c r="H537" s="24">
        <f>TRUNC(G537*D537,1)</f>
        <v>7247</v>
      </c>
      <c r="I537" s="21">
        <f>일위대가목록!G197</f>
        <v>0</v>
      </c>
      <c r="J537" s="24">
        <f>TRUNC(I537*D537,1)</f>
        <v>0</v>
      </c>
      <c r="K537" s="21">
        <f t="shared" ref="K537:L541" si="79">TRUNC(E537+G537+I537,1)</f>
        <v>8768</v>
      </c>
      <c r="L537" s="24">
        <f t="shared" si="79"/>
        <v>8768</v>
      </c>
      <c r="M537" s="18" t="s">
        <v>1650</v>
      </c>
      <c r="N537" s="1" t="s">
        <v>623</v>
      </c>
      <c r="O537" s="1" t="s">
        <v>1651</v>
      </c>
      <c r="P537" s="1" t="s">
        <v>63</v>
      </c>
      <c r="Q537" s="1" t="s">
        <v>64</v>
      </c>
      <c r="R537" s="1" t="s">
        <v>64</v>
      </c>
      <c r="AV537" s="1" t="s">
        <v>52</v>
      </c>
      <c r="AW537" s="1" t="s">
        <v>1652</v>
      </c>
      <c r="AX537" s="1" t="s">
        <v>52</v>
      </c>
      <c r="AY537" s="1" t="s">
        <v>52</v>
      </c>
      <c r="AZ537" s="1" t="s">
        <v>52</v>
      </c>
    </row>
    <row r="538" spans="1:52" ht="30" customHeight="1">
      <c r="A538" s="18" t="s">
        <v>1653</v>
      </c>
      <c r="B538" s="18" t="s">
        <v>1654</v>
      </c>
      <c r="C538" s="18" t="s">
        <v>1273</v>
      </c>
      <c r="D538" s="19">
        <v>0.125</v>
      </c>
      <c r="E538" s="21">
        <f>단가대비표!O137</f>
        <v>4333</v>
      </c>
      <c r="F538" s="24">
        <f>TRUNC(E538*D538,1)</f>
        <v>541.6</v>
      </c>
      <c r="G538" s="21">
        <f>단가대비표!P137</f>
        <v>0</v>
      </c>
      <c r="H538" s="24">
        <f>TRUNC(G538*D538,1)</f>
        <v>0</v>
      </c>
      <c r="I538" s="21">
        <f>단가대비표!V137</f>
        <v>0</v>
      </c>
      <c r="J538" s="24">
        <f>TRUNC(I538*D538,1)</f>
        <v>0</v>
      </c>
      <c r="K538" s="21">
        <f t="shared" si="79"/>
        <v>4333</v>
      </c>
      <c r="L538" s="24">
        <f t="shared" si="79"/>
        <v>541.6</v>
      </c>
      <c r="M538" s="18" t="s">
        <v>52</v>
      </c>
      <c r="N538" s="1" t="s">
        <v>623</v>
      </c>
      <c r="O538" s="1" t="s">
        <v>1655</v>
      </c>
      <c r="P538" s="1" t="s">
        <v>64</v>
      </c>
      <c r="Q538" s="1" t="s">
        <v>64</v>
      </c>
      <c r="R538" s="1" t="s">
        <v>63</v>
      </c>
      <c r="AV538" s="1" t="s">
        <v>52</v>
      </c>
      <c r="AW538" s="1" t="s">
        <v>1656</v>
      </c>
      <c r="AX538" s="1" t="s">
        <v>52</v>
      </c>
      <c r="AY538" s="1" t="s">
        <v>52</v>
      </c>
      <c r="AZ538" s="1" t="s">
        <v>52</v>
      </c>
    </row>
    <row r="539" spans="1:52" ht="30" customHeight="1">
      <c r="A539" s="18" t="s">
        <v>1653</v>
      </c>
      <c r="B539" s="18" t="s">
        <v>1657</v>
      </c>
      <c r="C539" s="18" t="s">
        <v>1273</v>
      </c>
      <c r="D539" s="19">
        <v>0.4</v>
      </c>
      <c r="E539" s="21">
        <f>단가대비표!O138</f>
        <v>8666</v>
      </c>
      <c r="F539" s="24">
        <f>TRUNC(E539*D539,1)</f>
        <v>3466.4</v>
      </c>
      <c r="G539" s="21">
        <f>단가대비표!P138</f>
        <v>0</v>
      </c>
      <c r="H539" s="24">
        <f>TRUNC(G539*D539,1)</f>
        <v>0</v>
      </c>
      <c r="I539" s="21">
        <f>단가대비표!V138</f>
        <v>0</v>
      </c>
      <c r="J539" s="24">
        <f>TRUNC(I539*D539,1)</f>
        <v>0</v>
      </c>
      <c r="K539" s="21">
        <f t="shared" si="79"/>
        <v>8666</v>
      </c>
      <c r="L539" s="24">
        <f t="shared" si="79"/>
        <v>3466.4</v>
      </c>
      <c r="M539" s="18" t="s">
        <v>52</v>
      </c>
      <c r="N539" s="1" t="s">
        <v>623</v>
      </c>
      <c r="O539" s="1" t="s">
        <v>1658</v>
      </c>
      <c r="P539" s="1" t="s">
        <v>64</v>
      </c>
      <c r="Q539" s="1" t="s">
        <v>64</v>
      </c>
      <c r="R539" s="1" t="s">
        <v>63</v>
      </c>
      <c r="AV539" s="1" t="s">
        <v>52</v>
      </c>
      <c r="AW539" s="1" t="s">
        <v>1659</v>
      </c>
      <c r="AX539" s="1" t="s">
        <v>52</v>
      </c>
      <c r="AY539" s="1" t="s">
        <v>52</v>
      </c>
      <c r="AZ539" s="1" t="s">
        <v>52</v>
      </c>
    </row>
    <row r="540" spans="1:52" ht="30" customHeight="1">
      <c r="A540" s="18" t="s">
        <v>1653</v>
      </c>
      <c r="B540" s="18" t="s">
        <v>1660</v>
      </c>
      <c r="C540" s="18" t="s">
        <v>1273</v>
      </c>
      <c r="D540" s="19">
        <v>0.11</v>
      </c>
      <c r="E540" s="21">
        <f>단가대비표!O139</f>
        <v>6861</v>
      </c>
      <c r="F540" s="24">
        <f>TRUNC(E540*D540,1)</f>
        <v>754.7</v>
      </c>
      <c r="G540" s="21">
        <f>단가대비표!P139</f>
        <v>0</v>
      </c>
      <c r="H540" s="24">
        <f>TRUNC(G540*D540,1)</f>
        <v>0</v>
      </c>
      <c r="I540" s="21">
        <f>단가대비표!V139</f>
        <v>0</v>
      </c>
      <c r="J540" s="24">
        <f>TRUNC(I540*D540,1)</f>
        <v>0</v>
      </c>
      <c r="K540" s="21">
        <f t="shared" si="79"/>
        <v>6861</v>
      </c>
      <c r="L540" s="24">
        <f t="shared" si="79"/>
        <v>754.7</v>
      </c>
      <c r="M540" s="18" t="s">
        <v>52</v>
      </c>
      <c r="N540" s="1" t="s">
        <v>623</v>
      </c>
      <c r="O540" s="1" t="s">
        <v>1661</v>
      </c>
      <c r="P540" s="1" t="s">
        <v>64</v>
      </c>
      <c r="Q540" s="1" t="s">
        <v>64</v>
      </c>
      <c r="R540" s="1" t="s">
        <v>63</v>
      </c>
      <c r="AV540" s="1" t="s">
        <v>52</v>
      </c>
      <c r="AW540" s="1" t="s">
        <v>1662</v>
      </c>
      <c r="AX540" s="1" t="s">
        <v>52</v>
      </c>
      <c r="AY540" s="1" t="s">
        <v>52</v>
      </c>
      <c r="AZ540" s="1" t="s">
        <v>52</v>
      </c>
    </row>
    <row r="541" spans="1:52" ht="30" customHeight="1">
      <c r="A541" s="18" t="s">
        <v>620</v>
      </c>
      <c r="B541" s="18" t="s">
        <v>1663</v>
      </c>
      <c r="C541" s="18" t="s">
        <v>1291</v>
      </c>
      <c r="D541" s="19">
        <v>1</v>
      </c>
      <c r="E541" s="21">
        <f>단가대비표!O147</f>
        <v>225</v>
      </c>
      <c r="F541" s="24">
        <f>TRUNC(E541*D541,1)</f>
        <v>225</v>
      </c>
      <c r="G541" s="21">
        <f>단가대비표!P147</f>
        <v>9447</v>
      </c>
      <c r="H541" s="24">
        <f>TRUNC(G541*D541,1)</f>
        <v>9447</v>
      </c>
      <c r="I541" s="21">
        <f>단가대비표!V147</f>
        <v>0</v>
      </c>
      <c r="J541" s="24">
        <f>TRUNC(I541*D541,1)</f>
        <v>0</v>
      </c>
      <c r="K541" s="21">
        <f t="shared" si="79"/>
        <v>9672</v>
      </c>
      <c r="L541" s="24">
        <f t="shared" si="79"/>
        <v>9672</v>
      </c>
      <c r="M541" s="18" t="s">
        <v>1292</v>
      </c>
      <c r="N541" s="1" t="s">
        <v>623</v>
      </c>
      <c r="O541" s="1" t="s">
        <v>1664</v>
      </c>
      <c r="P541" s="1" t="s">
        <v>64</v>
      </c>
      <c r="Q541" s="1" t="s">
        <v>64</v>
      </c>
      <c r="R541" s="1" t="s">
        <v>63</v>
      </c>
      <c r="AV541" s="1" t="s">
        <v>52</v>
      </c>
      <c r="AW541" s="1" t="s">
        <v>1665</v>
      </c>
      <c r="AX541" s="1" t="s">
        <v>52</v>
      </c>
      <c r="AY541" s="1" t="s">
        <v>52</v>
      </c>
      <c r="AZ541" s="1" t="s">
        <v>52</v>
      </c>
    </row>
    <row r="542" spans="1:52" ht="30" customHeight="1">
      <c r="A542" s="18" t="s">
        <v>831</v>
      </c>
      <c r="B542" s="18" t="s">
        <v>52</v>
      </c>
      <c r="C542" s="18" t="s">
        <v>52</v>
      </c>
      <c r="D542" s="19"/>
      <c r="E542" s="21"/>
      <c r="F542" s="24">
        <f>TRUNC(SUMIF(N537:N541, N536, F537:F541),0)</f>
        <v>6508</v>
      </c>
      <c r="G542" s="21"/>
      <c r="H542" s="24">
        <f>TRUNC(SUMIF(N537:N541, N536, H537:H541),0)</f>
        <v>16694</v>
      </c>
      <c r="I542" s="21"/>
      <c r="J542" s="24">
        <f>TRUNC(SUMIF(N537:N541, N536, J537:J541),0)</f>
        <v>0</v>
      </c>
      <c r="K542" s="21"/>
      <c r="L542" s="24">
        <f>F542+H542+J542</f>
        <v>23202</v>
      </c>
      <c r="M542" s="18" t="s">
        <v>52</v>
      </c>
      <c r="N542" s="1" t="s">
        <v>99</v>
      </c>
      <c r="O542" s="1" t="s">
        <v>99</v>
      </c>
      <c r="P542" s="1" t="s">
        <v>52</v>
      </c>
      <c r="Q542" s="1" t="s">
        <v>52</v>
      </c>
      <c r="R542" s="1" t="s">
        <v>52</v>
      </c>
      <c r="AV542" s="1" t="s">
        <v>52</v>
      </c>
      <c r="AW542" s="1" t="s">
        <v>52</v>
      </c>
      <c r="AX542" s="1" t="s">
        <v>52</v>
      </c>
      <c r="AY542" s="1" t="s">
        <v>52</v>
      </c>
      <c r="AZ542" s="1" t="s">
        <v>52</v>
      </c>
    </row>
    <row r="543" spans="1:52" ht="30" customHeight="1">
      <c r="A543" s="19"/>
      <c r="B543" s="19"/>
      <c r="C543" s="19"/>
      <c r="D543" s="19"/>
      <c r="E543" s="21"/>
      <c r="F543" s="24"/>
      <c r="G543" s="21"/>
      <c r="H543" s="24"/>
      <c r="I543" s="21"/>
      <c r="J543" s="24"/>
      <c r="K543" s="21"/>
      <c r="L543" s="24"/>
      <c r="M543" s="19"/>
    </row>
    <row r="544" spans="1:52" ht="30" customHeight="1">
      <c r="A544" s="15" t="s">
        <v>1666</v>
      </c>
      <c r="B544" s="16"/>
      <c r="C544" s="16"/>
      <c r="D544" s="16"/>
      <c r="E544" s="20"/>
      <c r="F544" s="23"/>
      <c r="G544" s="20"/>
      <c r="H544" s="23"/>
      <c r="I544" s="20"/>
      <c r="J544" s="23"/>
      <c r="K544" s="20"/>
      <c r="L544" s="23"/>
      <c r="M544" s="17"/>
      <c r="N544" s="1" t="s">
        <v>630</v>
      </c>
    </row>
    <row r="545" spans="1:52" ht="30" customHeight="1">
      <c r="A545" s="18" t="s">
        <v>102</v>
      </c>
      <c r="B545" s="18" t="s">
        <v>1667</v>
      </c>
      <c r="C545" s="18" t="s">
        <v>104</v>
      </c>
      <c r="D545" s="19">
        <v>0.78300000000000003</v>
      </c>
      <c r="E545" s="21">
        <f>단가산출목록!E8</f>
        <v>419</v>
      </c>
      <c r="F545" s="24">
        <f>TRUNC(E545*D545,1)</f>
        <v>328</v>
      </c>
      <c r="G545" s="21">
        <f>단가산출목록!F8</f>
        <v>1000</v>
      </c>
      <c r="H545" s="24">
        <f>TRUNC(G545*D545,1)</f>
        <v>783</v>
      </c>
      <c r="I545" s="21">
        <f>단가산출목록!G8</f>
        <v>416</v>
      </c>
      <c r="J545" s="24">
        <f>TRUNC(I545*D545,1)</f>
        <v>325.7</v>
      </c>
      <c r="K545" s="21">
        <f t="shared" ref="K545:L549" si="80">TRUNC(E545+G545+I545,1)</f>
        <v>1835</v>
      </c>
      <c r="L545" s="24">
        <f t="shared" si="80"/>
        <v>1436.7</v>
      </c>
      <c r="M545" s="18" t="s">
        <v>1668</v>
      </c>
      <c r="N545" s="1" t="s">
        <v>630</v>
      </c>
      <c r="O545" s="1" t="s">
        <v>1669</v>
      </c>
      <c r="P545" s="1" t="s">
        <v>64</v>
      </c>
      <c r="Q545" s="1" t="s">
        <v>63</v>
      </c>
      <c r="R545" s="1" t="s">
        <v>64</v>
      </c>
      <c r="AV545" s="1" t="s">
        <v>52</v>
      </c>
      <c r="AW545" s="1" t="s">
        <v>1670</v>
      </c>
      <c r="AX545" s="1" t="s">
        <v>52</v>
      </c>
      <c r="AY545" s="1" t="s">
        <v>52</v>
      </c>
      <c r="AZ545" s="1" t="s">
        <v>52</v>
      </c>
    </row>
    <row r="546" spans="1:52" ht="30" customHeight="1">
      <c r="A546" s="18" t="s">
        <v>113</v>
      </c>
      <c r="B546" s="18" t="s">
        <v>114</v>
      </c>
      <c r="C546" s="18" t="s">
        <v>104</v>
      </c>
      <c r="D546" s="19">
        <v>0.71299999999999997</v>
      </c>
      <c r="E546" s="21">
        <f>일위대가목록!E11</f>
        <v>1913</v>
      </c>
      <c r="F546" s="24">
        <f>TRUNC(E546*D546,1)</f>
        <v>1363.9</v>
      </c>
      <c r="G546" s="21">
        <f>일위대가목록!F11</f>
        <v>5298</v>
      </c>
      <c r="H546" s="24">
        <f>TRUNC(G546*D546,1)</f>
        <v>3777.4</v>
      </c>
      <c r="I546" s="21">
        <f>일위대가목록!G11</f>
        <v>1574</v>
      </c>
      <c r="J546" s="24">
        <f>TRUNC(I546*D546,1)</f>
        <v>1122.2</v>
      </c>
      <c r="K546" s="21">
        <f t="shared" si="80"/>
        <v>8785</v>
      </c>
      <c r="L546" s="24">
        <f t="shared" si="80"/>
        <v>6263.5</v>
      </c>
      <c r="M546" s="18" t="s">
        <v>115</v>
      </c>
      <c r="N546" s="1" t="s">
        <v>630</v>
      </c>
      <c r="O546" s="1" t="s">
        <v>116</v>
      </c>
      <c r="P546" s="1" t="s">
        <v>63</v>
      </c>
      <c r="Q546" s="1" t="s">
        <v>64</v>
      </c>
      <c r="R546" s="1" t="s">
        <v>64</v>
      </c>
      <c r="AV546" s="1" t="s">
        <v>52</v>
      </c>
      <c r="AW546" s="1" t="s">
        <v>1671</v>
      </c>
      <c r="AX546" s="1" t="s">
        <v>52</v>
      </c>
      <c r="AY546" s="1" t="s">
        <v>52</v>
      </c>
      <c r="AZ546" s="1" t="s">
        <v>52</v>
      </c>
    </row>
    <row r="547" spans="1:52" ht="30" customHeight="1">
      <c r="A547" s="18" t="s">
        <v>108</v>
      </c>
      <c r="B547" s="18" t="s">
        <v>109</v>
      </c>
      <c r="C547" s="18" t="s">
        <v>104</v>
      </c>
      <c r="D547" s="19">
        <v>7.0000000000000007E-2</v>
      </c>
      <c r="E547" s="21">
        <f>단가산출목록!E5</f>
        <v>3815</v>
      </c>
      <c r="F547" s="24">
        <f>TRUNC(E547*D547,1)</f>
        <v>267</v>
      </c>
      <c r="G547" s="21">
        <f>단가산출목록!F5</f>
        <v>5876</v>
      </c>
      <c r="H547" s="24">
        <f>TRUNC(G547*D547,1)</f>
        <v>411.3</v>
      </c>
      <c r="I547" s="21">
        <f>단가산출목록!G5</f>
        <v>2100</v>
      </c>
      <c r="J547" s="24">
        <f>TRUNC(I547*D547,1)</f>
        <v>147</v>
      </c>
      <c r="K547" s="21">
        <f t="shared" si="80"/>
        <v>11791</v>
      </c>
      <c r="L547" s="24">
        <f t="shared" si="80"/>
        <v>825.3</v>
      </c>
      <c r="M547" s="18" t="s">
        <v>110</v>
      </c>
      <c r="N547" s="1" t="s">
        <v>630</v>
      </c>
      <c r="O547" s="1" t="s">
        <v>111</v>
      </c>
      <c r="P547" s="1" t="s">
        <v>64</v>
      </c>
      <c r="Q547" s="1" t="s">
        <v>63</v>
      </c>
      <c r="R547" s="1" t="s">
        <v>64</v>
      </c>
      <c r="AV547" s="1" t="s">
        <v>52</v>
      </c>
      <c r="AW547" s="1" t="s">
        <v>1672</v>
      </c>
      <c r="AX547" s="1" t="s">
        <v>52</v>
      </c>
      <c r="AY547" s="1" t="s">
        <v>52</v>
      </c>
      <c r="AZ547" s="1" t="s">
        <v>52</v>
      </c>
    </row>
    <row r="548" spans="1:52" ht="30" customHeight="1">
      <c r="A548" s="18" t="s">
        <v>1673</v>
      </c>
      <c r="B548" s="18" t="s">
        <v>1674</v>
      </c>
      <c r="C548" s="18" t="s">
        <v>223</v>
      </c>
      <c r="D548" s="19">
        <v>1.05</v>
      </c>
      <c r="E548" s="21">
        <f>단가대비표!O124</f>
        <v>14210</v>
      </c>
      <c r="F548" s="24">
        <f>TRUNC(E548*D548,1)</f>
        <v>14920.5</v>
      </c>
      <c r="G548" s="21">
        <f>단가대비표!P124</f>
        <v>0</v>
      </c>
      <c r="H548" s="24">
        <f>TRUNC(G548*D548,1)</f>
        <v>0</v>
      </c>
      <c r="I548" s="21">
        <f>단가대비표!V124</f>
        <v>0</v>
      </c>
      <c r="J548" s="24">
        <f>TRUNC(I548*D548,1)</f>
        <v>0</v>
      </c>
      <c r="K548" s="21">
        <f t="shared" si="80"/>
        <v>14210</v>
      </c>
      <c r="L548" s="24">
        <f t="shared" si="80"/>
        <v>14920.5</v>
      </c>
      <c r="M548" s="18" t="s">
        <v>52</v>
      </c>
      <c r="N548" s="1" t="s">
        <v>630</v>
      </c>
      <c r="O548" s="1" t="s">
        <v>1675</v>
      </c>
      <c r="P548" s="1" t="s">
        <v>64</v>
      </c>
      <c r="Q548" s="1" t="s">
        <v>64</v>
      </c>
      <c r="R548" s="1" t="s">
        <v>63</v>
      </c>
      <c r="AV548" s="1" t="s">
        <v>52</v>
      </c>
      <c r="AW548" s="1" t="s">
        <v>1676</v>
      </c>
      <c r="AX548" s="1" t="s">
        <v>52</v>
      </c>
      <c r="AY548" s="1" t="s">
        <v>52</v>
      </c>
      <c r="AZ548" s="1" t="s">
        <v>52</v>
      </c>
    </row>
    <row r="549" spans="1:52" ht="30" customHeight="1">
      <c r="A549" s="18" t="s">
        <v>1677</v>
      </c>
      <c r="B549" s="18" t="s">
        <v>1678</v>
      </c>
      <c r="C549" s="18" t="s">
        <v>73</v>
      </c>
      <c r="D549" s="19">
        <v>1</v>
      </c>
      <c r="E549" s="21">
        <f>일위대가목록!E198</f>
        <v>0</v>
      </c>
      <c r="F549" s="24">
        <f>TRUNC(E549*D549,1)</f>
        <v>0</v>
      </c>
      <c r="G549" s="21">
        <f>일위대가목록!F198</f>
        <v>31637</v>
      </c>
      <c r="H549" s="24">
        <f>TRUNC(G549*D549,1)</f>
        <v>31637</v>
      </c>
      <c r="I549" s="21">
        <f>일위대가목록!G198</f>
        <v>0</v>
      </c>
      <c r="J549" s="24">
        <f>TRUNC(I549*D549,1)</f>
        <v>0</v>
      </c>
      <c r="K549" s="21">
        <f t="shared" si="80"/>
        <v>31637</v>
      </c>
      <c r="L549" s="24">
        <f t="shared" si="80"/>
        <v>31637</v>
      </c>
      <c r="M549" s="18" t="s">
        <v>1679</v>
      </c>
      <c r="N549" s="1" t="s">
        <v>630</v>
      </c>
      <c r="O549" s="1" t="s">
        <v>1680</v>
      </c>
      <c r="P549" s="1" t="s">
        <v>63</v>
      </c>
      <c r="Q549" s="1" t="s">
        <v>64</v>
      </c>
      <c r="R549" s="1" t="s">
        <v>64</v>
      </c>
      <c r="AV549" s="1" t="s">
        <v>52</v>
      </c>
      <c r="AW549" s="1" t="s">
        <v>1681</v>
      </c>
      <c r="AX549" s="1" t="s">
        <v>52</v>
      </c>
      <c r="AY549" s="1" t="s">
        <v>52</v>
      </c>
      <c r="AZ549" s="1" t="s">
        <v>52</v>
      </c>
    </row>
    <row r="550" spans="1:52" ht="30" customHeight="1">
      <c r="A550" s="18" t="s">
        <v>831</v>
      </c>
      <c r="B550" s="18" t="s">
        <v>52</v>
      </c>
      <c r="C550" s="18" t="s">
        <v>52</v>
      </c>
      <c r="D550" s="19"/>
      <c r="E550" s="21"/>
      <c r="F550" s="24">
        <f>TRUNC(SUMIF(N545:N549, N544, F545:F549),0)</f>
        <v>16879</v>
      </c>
      <c r="G550" s="21"/>
      <c r="H550" s="24">
        <f>TRUNC(SUMIF(N545:N549, N544, H545:H549),0)</f>
        <v>36608</v>
      </c>
      <c r="I550" s="21"/>
      <c r="J550" s="24">
        <f>TRUNC(SUMIF(N545:N549, N544, J545:J549),0)</f>
        <v>1594</v>
      </c>
      <c r="K550" s="21"/>
      <c r="L550" s="24">
        <f>F550+H550+J550</f>
        <v>55081</v>
      </c>
      <c r="M550" s="18" t="s">
        <v>52</v>
      </c>
      <c r="N550" s="1" t="s">
        <v>99</v>
      </c>
      <c r="O550" s="1" t="s">
        <v>99</v>
      </c>
      <c r="P550" s="1" t="s">
        <v>52</v>
      </c>
      <c r="Q550" s="1" t="s">
        <v>52</v>
      </c>
      <c r="R550" s="1" t="s">
        <v>52</v>
      </c>
      <c r="AV550" s="1" t="s">
        <v>52</v>
      </c>
      <c r="AW550" s="1" t="s">
        <v>52</v>
      </c>
      <c r="AX550" s="1" t="s">
        <v>52</v>
      </c>
      <c r="AY550" s="1" t="s">
        <v>52</v>
      </c>
      <c r="AZ550" s="1" t="s">
        <v>52</v>
      </c>
    </row>
    <row r="551" spans="1:52" ht="30" customHeight="1">
      <c r="A551" s="19"/>
      <c r="B551" s="19"/>
      <c r="C551" s="19"/>
      <c r="D551" s="19"/>
      <c r="E551" s="21"/>
      <c r="F551" s="24"/>
      <c r="G551" s="21"/>
      <c r="H551" s="24"/>
      <c r="I551" s="21"/>
      <c r="J551" s="24"/>
      <c r="K551" s="21"/>
      <c r="L551" s="24"/>
      <c r="M551" s="19"/>
    </row>
    <row r="552" spans="1:52" ht="30" customHeight="1">
      <c r="A552" s="15" t="s">
        <v>1682</v>
      </c>
      <c r="B552" s="16"/>
      <c r="C552" s="16"/>
      <c r="D552" s="16"/>
      <c r="E552" s="20"/>
      <c r="F552" s="23"/>
      <c r="G552" s="20"/>
      <c r="H552" s="23"/>
      <c r="I552" s="20"/>
      <c r="J552" s="23"/>
      <c r="K552" s="20"/>
      <c r="L552" s="23"/>
      <c r="M552" s="17"/>
      <c r="N552" s="1" t="s">
        <v>638</v>
      </c>
    </row>
    <row r="553" spans="1:52" ht="30" customHeight="1">
      <c r="A553" s="18" t="s">
        <v>876</v>
      </c>
      <c r="B553" s="18" t="s">
        <v>872</v>
      </c>
      <c r="C553" s="18" t="s">
        <v>873</v>
      </c>
      <c r="D553" s="19">
        <v>1</v>
      </c>
      <c r="E553" s="21">
        <f>단가대비표!O155</f>
        <v>0</v>
      </c>
      <c r="F553" s="24">
        <f>TRUNC(E553*D553,1)</f>
        <v>0</v>
      </c>
      <c r="G553" s="21">
        <f>단가대비표!P155</f>
        <v>172068</v>
      </c>
      <c r="H553" s="24">
        <f>TRUNC(G553*D553,1)</f>
        <v>172068</v>
      </c>
      <c r="I553" s="21">
        <f>단가대비표!V155</f>
        <v>0</v>
      </c>
      <c r="J553" s="24">
        <f>TRUNC(I553*D553,1)</f>
        <v>0</v>
      </c>
      <c r="K553" s="21">
        <f>TRUNC(E553+G553+I553,1)</f>
        <v>172068</v>
      </c>
      <c r="L553" s="24">
        <f>TRUNC(F553+H553+J553,1)</f>
        <v>172068</v>
      </c>
      <c r="M553" s="18" t="s">
        <v>52</v>
      </c>
      <c r="N553" s="1" t="s">
        <v>638</v>
      </c>
      <c r="O553" s="1" t="s">
        <v>877</v>
      </c>
      <c r="P553" s="1" t="s">
        <v>64</v>
      </c>
      <c r="Q553" s="1" t="s">
        <v>64</v>
      </c>
      <c r="R553" s="1" t="s">
        <v>63</v>
      </c>
      <c r="AV553" s="1" t="s">
        <v>52</v>
      </c>
      <c r="AW553" s="1" t="s">
        <v>1683</v>
      </c>
      <c r="AX553" s="1" t="s">
        <v>52</v>
      </c>
      <c r="AY553" s="1" t="s">
        <v>52</v>
      </c>
      <c r="AZ553" s="1" t="s">
        <v>52</v>
      </c>
    </row>
    <row r="554" spans="1:52" ht="30" customHeight="1">
      <c r="A554" s="18" t="s">
        <v>1684</v>
      </c>
      <c r="B554" s="18" t="s">
        <v>872</v>
      </c>
      <c r="C554" s="18" t="s">
        <v>873</v>
      </c>
      <c r="D554" s="19">
        <v>1</v>
      </c>
      <c r="E554" s="21">
        <f>단가대비표!O182</f>
        <v>0</v>
      </c>
      <c r="F554" s="24">
        <f>TRUNC(E554*D554,1)</f>
        <v>0</v>
      </c>
      <c r="G554" s="21">
        <f>단가대비표!P182</f>
        <v>273676</v>
      </c>
      <c r="H554" s="24">
        <f>TRUNC(G554*D554,1)</f>
        <v>273676</v>
      </c>
      <c r="I554" s="21">
        <f>단가대비표!V182</f>
        <v>0</v>
      </c>
      <c r="J554" s="24">
        <f>TRUNC(I554*D554,1)</f>
        <v>0</v>
      </c>
      <c r="K554" s="21">
        <f>TRUNC(E554+G554+I554,1)</f>
        <v>273676</v>
      </c>
      <c r="L554" s="24">
        <f>TRUNC(F554+H554+J554,1)</f>
        <v>273676</v>
      </c>
      <c r="M554" s="18" t="s">
        <v>52</v>
      </c>
      <c r="N554" s="1" t="s">
        <v>638</v>
      </c>
      <c r="O554" s="1" t="s">
        <v>1685</v>
      </c>
      <c r="P554" s="1" t="s">
        <v>64</v>
      </c>
      <c r="Q554" s="1" t="s">
        <v>64</v>
      </c>
      <c r="R554" s="1" t="s">
        <v>63</v>
      </c>
      <c r="AV554" s="1" t="s">
        <v>52</v>
      </c>
      <c r="AW554" s="1" t="s">
        <v>1686</v>
      </c>
      <c r="AX554" s="1" t="s">
        <v>52</v>
      </c>
      <c r="AY554" s="1" t="s">
        <v>52</v>
      </c>
      <c r="AZ554" s="1" t="s">
        <v>52</v>
      </c>
    </row>
    <row r="555" spans="1:52" ht="30" customHeight="1">
      <c r="A555" s="18" t="s">
        <v>831</v>
      </c>
      <c r="B555" s="18" t="s">
        <v>52</v>
      </c>
      <c r="C555" s="18" t="s">
        <v>52</v>
      </c>
      <c r="D555" s="19"/>
      <c r="E555" s="21"/>
      <c r="F555" s="24">
        <f>TRUNC(SUMIF(N553:N554, N552, F553:F554),0)</f>
        <v>0</v>
      </c>
      <c r="G555" s="21"/>
      <c r="H555" s="24">
        <f>TRUNC(SUMIF(N553:N554, N552, H553:H554),0)</f>
        <v>445744</v>
      </c>
      <c r="I555" s="21"/>
      <c r="J555" s="24">
        <f>TRUNC(SUMIF(N553:N554, N552, J553:J554),0)</f>
        <v>0</v>
      </c>
      <c r="K555" s="21"/>
      <c r="L555" s="24">
        <f>F555+H555+J555</f>
        <v>445744</v>
      </c>
      <c r="M555" s="18" t="s">
        <v>52</v>
      </c>
      <c r="N555" s="1" t="s">
        <v>99</v>
      </c>
      <c r="O555" s="1" t="s">
        <v>99</v>
      </c>
      <c r="P555" s="1" t="s">
        <v>52</v>
      </c>
      <c r="Q555" s="1" t="s">
        <v>52</v>
      </c>
      <c r="R555" s="1" t="s">
        <v>52</v>
      </c>
      <c r="AV555" s="1" t="s">
        <v>52</v>
      </c>
      <c r="AW555" s="1" t="s">
        <v>52</v>
      </c>
      <c r="AX555" s="1" t="s">
        <v>52</v>
      </c>
      <c r="AY555" s="1" t="s">
        <v>52</v>
      </c>
      <c r="AZ555" s="1" t="s">
        <v>52</v>
      </c>
    </row>
    <row r="556" spans="1:52" ht="30" customHeight="1">
      <c r="A556" s="19"/>
      <c r="B556" s="19"/>
      <c r="C556" s="19"/>
      <c r="D556" s="19"/>
      <c r="E556" s="21"/>
      <c r="F556" s="24"/>
      <c r="G556" s="21"/>
      <c r="H556" s="24"/>
      <c r="I556" s="21"/>
      <c r="J556" s="24"/>
      <c r="K556" s="21"/>
      <c r="L556" s="24"/>
      <c r="M556" s="19"/>
    </row>
    <row r="557" spans="1:52" ht="30" customHeight="1">
      <c r="A557" s="15" t="s">
        <v>1687</v>
      </c>
      <c r="B557" s="16"/>
      <c r="C557" s="16"/>
      <c r="D557" s="16"/>
      <c r="E557" s="20"/>
      <c r="F557" s="23"/>
      <c r="G557" s="20"/>
      <c r="H557" s="23"/>
      <c r="I557" s="20"/>
      <c r="J557" s="23"/>
      <c r="K557" s="20"/>
      <c r="L557" s="23"/>
      <c r="M557" s="17"/>
      <c r="N557" s="1" t="s">
        <v>643</v>
      </c>
    </row>
    <row r="558" spans="1:52" ht="30" customHeight="1">
      <c r="A558" s="18" t="s">
        <v>876</v>
      </c>
      <c r="B558" s="18" t="s">
        <v>872</v>
      </c>
      <c r="C558" s="18" t="s">
        <v>873</v>
      </c>
      <c r="D558" s="19">
        <v>1</v>
      </c>
      <c r="E558" s="21">
        <f>단가대비표!O155</f>
        <v>0</v>
      </c>
      <c r="F558" s="24">
        <f>TRUNC(E558*D558,1)</f>
        <v>0</v>
      </c>
      <c r="G558" s="21">
        <f>단가대비표!P155</f>
        <v>172068</v>
      </c>
      <c r="H558" s="24">
        <f>TRUNC(G558*D558,1)</f>
        <v>172068</v>
      </c>
      <c r="I558" s="21">
        <f>단가대비표!V155</f>
        <v>0</v>
      </c>
      <c r="J558" s="24">
        <f>TRUNC(I558*D558,1)</f>
        <v>0</v>
      </c>
      <c r="K558" s="21">
        <f>TRUNC(E558+G558+I558,1)</f>
        <v>172068</v>
      </c>
      <c r="L558" s="24">
        <f>TRUNC(F558+H558+J558,1)</f>
        <v>172068</v>
      </c>
      <c r="M558" s="18" t="s">
        <v>52</v>
      </c>
      <c r="N558" s="1" t="s">
        <v>643</v>
      </c>
      <c r="O558" s="1" t="s">
        <v>877</v>
      </c>
      <c r="P558" s="1" t="s">
        <v>64</v>
      </c>
      <c r="Q558" s="1" t="s">
        <v>64</v>
      </c>
      <c r="R558" s="1" t="s">
        <v>63</v>
      </c>
      <c r="AV558" s="1" t="s">
        <v>52</v>
      </c>
      <c r="AW558" s="1" t="s">
        <v>1688</v>
      </c>
      <c r="AX558" s="1" t="s">
        <v>52</v>
      </c>
      <c r="AY558" s="1" t="s">
        <v>52</v>
      </c>
      <c r="AZ558" s="1" t="s">
        <v>52</v>
      </c>
    </row>
    <row r="559" spans="1:52" ht="30" customHeight="1">
      <c r="A559" s="18" t="s">
        <v>831</v>
      </c>
      <c r="B559" s="18" t="s">
        <v>52</v>
      </c>
      <c r="C559" s="18" t="s">
        <v>52</v>
      </c>
      <c r="D559" s="19"/>
      <c r="E559" s="21"/>
      <c r="F559" s="24">
        <f>TRUNC(SUMIF(N558:N558, N557, F558:F558),0)</f>
        <v>0</v>
      </c>
      <c r="G559" s="21"/>
      <c r="H559" s="24">
        <f>TRUNC(SUMIF(N558:N558, N557, H558:H558),0)</f>
        <v>172068</v>
      </c>
      <c r="I559" s="21"/>
      <c r="J559" s="24">
        <f>TRUNC(SUMIF(N558:N558, N557, J558:J558),0)</f>
        <v>0</v>
      </c>
      <c r="K559" s="21"/>
      <c r="L559" s="24">
        <f>F559+H559+J559</f>
        <v>172068</v>
      </c>
      <c r="M559" s="18" t="s">
        <v>52</v>
      </c>
      <c r="N559" s="1" t="s">
        <v>99</v>
      </c>
      <c r="O559" s="1" t="s">
        <v>99</v>
      </c>
      <c r="P559" s="1" t="s">
        <v>52</v>
      </c>
      <c r="Q559" s="1" t="s">
        <v>52</v>
      </c>
      <c r="R559" s="1" t="s">
        <v>52</v>
      </c>
      <c r="AV559" s="1" t="s">
        <v>52</v>
      </c>
      <c r="AW559" s="1" t="s">
        <v>52</v>
      </c>
      <c r="AX559" s="1" t="s">
        <v>52</v>
      </c>
      <c r="AY559" s="1" t="s">
        <v>52</v>
      </c>
      <c r="AZ559" s="1" t="s">
        <v>52</v>
      </c>
    </row>
    <row r="560" spans="1:52" ht="30" customHeight="1">
      <c r="A560" s="19"/>
      <c r="B560" s="19"/>
      <c r="C560" s="19"/>
      <c r="D560" s="19"/>
      <c r="E560" s="21"/>
      <c r="F560" s="24"/>
      <c r="G560" s="21"/>
      <c r="H560" s="24"/>
      <c r="I560" s="21"/>
      <c r="J560" s="24"/>
      <c r="K560" s="21"/>
      <c r="L560" s="24"/>
      <c r="M560" s="19"/>
    </row>
    <row r="561" spans="1:52" ht="30" customHeight="1">
      <c r="A561" s="15" t="s">
        <v>1689</v>
      </c>
      <c r="B561" s="16"/>
      <c r="C561" s="16"/>
      <c r="D561" s="16"/>
      <c r="E561" s="20"/>
      <c r="F561" s="23"/>
      <c r="G561" s="20"/>
      <c r="H561" s="23"/>
      <c r="I561" s="20"/>
      <c r="J561" s="23"/>
      <c r="K561" s="20"/>
      <c r="L561" s="23"/>
      <c r="M561" s="17"/>
      <c r="N561" s="1" t="s">
        <v>648</v>
      </c>
    </row>
    <row r="562" spans="1:52" ht="30" customHeight="1">
      <c r="A562" s="18" t="s">
        <v>1075</v>
      </c>
      <c r="B562" s="18" t="s">
        <v>872</v>
      </c>
      <c r="C562" s="18" t="s">
        <v>873</v>
      </c>
      <c r="D562" s="19">
        <v>0.87</v>
      </c>
      <c r="E562" s="21">
        <f>단가대비표!O163</f>
        <v>0</v>
      </c>
      <c r="F562" s="24">
        <f>TRUNC(E562*D562,1)</f>
        <v>0</v>
      </c>
      <c r="G562" s="21">
        <f>단가대비표!P163</f>
        <v>222306</v>
      </c>
      <c r="H562" s="24">
        <f>TRUNC(G562*D562,1)</f>
        <v>193406.2</v>
      </c>
      <c r="I562" s="21">
        <f>단가대비표!V163</f>
        <v>0</v>
      </c>
      <c r="J562" s="24">
        <f>TRUNC(I562*D562,1)</f>
        <v>0</v>
      </c>
      <c r="K562" s="21">
        <f t="shared" ref="K562:L565" si="81">TRUNC(E562+G562+I562,1)</f>
        <v>222306</v>
      </c>
      <c r="L562" s="24">
        <f t="shared" si="81"/>
        <v>193406.2</v>
      </c>
      <c r="M562" s="18" t="s">
        <v>52</v>
      </c>
      <c r="N562" s="1" t="s">
        <v>648</v>
      </c>
      <c r="O562" s="1" t="s">
        <v>1076</v>
      </c>
      <c r="P562" s="1" t="s">
        <v>64</v>
      </c>
      <c r="Q562" s="1" t="s">
        <v>64</v>
      </c>
      <c r="R562" s="1" t="s">
        <v>63</v>
      </c>
      <c r="V562">
        <v>1</v>
      </c>
      <c r="AV562" s="1" t="s">
        <v>52</v>
      </c>
      <c r="AW562" s="1" t="s">
        <v>1690</v>
      </c>
      <c r="AX562" s="1" t="s">
        <v>52</v>
      </c>
      <c r="AY562" s="1" t="s">
        <v>52</v>
      </c>
      <c r="AZ562" s="1" t="s">
        <v>52</v>
      </c>
    </row>
    <row r="563" spans="1:52" ht="30" customHeight="1">
      <c r="A563" s="18" t="s">
        <v>876</v>
      </c>
      <c r="B563" s="18" t="s">
        <v>872</v>
      </c>
      <c r="C563" s="18" t="s">
        <v>873</v>
      </c>
      <c r="D563" s="19">
        <v>0.43</v>
      </c>
      <c r="E563" s="21">
        <f>단가대비표!O155</f>
        <v>0</v>
      </c>
      <c r="F563" s="24">
        <f>TRUNC(E563*D563,1)</f>
        <v>0</v>
      </c>
      <c r="G563" s="21">
        <f>단가대비표!P155</f>
        <v>172068</v>
      </c>
      <c r="H563" s="24">
        <f>TRUNC(G563*D563,1)</f>
        <v>73989.2</v>
      </c>
      <c r="I563" s="21">
        <f>단가대비표!V155</f>
        <v>0</v>
      </c>
      <c r="J563" s="24">
        <f>TRUNC(I563*D563,1)</f>
        <v>0</v>
      </c>
      <c r="K563" s="21">
        <f t="shared" si="81"/>
        <v>172068</v>
      </c>
      <c r="L563" s="24">
        <f t="shared" si="81"/>
        <v>73989.2</v>
      </c>
      <c r="M563" s="18" t="s">
        <v>52</v>
      </c>
      <c r="N563" s="1" t="s">
        <v>648</v>
      </c>
      <c r="O563" s="1" t="s">
        <v>877</v>
      </c>
      <c r="P563" s="1" t="s">
        <v>64</v>
      </c>
      <c r="Q563" s="1" t="s">
        <v>64</v>
      </c>
      <c r="R563" s="1" t="s">
        <v>63</v>
      </c>
      <c r="V563">
        <v>1</v>
      </c>
      <c r="AV563" s="1" t="s">
        <v>52</v>
      </c>
      <c r="AW563" s="1" t="s">
        <v>1691</v>
      </c>
      <c r="AX563" s="1" t="s">
        <v>52</v>
      </c>
      <c r="AY563" s="1" t="s">
        <v>52</v>
      </c>
      <c r="AZ563" s="1" t="s">
        <v>52</v>
      </c>
    </row>
    <row r="564" spans="1:52" ht="30" customHeight="1">
      <c r="A564" s="18" t="s">
        <v>1692</v>
      </c>
      <c r="B564" s="18" t="s">
        <v>1693</v>
      </c>
      <c r="C564" s="18" t="s">
        <v>827</v>
      </c>
      <c r="D564" s="19">
        <v>6.96</v>
      </c>
      <c r="E564" s="21">
        <f>일위대가목록!E199</f>
        <v>0</v>
      </c>
      <c r="F564" s="24">
        <f>TRUNC(E564*D564,1)</f>
        <v>0</v>
      </c>
      <c r="G564" s="21">
        <f>일위대가목록!F199</f>
        <v>0</v>
      </c>
      <c r="H564" s="24">
        <f>TRUNC(G564*D564,1)</f>
        <v>0</v>
      </c>
      <c r="I564" s="21">
        <f>일위대가목록!G199</f>
        <v>343</v>
      </c>
      <c r="J564" s="24">
        <f>TRUNC(I564*D564,1)</f>
        <v>2387.1999999999998</v>
      </c>
      <c r="K564" s="21">
        <f t="shared" si="81"/>
        <v>343</v>
      </c>
      <c r="L564" s="24">
        <f t="shared" si="81"/>
        <v>2387.1999999999998</v>
      </c>
      <c r="M564" s="18" t="s">
        <v>1694</v>
      </c>
      <c r="N564" s="1" t="s">
        <v>648</v>
      </c>
      <c r="O564" s="1" t="s">
        <v>1695</v>
      </c>
      <c r="P564" s="1" t="s">
        <v>63</v>
      </c>
      <c r="Q564" s="1" t="s">
        <v>64</v>
      </c>
      <c r="R564" s="1" t="s">
        <v>64</v>
      </c>
      <c r="AV564" s="1" t="s">
        <v>52</v>
      </c>
      <c r="AW564" s="1" t="s">
        <v>1696</v>
      </c>
      <c r="AX564" s="1" t="s">
        <v>52</v>
      </c>
      <c r="AY564" s="1" t="s">
        <v>52</v>
      </c>
      <c r="AZ564" s="1" t="s">
        <v>52</v>
      </c>
    </row>
    <row r="565" spans="1:52" ht="30" customHeight="1">
      <c r="A565" s="18" t="s">
        <v>889</v>
      </c>
      <c r="B565" s="18" t="s">
        <v>1221</v>
      </c>
      <c r="C565" s="18" t="s">
        <v>800</v>
      </c>
      <c r="D565" s="19">
        <v>1</v>
      </c>
      <c r="E565" s="21">
        <f>TRUNC(SUMIF(V562:V565, RIGHTB(O565, 1), H562:H565)*U565, 2)</f>
        <v>2673.95</v>
      </c>
      <c r="F565" s="24">
        <f>TRUNC(E565*D565,1)</f>
        <v>2673.9</v>
      </c>
      <c r="G565" s="21">
        <v>0</v>
      </c>
      <c r="H565" s="24">
        <f>TRUNC(G565*D565,1)</f>
        <v>0</v>
      </c>
      <c r="I565" s="21">
        <v>0</v>
      </c>
      <c r="J565" s="24">
        <f>TRUNC(I565*D565,1)</f>
        <v>0</v>
      </c>
      <c r="K565" s="21">
        <f t="shared" si="81"/>
        <v>2673.9</v>
      </c>
      <c r="L565" s="24">
        <f t="shared" si="81"/>
        <v>2673.9</v>
      </c>
      <c r="M565" s="18" t="s">
        <v>52</v>
      </c>
      <c r="N565" s="1" t="s">
        <v>648</v>
      </c>
      <c r="O565" s="1" t="s">
        <v>801</v>
      </c>
      <c r="P565" s="1" t="s">
        <v>64</v>
      </c>
      <c r="Q565" s="1" t="s">
        <v>64</v>
      </c>
      <c r="R565" s="1" t="s">
        <v>64</v>
      </c>
      <c r="S565">
        <v>1</v>
      </c>
      <c r="T565">
        <v>0</v>
      </c>
      <c r="U565">
        <v>0.01</v>
      </c>
      <c r="AV565" s="1" t="s">
        <v>52</v>
      </c>
      <c r="AW565" s="1" t="s">
        <v>1697</v>
      </c>
      <c r="AX565" s="1" t="s">
        <v>52</v>
      </c>
      <c r="AY565" s="1" t="s">
        <v>52</v>
      </c>
      <c r="AZ565" s="1" t="s">
        <v>52</v>
      </c>
    </row>
    <row r="566" spans="1:52" ht="30" customHeight="1">
      <c r="A566" s="18" t="s">
        <v>831</v>
      </c>
      <c r="B566" s="18" t="s">
        <v>52</v>
      </c>
      <c r="C566" s="18" t="s">
        <v>52</v>
      </c>
      <c r="D566" s="19"/>
      <c r="E566" s="21"/>
      <c r="F566" s="24">
        <f>TRUNC(SUMIF(N562:N565, N561, F562:F565),0)</f>
        <v>2673</v>
      </c>
      <c r="G566" s="21"/>
      <c r="H566" s="24">
        <f>TRUNC(SUMIF(N562:N565, N561, H562:H565),0)</f>
        <v>267395</v>
      </c>
      <c r="I566" s="21"/>
      <c r="J566" s="24">
        <f>TRUNC(SUMIF(N562:N565, N561, J562:J565),0)</f>
        <v>2387</v>
      </c>
      <c r="K566" s="21"/>
      <c r="L566" s="24">
        <f>F566+H566+J566</f>
        <v>272455</v>
      </c>
      <c r="M566" s="18" t="s">
        <v>52</v>
      </c>
      <c r="N566" s="1" t="s">
        <v>99</v>
      </c>
      <c r="O566" s="1" t="s">
        <v>99</v>
      </c>
      <c r="P566" s="1" t="s">
        <v>52</v>
      </c>
      <c r="Q566" s="1" t="s">
        <v>52</v>
      </c>
      <c r="R566" s="1" t="s">
        <v>52</v>
      </c>
      <c r="AV566" s="1" t="s">
        <v>52</v>
      </c>
      <c r="AW566" s="1" t="s">
        <v>52</v>
      </c>
      <c r="AX566" s="1" t="s">
        <v>52</v>
      </c>
      <c r="AY566" s="1" t="s">
        <v>52</v>
      </c>
      <c r="AZ566" s="1" t="s">
        <v>52</v>
      </c>
    </row>
    <row r="567" spans="1:52" ht="30" customHeight="1">
      <c r="A567" s="19"/>
      <c r="B567" s="19"/>
      <c r="C567" s="19"/>
      <c r="D567" s="19"/>
      <c r="E567" s="21"/>
      <c r="F567" s="24"/>
      <c r="G567" s="21"/>
      <c r="H567" s="24"/>
      <c r="I567" s="21"/>
      <c r="J567" s="24"/>
      <c r="K567" s="21"/>
      <c r="L567" s="24"/>
      <c r="M567" s="19"/>
    </row>
    <row r="568" spans="1:52" ht="30" customHeight="1">
      <c r="A568" s="15" t="s">
        <v>1698</v>
      </c>
      <c r="B568" s="16"/>
      <c r="C568" s="16"/>
      <c r="D568" s="16"/>
      <c r="E568" s="20"/>
      <c r="F568" s="23"/>
      <c r="G568" s="20"/>
      <c r="H568" s="23"/>
      <c r="I568" s="20"/>
      <c r="J568" s="23"/>
      <c r="K568" s="20"/>
      <c r="L568" s="23"/>
      <c r="M568" s="17"/>
      <c r="N568" s="1" t="s">
        <v>652</v>
      </c>
    </row>
    <row r="569" spans="1:52" ht="30" customHeight="1">
      <c r="A569" s="18" t="s">
        <v>876</v>
      </c>
      <c r="B569" s="18" t="s">
        <v>872</v>
      </c>
      <c r="C569" s="18" t="s">
        <v>873</v>
      </c>
      <c r="D569" s="19">
        <v>0.04</v>
      </c>
      <c r="E569" s="21">
        <f>단가대비표!O155</f>
        <v>0</v>
      </c>
      <c r="F569" s="24">
        <f>TRUNC(E569*D569,1)</f>
        <v>0</v>
      </c>
      <c r="G569" s="21">
        <f>단가대비표!P155</f>
        <v>172068</v>
      </c>
      <c r="H569" s="24">
        <f>TRUNC(G569*D569,1)</f>
        <v>6882.7</v>
      </c>
      <c r="I569" s="21">
        <f>단가대비표!V155</f>
        <v>0</v>
      </c>
      <c r="J569" s="24">
        <f>TRUNC(I569*D569,1)</f>
        <v>0</v>
      </c>
      <c r="K569" s="21">
        <f>TRUNC(E569+G569+I569,1)</f>
        <v>172068</v>
      </c>
      <c r="L569" s="24">
        <f>TRUNC(F569+H569+J569,1)</f>
        <v>6882.7</v>
      </c>
      <c r="M569" s="18" t="s">
        <v>52</v>
      </c>
      <c r="N569" s="1" t="s">
        <v>652</v>
      </c>
      <c r="O569" s="1" t="s">
        <v>877</v>
      </c>
      <c r="P569" s="1" t="s">
        <v>64</v>
      </c>
      <c r="Q569" s="1" t="s">
        <v>64</v>
      </c>
      <c r="R569" s="1" t="s">
        <v>63</v>
      </c>
      <c r="V569">
        <v>1</v>
      </c>
      <c r="AV569" s="1" t="s">
        <v>52</v>
      </c>
      <c r="AW569" s="1" t="s">
        <v>1699</v>
      </c>
      <c r="AX569" s="1" t="s">
        <v>52</v>
      </c>
      <c r="AY569" s="1" t="s">
        <v>52</v>
      </c>
      <c r="AZ569" s="1" t="s">
        <v>52</v>
      </c>
    </row>
    <row r="570" spans="1:52" ht="30" customHeight="1">
      <c r="A570" s="18" t="s">
        <v>889</v>
      </c>
      <c r="B570" s="18" t="s">
        <v>968</v>
      </c>
      <c r="C570" s="18" t="s">
        <v>800</v>
      </c>
      <c r="D570" s="19">
        <v>1</v>
      </c>
      <c r="E570" s="21">
        <f>TRUNC(SUMIF(V569:V570, RIGHTB(O570, 1), H569:H570)*U570, 2)</f>
        <v>344.13</v>
      </c>
      <c r="F570" s="24">
        <f>TRUNC(E570*D570,1)</f>
        <v>344.1</v>
      </c>
      <c r="G570" s="21">
        <v>0</v>
      </c>
      <c r="H570" s="24">
        <f>TRUNC(G570*D570,1)</f>
        <v>0</v>
      </c>
      <c r="I570" s="21">
        <v>0</v>
      </c>
      <c r="J570" s="24">
        <f>TRUNC(I570*D570,1)</f>
        <v>0</v>
      </c>
      <c r="K570" s="21">
        <f>TRUNC(E570+G570+I570,1)</f>
        <v>344.1</v>
      </c>
      <c r="L570" s="24">
        <f>TRUNC(F570+H570+J570,1)</f>
        <v>344.1</v>
      </c>
      <c r="M570" s="18" t="s">
        <v>52</v>
      </c>
      <c r="N570" s="1" t="s">
        <v>652</v>
      </c>
      <c r="O570" s="1" t="s">
        <v>801</v>
      </c>
      <c r="P570" s="1" t="s">
        <v>64</v>
      </c>
      <c r="Q570" s="1" t="s">
        <v>64</v>
      </c>
      <c r="R570" s="1" t="s">
        <v>64</v>
      </c>
      <c r="S570">
        <v>1</v>
      </c>
      <c r="T570">
        <v>0</v>
      </c>
      <c r="U570">
        <v>0.05</v>
      </c>
      <c r="AV570" s="1" t="s">
        <v>52</v>
      </c>
      <c r="AW570" s="1" t="s">
        <v>1700</v>
      </c>
      <c r="AX570" s="1" t="s">
        <v>52</v>
      </c>
      <c r="AY570" s="1" t="s">
        <v>52</v>
      </c>
      <c r="AZ570" s="1" t="s">
        <v>52</v>
      </c>
    </row>
    <row r="571" spans="1:52" ht="30" customHeight="1">
      <c r="A571" s="18" t="s">
        <v>831</v>
      </c>
      <c r="B571" s="18" t="s">
        <v>52</v>
      </c>
      <c r="C571" s="18" t="s">
        <v>52</v>
      </c>
      <c r="D571" s="19"/>
      <c r="E571" s="21"/>
      <c r="F571" s="24">
        <f>TRUNC(SUMIF(N569:N570, N568, F569:F570),0)</f>
        <v>344</v>
      </c>
      <c r="G571" s="21"/>
      <c r="H571" s="24">
        <f>TRUNC(SUMIF(N569:N570, N568, H569:H570),0)</f>
        <v>6882</v>
      </c>
      <c r="I571" s="21"/>
      <c r="J571" s="24">
        <f>TRUNC(SUMIF(N569:N570, N568, J569:J570),0)</f>
        <v>0</v>
      </c>
      <c r="K571" s="21"/>
      <c r="L571" s="24">
        <f>F571+H571+J571</f>
        <v>7226</v>
      </c>
      <c r="M571" s="18" t="s">
        <v>52</v>
      </c>
      <c r="N571" s="1" t="s">
        <v>99</v>
      </c>
      <c r="O571" s="1" t="s">
        <v>99</v>
      </c>
      <c r="P571" s="1" t="s">
        <v>52</v>
      </c>
      <c r="Q571" s="1" t="s">
        <v>52</v>
      </c>
      <c r="R571" s="1" t="s">
        <v>52</v>
      </c>
      <c r="AV571" s="1" t="s">
        <v>52</v>
      </c>
      <c r="AW571" s="1" t="s">
        <v>52</v>
      </c>
      <c r="AX571" s="1" t="s">
        <v>52</v>
      </c>
      <c r="AY571" s="1" t="s">
        <v>52</v>
      </c>
      <c r="AZ571" s="1" t="s">
        <v>52</v>
      </c>
    </row>
    <row r="572" spans="1:52" ht="30" customHeight="1">
      <c r="A572" s="19"/>
      <c r="B572" s="19"/>
      <c r="C572" s="19"/>
      <c r="D572" s="19"/>
      <c r="E572" s="21"/>
      <c r="F572" s="24"/>
      <c r="G572" s="21"/>
      <c r="H572" s="24"/>
      <c r="I572" s="21"/>
      <c r="J572" s="24"/>
      <c r="K572" s="21"/>
      <c r="L572" s="24"/>
      <c r="M572" s="19"/>
    </row>
    <row r="573" spans="1:52" ht="30" customHeight="1">
      <c r="A573" s="15" t="s">
        <v>1701</v>
      </c>
      <c r="B573" s="16"/>
      <c r="C573" s="16"/>
      <c r="D573" s="16"/>
      <c r="E573" s="20"/>
      <c r="F573" s="23"/>
      <c r="G573" s="20"/>
      <c r="H573" s="23"/>
      <c r="I573" s="20"/>
      <c r="J573" s="23"/>
      <c r="K573" s="20"/>
      <c r="L573" s="23"/>
      <c r="M573" s="17"/>
      <c r="N573" s="1" t="s">
        <v>656</v>
      </c>
    </row>
    <row r="574" spans="1:52" ht="30" customHeight="1">
      <c r="A574" s="18" t="s">
        <v>1702</v>
      </c>
      <c r="B574" s="18" t="s">
        <v>52</v>
      </c>
      <c r="C574" s="18" t="s">
        <v>83</v>
      </c>
      <c r="D574" s="19">
        <v>1</v>
      </c>
      <c r="E574" s="21">
        <f>일위대가목록!E200</f>
        <v>516</v>
      </c>
      <c r="F574" s="24">
        <f>TRUNC(E574*D574,1)</f>
        <v>516</v>
      </c>
      <c r="G574" s="21">
        <f>일위대가목록!F200</f>
        <v>10324</v>
      </c>
      <c r="H574" s="24">
        <f>TRUNC(G574*D574,1)</f>
        <v>10324</v>
      </c>
      <c r="I574" s="21">
        <f>일위대가목록!G200</f>
        <v>0</v>
      </c>
      <c r="J574" s="24">
        <f>TRUNC(I574*D574,1)</f>
        <v>0</v>
      </c>
      <c r="K574" s="21">
        <f>TRUNC(E574+G574+I574,1)</f>
        <v>10840</v>
      </c>
      <c r="L574" s="24">
        <f>TRUNC(F574+H574+J574,1)</f>
        <v>10840</v>
      </c>
      <c r="M574" s="18" t="s">
        <v>1703</v>
      </c>
      <c r="N574" s="1" t="s">
        <v>656</v>
      </c>
      <c r="O574" s="1" t="s">
        <v>1704</v>
      </c>
      <c r="P574" s="1" t="s">
        <v>63</v>
      </c>
      <c r="Q574" s="1" t="s">
        <v>64</v>
      </c>
      <c r="R574" s="1" t="s">
        <v>64</v>
      </c>
      <c r="AV574" s="1" t="s">
        <v>52</v>
      </c>
      <c r="AW574" s="1" t="s">
        <v>1705</v>
      </c>
      <c r="AX574" s="1" t="s">
        <v>52</v>
      </c>
      <c r="AY574" s="1" t="s">
        <v>52</v>
      </c>
      <c r="AZ574" s="1" t="s">
        <v>52</v>
      </c>
    </row>
    <row r="575" spans="1:52" ht="30" customHeight="1">
      <c r="A575" s="18" t="s">
        <v>831</v>
      </c>
      <c r="B575" s="18" t="s">
        <v>52</v>
      </c>
      <c r="C575" s="18" t="s">
        <v>52</v>
      </c>
      <c r="D575" s="19"/>
      <c r="E575" s="21"/>
      <c r="F575" s="24">
        <f>TRUNC(SUMIF(N574:N574, N573, F574:F574),0)</f>
        <v>516</v>
      </c>
      <c r="G575" s="21"/>
      <c r="H575" s="24">
        <f>TRUNC(SUMIF(N574:N574, N573, H574:H574),0)</f>
        <v>10324</v>
      </c>
      <c r="I575" s="21"/>
      <c r="J575" s="24">
        <f>TRUNC(SUMIF(N574:N574, N573, J574:J574),0)</f>
        <v>0</v>
      </c>
      <c r="K575" s="21"/>
      <c r="L575" s="24">
        <f>F575+H575+J575</f>
        <v>10840</v>
      </c>
      <c r="M575" s="18" t="s">
        <v>52</v>
      </c>
      <c r="N575" s="1" t="s">
        <v>99</v>
      </c>
      <c r="O575" s="1" t="s">
        <v>99</v>
      </c>
      <c r="P575" s="1" t="s">
        <v>52</v>
      </c>
      <c r="Q575" s="1" t="s">
        <v>52</v>
      </c>
      <c r="R575" s="1" t="s">
        <v>52</v>
      </c>
      <c r="AV575" s="1" t="s">
        <v>52</v>
      </c>
      <c r="AW575" s="1" t="s">
        <v>52</v>
      </c>
      <c r="AX575" s="1" t="s">
        <v>52</v>
      </c>
      <c r="AY575" s="1" t="s">
        <v>52</v>
      </c>
      <c r="AZ575" s="1" t="s">
        <v>52</v>
      </c>
    </row>
    <row r="576" spans="1:52" ht="30" customHeight="1">
      <c r="A576" s="19"/>
      <c r="B576" s="19"/>
      <c r="C576" s="19"/>
      <c r="D576" s="19"/>
      <c r="E576" s="21"/>
      <c r="F576" s="24"/>
      <c r="G576" s="21"/>
      <c r="H576" s="24"/>
      <c r="I576" s="21"/>
      <c r="J576" s="24"/>
      <c r="K576" s="21"/>
      <c r="L576" s="24"/>
      <c r="M576" s="19"/>
    </row>
    <row r="577" spans="1:52" ht="30" customHeight="1">
      <c r="A577" s="15" t="s">
        <v>1706</v>
      </c>
      <c r="B577" s="16"/>
      <c r="C577" s="16"/>
      <c r="D577" s="16"/>
      <c r="E577" s="20"/>
      <c r="F577" s="23"/>
      <c r="G577" s="20"/>
      <c r="H577" s="23"/>
      <c r="I577" s="20"/>
      <c r="J577" s="23"/>
      <c r="K577" s="20"/>
      <c r="L577" s="23"/>
      <c r="M577" s="17"/>
      <c r="N577" s="1" t="s">
        <v>660</v>
      </c>
    </row>
    <row r="578" spans="1:52" ht="30" customHeight="1">
      <c r="A578" s="18" t="s">
        <v>1212</v>
      </c>
      <c r="B578" s="18" t="s">
        <v>872</v>
      </c>
      <c r="C578" s="18" t="s">
        <v>873</v>
      </c>
      <c r="D578" s="19">
        <v>1.6E-2</v>
      </c>
      <c r="E578" s="21">
        <f>단가대비표!O172</f>
        <v>0</v>
      </c>
      <c r="F578" s="24">
        <f>TRUNC(E578*D578,1)</f>
        <v>0</v>
      </c>
      <c r="G578" s="21">
        <f>단가대비표!P172</f>
        <v>256883</v>
      </c>
      <c r="H578" s="24">
        <f>TRUNC(G578*D578,1)</f>
        <v>4110.1000000000004</v>
      </c>
      <c r="I578" s="21">
        <f>단가대비표!V172</f>
        <v>0</v>
      </c>
      <c r="J578" s="24">
        <f>TRUNC(I578*D578,1)</f>
        <v>0</v>
      </c>
      <c r="K578" s="21">
        <f>TRUNC(E578+G578+I578,1)</f>
        <v>256883</v>
      </c>
      <c r="L578" s="24">
        <f>TRUNC(F578+H578+J578,1)</f>
        <v>4110.1000000000004</v>
      </c>
      <c r="M578" s="18" t="s">
        <v>52</v>
      </c>
      <c r="N578" s="1" t="s">
        <v>660</v>
      </c>
      <c r="O578" s="1" t="s">
        <v>1213</v>
      </c>
      <c r="P578" s="1" t="s">
        <v>64</v>
      </c>
      <c r="Q578" s="1" t="s">
        <v>64</v>
      </c>
      <c r="R578" s="1" t="s">
        <v>63</v>
      </c>
      <c r="AV578" s="1" t="s">
        <v>52</v>
      </c>
      <c r="AW578" s="1" t="s">
        <v>1707</v>
      </c>
      <c r="AX578" s="1" t="s">
        <v>52</v>
      </c>
      <c r="AY578" s="1" t="s">
        <v>52</v>
      </c>
      <c r="AZ578" s="1" t="s">
        <v>52</v>
      </c>
    </row>
    <row r="579" spans="1:52" ht="30" customHeight="1">
      <c r="A579" s="18" t="s">
        <v>876</v>
      </c>
      <c r="B579" s="18" t="s">
        <v>872</v>
      </c>
      <c r="C579" s="18" t="s">
        <v>873</v>
      </c>
      <c r="D579" s="19">
        <v>1.0999999999999999E-2</v>
      </c>
      <c r="E579" s="21">
        <f>단가대비표!O155</f>
        <v>0</v>
      </c>
      <c r="F579" s="24">
        <f>TRUNC(E579*D579,1)</f>
        <v>0</v>
      </c>
      <c r="G579" s="21">
        <f>단가대비표!P155</f>
        <v>172068</v>
      </c>
      <c r="H579" s="24">
        <f>TRUNC(G579*D579,1)</f>
        <v>1892.7</v>
      </c>
      <c r="I579" s="21">
        <f>단가대비표!V155</f>
        <v>0</v>
      </c>
      <c r="J579" s="24">
        <f>TRUNC(I579*D579,1)</f>
        <v>0</v>
      </c>
      <c r="K579" s="21">
        <f>TRUNC(E579+G579+I579,1)</f>
        <v>172068</v>
      </c>
      <c r="L579" s="24">
        <f>TRUNC(F579+H579+J579,1)</f>
        <v>1892.7</v>
      </c>
      <c r="M579" s="18" t="s">
        <v>52</v>
      </c>
      <c r="N579" s="1" t="s">
        <v>660</v>
      </c>
      <c r="O579" s="1" t="s">
        <v>877</v>
      </c>
      <c r="P579" s="1" t="s">
        <v>64</v>
      </c>
      <c r="Q579" s="1" t="s">
        <v>64</v>
      </c>
      <c r="R579" s="1" t="s">
        <v>63</v>
      </c>
      <c r="AV579" s="1" t="s">
        <v>52</v>
      </c>
      <c r="AW579" s="1" t="s">
        <v>1708</v>
      </c>
      <c r="AX579" s="1" t="s">
        <v>52</v>
      </c>
      <c r="AY579" s="1" t="s">
        <v>52</v>
      </c>
      <c r="AZ579" s="1" t="s">
        <v>52</v>
      </c>
    </row>
    <row r="580" spans="1:52" ht="30" customHeight="1">
      <c r="A580" s="18" t="s">
        <v>831</v>
      </c>
      <c r="B580" s="18" t="s">
        <v>52</v>
      </c>
      <c r="C580" s="18" t="s">
        <v>52</v>
      </c>
      <c r="D580" s="19"/>
      <c r="E580" s="21"/>
      <c r="F580" s="24">
        <f>TRUNC(SUMIF(N578:N579, N577, F578:F579),0)</f>
        <v>0</v>
      </c>
      <c r="G580" s="21"/>
      <c r="H580" s="24">
        <f>TRUNC(SUMIF(N578:N579, N577, H578:H579),0)</f>
        <v>6002</v>
      </c>
      <c r="I580" s="21"/>
      <c r="J580" s="24">
        <f>TRUNC(SUMIF(N578:N579, N577, J578:J579),0)</f>
        <v>0</v>
      </c>
      <c r="K580" s="21"/>
      <c r="L580" s="24">
        <f>F580+H580+J580</f>
        <v>6002</v>
      </c>
      <c r="M580" s="18" t="s">
        <v>52</v>
      </c>
      <c r="N580" s="1" t="s">
        <v>99</v>
      </c>
      <c r="O580" s="1" t="s">
        <v>99</v>
      </c>
      <c r="P580" s="1" t="s">
        <v>52</v>
      </c>
      <c r="Q580" s="1" t="s">
        <v>52</v>
      </c>
      <c r="R580" s="1" t="s">
        <v>52</v>
      </c>
      <c r="AV580" s="1" t="s">
        <v>52</v>
      </c>
      <c r="AW580" s="1" t="s">
        <v>52</v>
      </c>
      <c r="AX580" s="1" t="s">
        <v>52</v>
      </c>
      <c r="AY580" s="1" t="s">
        <v>52</v>
      </c>
      <c r="AZ580" s="1" t="s">
        <v>52</v>
      </c>
    </row>
    <row r="581" spans="1:52" ht="30" customHeight="1">
      <c r="A581" s="19"/>
      <c r="B581" s="19"/>
      <c r="C581" s="19"/>
      <c r="D581" s="19"/>
      <c r="E581" s="21"/>
      <c r="F581" s="24"/>
      <c r="G581" s="21"/>
      <c r="H581" s="24"/>
      <c r="I581" s="21"/>
      <c r="J581" s="24"/>
      <c r="K581" s="21"/>
      <c r="L581" s="24"/>
      <c r="M581" s="19"/>
    </row>
    <row r="582" spans="1:52" ht="30" customHeight="1">
      <c r="A582" s="15" t="s">
        <v>1709</v>
      </c>
      <c r="B582" s="16"/>
      <c r="C582" s="16"/>
      <c r="D582" s="16"/>
      <c r="E582" s="20"/>
      <c r="F582" s="23"/>
      <c r="G582" s="20"/>
      <c r="H582" s="23"/>
      <c r="I582" s="20"/>
      <c r="J582" s="23"/>
      <c r="K582" s="20"/>
      <c r="L582" s="23"/>
      <c r="M582" s="17"/>
      <c r="N582" s="1" t="s">
        <v>664</v>
      </c>
    </row>
    <row r="583" spans="1:52" ht="30" customHeight="1">
      <c r="A583" s="18" t="s">
        <v>1702</v>
      </c>
      <c r="B583" s="18" t="s">
        <v>52</v>
      </c>
      <c r="C583" s="18" t="s">
        <v>83</v>
      </c>
      <c r="D583" s="19">
        <v>1</v>
      </c>
      <c r="E583" s="21">
        <f>일위대가목록!E200</f>
        <v>516</v>
      </c>
      <c r="F583" s="24">
        <f>TRUNC(E583*D583,1)</f>
        <v>516</v>
      </c>
      <c r="G583" s="21">
        <f>일위대가목록!F200</f>
        <v>10324</v>
      </c>
      <c r="H583" s="24">
        <f>TRUNC(G583*D583,1)</f>
        <v>10324</v>
      </c>
      <c r="I583" s="21">
        <f>일위대가목록!G200</f>
        <v>0</v>
      </c>
      <c r="J583" s="24">
        <f>TRUNC(I583*D583,1)</f>
        <v>0</v>
      </c>
      <c r="K583" s="21">
        <f>TRUNC(E583+G583+I583,1)</f>
        <v>10840</v>
      </c>
      <c r="L583" s="24">
        <f>TRUNC(F583+H583+J583,1)</f>
        <v>10840</v>
      </c>
      <c r="M583" s="18" t="s">
        <v>1703</v>
      </c>
      <c r="N583" s="1" t="s">
        <v>664</v>
      </c>
      <c r="O583" s="1" t="s">
        <v>1704</v>
      </c>
      <c r="P583" s="1" t="s">
        <v>63</v>
      </c>
      <c r="Q583" s="1" t="s">
        <v>64</v>
      </c>
      <c r="R583" s="1" t="s">
        <v>64</v>
      </c>
      <c r="AV583" s="1" t="s">
        <v>52</v>
      </c>
      <c r="AW583" s="1" t="s">
        <v>1710</v>
      </c>
      <c r="AX583" s="1" t="s">
        <v>52</v>
      </c>
      <c r="AY583" s="1" t="s">
        <v>52</v>
      </c>
      <c r="AZ583" s="1" t="s">
        <v>52</v>
      </c>
    </row>
    <row r="584" spans="1:52" ht="30" customHeight="1">
      <c r="A584" s="18" t="s">
        <v>831</v>
      </c>
      <c r="B584" s="18" t="s">
        <v>52</v>
      </c>
      <c r="C584" s="18" t="s">
        <v>52</v>
      </c>
      <c r="D584" s="19"/>
      <c r="E584" s="21"/>
      <c r="F584" s="24">
        <f>TRUNC(SUMIF(N583:N583, N582, F583:F583),0)</f>
        <v>516</v>
      </c>
      <c r="G584" s="21"/>
      <c r="H584" s="24">
        <f>TRUNC(SUMIF(N583:N583, N582, H583:H583),0)</f>
        <v>10324</v>
      </c>
      <c r="I584" s="21"/>
      <c r="J584" s="24">
        <f>TRUNC(SUMIF(N583:N583, N582, J583:J583),0)</f>
        <v>0</v>
      </c>
      <c r="K584" s="21"/>
      <c r="L584" s="24">
        <f>F584+H584+J584</f>
        <v>10840</v>
      </c>
      <c r="M584" s="18" t="s">
        <v>52</v>
      </c>
      <c r="N584" s="1" t="s">
        <v>99</v>
      </c>
      <c r="O584" s="1" t="s">
        <v>99</v>
      </c>
      <c r="P584" s="1" t="s">
        <v>52</v>
      </c>
      <c r="Q584" s="1" t="s">
        <v>52</v>
      </c>
      <c r="R584" s="1" t="s">
        <v>52</v>
      </c>
      <c r="AV584" s="1" t="s">
        <v>52</v>
      </c>
      <c r="AW584" s="1" t="s">
        <v>52</v>
      </c>
      <c r="AX584" s="1" t="s">
        <v>52</v>
      </c>
      <c r="AY584" s="1" t="s">
        <v>52</v>
      </c>
      <c r="AZ584" s="1" t="s">
        <v>52</v>
      </c>
    </row>
    <row r="585" spans="1:52" ht="30" customHeight="1">
      <c r="A585" s="19"/>
      <c r="B585" s="19"/>
      <c r="C585" s="19"/>
      <c r="D585" s="19"/>
      <c r="E585" s="21"/>
      <c r="F585" s="24"/>
      <c r="G585" s="21"/>
      <c r="H585" s="24"/>
      <c r="I585" s="21"/>
      <c r="J585" s="24"/>
      <c r="K585" s="21"/>
      <c r="L585" s="24"/>
      <c r="M585" s="19"/>
    </row>
    <row r="586" spans="1:52" ht="30" customHeight="1">
      <c r="A586" s="15" t="s">
        <v>1711</v>
      </c>
      <c r="B586" s="16"/>
      <c r="C586" s="16"/>
      <c r="D586" s="16"/>
      <c r="E586" s="20"/>
      <c r="F586" s="23"/>
      <c r="G586" s="20"/>
      <c r="H586" s="23"/>
      <c r="I586" s="20"/>
      <c r="J586" s="23"/>
      <c r="K586" s="20"/>
      <c r="L586" s="23"/>
      <c r="M586" s="17"/>
      <c r="N586" s="1" t="s">
        <v>668</v>
      </c>
    </row>
    <row r="587" spans="1:52" ht="30" customHeight="1">
      <c r="A587" s="18" t="s">
        <v>1712</v>
      </c>
      <c r="B587" s="18" t="s">
        <v>872</v>
      </c>
      <c r="C587" s="18" t="s">
        <v>873</v>
      </c>
      <c r="D587" s="19">
        <v>8.0000000000000002E-3</v>
      </c>
      <c r="E587" s="21">
        <f>단가대비표!O173</f>
        <v>0</v>
      </c>
      <c r="F587" s="24">
        <f>TRUNC(E587*D587,1)</f>
        <v>0</v>
      </c>
      <c r="G587" s="21">
        <f>단가대비표!P173</f>
        <v>227614</v>
      </c>
      <c r="H587" s="24">
        <f>TRUNC(G587*D587,1)</f>
        <v>1820.9</v>
      </c>
      <c r="I587" s="21">
        <f>단가대비표!V173</f>
        <v>0</v>
      </c>
      <c r="J587" s="24">
        <f>TRUNC(I587*D587,1)</f>
        <v>0</v>
      </c>
      <c r="K587" s="21">
        <f>TRUNC(E587+G587+I587,1)</f>
        <v>227614</v>
      </c>
      <c r="L587" s="24">
        <f>TRUNC(F587+H587+J587,1)</f>
        <v>1820.9</v>
      </c>
      <c r="M587" s="18" t="s">
        <v>52</v>
      </c>
      <c r="N587" s="1" t="s">
        <v>668</v>
      </c>
      <c r="O587" s="1" t="s">
        <v>1713</v>
      </c>
      <c r="P587" s="1" t="s">
        <v>64</v>
      </c>
      <c r="Q587" s="1" t="s">
        <v>64</v>
      </c>
      <c r="R587" s="1" t="s">
        <v>63</v>
      </c>
      <c r="AV587" s="1" t="s">
        <v>52</v>
      </c>
      <c r="AW587" s="1" t="s">
        <v>1714</v>
      </c>
      <c r="AX587" s="1" t="s">
        <v>52</v>
      </c>
      <c r="AY587" s="1" t="s">
        <v>52</v>
      </c>
      <c r="AZ587" s="1" t="s">
        <v>52</v>
      </c>
    </row>
    <row r="588" spans="1:52" ht="30" customHeight="1">
      <c r="A588" s="18" t="s">
        <v>876</v>
      </c>
      <c r="B588" s="18" t="s">
        <v>872</v>
      </c>
      <c r="C588" s="18" t="s">
        <v>873</v>
      </c>
      <c r="D588" s="19">
        <v>5.0000000000000001E-3</v>
      </c>
      <c r="E588" s="21">
        <f>단가대비표!O155</f>
        <v>0</v>
      </c>
      <c r="F588" s="24">
        <f>TRUNC(E588*D588,1)</f>
        <v>0</v>
      </c>
      <c r="G588" s="21">
        <f>단가대비표!P155</f>
        <v>172068</v>
      </c>
      <c r="H588" s="24">
        <f>TRUNC(G588*D588,1)</f>
        <v>860.3</v>
      </c>
      <c r="I588" s="21">
        <f>단가대비표!V155</f>
        <v>0</v>
      </c>
      <c r="J588" s="24">
        <f>TRUNC(I588*D588,1)</f>
        <v>0</v>
      </c>
      <c r="K588" s="21">
        <f>TRUNC(E588+G588+I588,1)</f>
        <v>172068</v>
      </c>
      <c r="L588" s="24">
        <f>TRUNC(F588+H588+J588,1)</f>
        <v>860.3</v>
      </c>
      <c r="M588" s="18" t="s">
        <v>52</v>
      </c>
      <c r="N588" s="1" t="s">
        <v>668</v>
      </c>
      <c r="O588" s="1" t="s">
        <v>877</v>
      </c>
      <c r="P588" s="1" t="s">
        <v>64</v>
      </c>
      <c r="Q588" s="1" t="s">
        <v>64</v>
      </c>
      <c r="R588" s="1" t="s">
        <v>63</v>
      </c>
      <c r="AV588" s="1" t="s">
        <v>52</v>
      </c>
      <c r="AW588" s="1" t="s">
        <v>1715</v>
      </c>
      <c r="AX588" s="1" t="s">
        <v>52</v>
      </c>
      <c r="AY588" s="1" t="s">
        <v>52</v>
      </c>
      <c r="AZ588" s="1" t="s">
        <v>52</v>
      </c>
    </row>
    <row r="589" spans="1:52" ht="30" customHeight="1">
      <c r="A589" s="18" t="s">
        <v>831</v>
      </c>
      <c r="B589" s="18" t="s">
        <v>52</v>
      </c>
      <c r="C589" s="18" t="s">
        <v>52</v>
      </c>
      <c r="D589" s="19"/>
      <c r="E589" s="21"/>
      <c r="F589" s="24">
        <f>TRUNC(SUMIF(N587:N588, N586, F587:F588),0)</f>
        <v>0</v>
      </c>
      <c r="G589" s="21"/>
      <c r="H589" s="24">
        <f>TRUNC(SUMIF(N587:N588, N586, H587:H588),0)</f>
        <v>2681</v>
      </c>
      <c r="I589" s="21"/>
      <c r="J589" s="24">
        <f>TRUNC(SUMIF(N587:N588, N586, J587:J588),0)</f>
        <v>0</v>
      </c>
      <c r="K589" s="21"/>
      <c r="L589" s="24">
        <f>F589+H589+J589</f>
        <v>2681</v>
      </c>
      <c r="M589" s="18" t="s">
        <v>52</v>
      </c>
      <c r="N589" s="1" t="s">
        <v>99</v>
      </c>
      <c r="O589" s="1" t="s">
        <v>99</v>
      </c>
      <c r="P589" s="1" t="s">
        <v>52</v>
      </c>
      <c r="Q589" s="1" t="s">
        <v>52</v>
      </c>
      <c r="R589" s="1" t="s">
        <v>52</v>
      </c>
      <c r="AV589" s="1" t="s">
        <v>52</v>
      </c>
      <c r="AW589" s="1" t="s">
        <v>52</v>
      </c>
      <c r="AX589" s="1" t="s">
        <v>52</v>
      </c>
      <c r="AY589" s="1" t="s">
        <v>52</v>
      </c>
      <c r="AZ589" s="1" t="s">
        <v>52</v>
      </c>
    </row>
    <row r="590" spans="1:52" ht="30" customHeight="1">
      <c r="A590" s="19"/>
      <c r="B590" s="19"/>
      <c r="C590" s="19"/>
      <c r="D590" s="19"/>
      <c r="E590" s="21"/>
      <c r="F590" s="24"/>
      <c r="G590" s="21"/>
      <c r="H590" s="24"/>
      <c r="I590" s="21"/>
      <c r="J590" s="24"/>
      <c r="K590" s="21"/>
      <c r="L590" s="24"/>
      <c r="M590" s="19"/>
    </row>
    <row r="591" spans="1:52" ht="30" customHeight="1">
      <c r="A591" s="15" t="s">
        <v>1716</v>
      </c>
      <c r="B591" s="16"/>
      <c r="C591" s="16"/>
      <c r="D591" s="16"/>
      <c r="E591" s="20"/>
      <c r="F591" s="23"/>
      <c r="G591" s="20"/>
      <c r="H591" s="23"/>
      <c r="I591" s="20"/>
      <c r="J591" s="23"/>
      <c r="K591" s="20"/>
      <c r="L591" s="23"/>
      <c r="M591" s="17"/>
      <c r="N591" s="1" t="s">
        <v>672</v>
      </c>
    </row>
    <row r="592" spans="1:52" ht="30" customHeight="1">
      <c r="A592" s="18" t="s">
        <v>1712</v>
      </c>
      <c r="B592" s="18" t="s">
        <v>872</v>
      </c>
      <c r="C592" s="18" t="s">
        <v>873</v>
      </c>
      <c r="D592" s="19">
        <v>8.0000000000000002E-3</v>
      </c>
      <c r="E592" s="21">
        <f>단가대비표!O173</f>
        <v>0</v>
      </c>
      <c r="F592" s="24">
        <f>TRUNC(E592*D592,1)</f>
        <v>0</v>
      </c>
      <c r="G592" s="21">
        <f>단가대비표!P173</f>
        <v>227614</v>
      </c>
      <c r="H592" s="24">
        <f>TRUNC(G592*D592,1)</f>
        <v>1820.9</v>
      </c>
      <c r="I592" s="21">
        <f>단가대비표!V173</f>
        <v>0</v>
      </c>
      <c r="J592" s="24">
        <f>TRUNC(I592*D592,1)</f>
        <v>0</v>
      </c>
      <c r="K592" s="21">
        <f>TRUNC(E592+G592+I592,1)</f>
        <v>227614</v>
      </c>
      <c r="L592" s="24">
        <f>TRUNC(F592+H592+J592,1)</f>
        <v>1820.9</v>
      </c>
      <c r="M592" s="18" t="s">
        <v>52</v>
      </c>
      <c r="N592" s="1" t="s">
        <v>672</v>
      </c>
      <c r="O592" s="1" t="s">
        <v>1713</v>
      </c>
      <c r="P592" s="1" t="s">
        <v>64</v>
      </c>
      <c r="Q592" s="1" t="s">
        <v>64</v>
      </c>
      <c r="R592" s="1" t="s">
        <v>63</v>
      </c>
      <c r="AV592" s="1" t="s">
        <v>52</v>
      </c>
      <c r="AW592" s="1" t="s">
        <v>1717</v>
      </c>
      <c r="AX592" s="1" t="s">
        <v>52</v>
      </c>
      <c r="AY592" s="1" t="s">
        <v>52</v>
      </c>
      <c r="AZ592" s="1" t="s">
        <v>52</v>
      </c>
    </row>
    <row r="593" spans="1:52" ht="30" customHeight="1">
      <c r="A593" s="18" t="s">
        <v>876</v>
      </c>
      <c r="B593" s="18" t="s">
        <v>872</v>
      </c>
      <c r="C593" s="18" t="s">
        <v>873</v>
      </c>
      <c r="D593" s="19">
        <v>5.0000000000000001E-3</v>
      </c>
      <c r="E593" s="21">
        <f>단가대비표!O155</f>
        <v>0</v>
      </c>
      <c r="F593" s="24">
        <f>TRUNC(E593*D593,1)</f>
        <v>0</v>
      </c>
      <c r="G593" s="21">
        <f>단가대비표!P155</f>
        <v>172068</v>
      </c>
      <c r="H593" s="24">
        <f>TRUNC(G593*D593,1)</f>
        <v>860.3</v>
      </c>
      <c r="I593" s="21">
        <f>단가대비표!V155</f>
        <v>0</v>
      </c>
      <c r="J593" s="24">
        <f>TRUNC(I593*D593,1)</f>
        <v>0</v>
      </c>
      <c r="K593" s="21">
        <f>TRUNC(E593+G593+I593,1)</f>
        <v>172068</v>
      </c>
      <c r="L593" s="24">
        <f>TRUNC(F593+H593+J593,1)</f>
        <v>860.3</v>
      </c>
      <c r="M593" s="18" t="s">
        <v>52</v>
      </c>
      <c r="N593" s="1" t="s">
        <v>672</v>
      </c>
      <c r="O593" s="1" t="s">
        <v>877</v>
      </c>
      <c r="P593" s="1" t="s">
        <v>64</v>
      </c>
      <c r="Q593" s="1" t="s">
        <v>64</v>
      </c>
      <c r="R593" s="1" t="s">
        <v>63</v>
      </c>
      <c r="AV593" s="1" t="s">
        <v>52</v>
      </c>
      <c r="AW593" s="1" t="s">
        <v>1718</v>
      </c>
      <c r="AX593" s="1" t="s">
        <v>52</v>
      </c>
      <c r="AY593" s="1" t="s">
        <v>52</v>
      </c>
      <c r="AZ593" s="1" t="s">
        <v>52</v>
      </c>
    </row>
    <row r="594" spans="1:52" ht="30" customHeight="1">
      <c r="A594" s="18" t="s">
        <v>831</v>
      </c>
      <c r="B594" s="18" t="s">
        <v>52</v>
      </c>
      <c r="C594" s="18" t="s">
        <v>52</v>
      </c>
      <c r="D594" s="19"/>
      <c r="E594" s="21"/>
      <c r="F594" s="24">
        <f>TRUNC(SUMIF(N592:N593, N591, F592:F593),0)</f>
        <v>0</v>
      </c>
      <c r="G594" s="21"/>
      <c r="H594" s="24">
        <f>TRUNC(SUMIF(N592:N593, N591, H592:H593),0)</f>
        <v>2681</v>
      </c>
      <c r="I594" s="21"/>
      <c r="J594" s="24">
        <f>TRUNC(SUMIF(N592:N593, N591, J592:J593),0)</f>
        <v>0</v>
      </c>
      <c r="K594" s="21"/>
      <c r="L594" s="24">
        <f>F594+H594+J594</f>
        <v>2681</v>
      </c>
      <c r="M594" s="18" t="s">
        <v>52</v>
      </c>
      <c r="N594" s="1" t="s">
        <v>99</v>
      </c>
      <c r="O594" s="1" t="s">
        <v>99</v>
      </c>
      <c r="P594" s="1" t="s">
        <v>52</v>
      </c>
      <c r="Q594" s="1" t="s">
        <v>52</v>
      </c>
      <c r="R594" s="1" t="s">
        <v>52</v>
      </c>
      <c r="AV594" s="1" t="s">
        <v>52</v>
      </c>
      <c r="AW594" s="1" t="s">
        <v>52</v>
      </c>
      <c r="AX594" s="1" t="s">
        <v>52</v>
      </c>
      <c r="AY594" s="1" t="s">
        <v>52</v>
      </c>
      <c r="AZ594" s="1" t="s">
        <v>52</v>
      </c>
    </row>
    <row r="595" spans="1:52" ht="30" customHeight="1">
      <c r="A595" s="19"/>
      <c r="B595" s="19"/>
      <c r="C595" s="19"/>
      <c r="D595" s="19"/>
      <c r="E595" s="21"/>
      <c r="F595" s="24"/>
      <c r="G595" s="21"/>
      <c r="H595" s="24"/>
      <c r="I595" s="21"/>
      <c r="J595" s="24"/>
      <c r="K595" s="21"/>
      <c r="L595" s="24"/>
      <c r="M595" s="19"/>
    </row>
    <row r="596" spans="1:52" ht="30" customHeight="1">
      <c r="A596" s="15" t="s">
        <v>1719</v>
      </c>
      <c r="B596" s="16"/>
      <c r="C596" s="16"/>
      <c r="D596" s="16"/>
      <c r="E596" s="20"/>
      <c r="F596" s="23"/>
      <c r="G596" s="20"/>
      <c r="H596" s="23"/>
      <c r="I596" s="20"/>
      <c r="J596" s="23"/>
      <c r="K596" s="20"/>
      <c r="L596" s="23"/>
      <c r="M596" s="17"/>
      <c r="N596" s="1" t="s">
        <v>676</v>
      </c>
    </row>
    <row r="597" spans="1:52" ht="30" customHeight="1">
      <c r="A597" s="18" t="s">
        <v>1712</v>
      </c>
      <c r="B597" s="18" t="s">
        <v>872</v>
      </c>
      <c r="C597" s="18" t="s">
        <v>873</v>
      </c>
      <c r="D597" s="19">
        <v>0.01</v>
      </c>
      <c r="E597" s="21">
        <f>단가대비표!O173</f>
        <v>0</v>
      </c>
      <c r="F597" s="24">
        <f>TRUNC(E597*D597,1)</f>
        <v>0</v>
      </c>
      <c r="G597" s="21">
        <f>단가대비표!P173</f>
        <v>227614</v>
      </c>
      <c r="H597" s="24">
        <f>TRUNC(G597*D597,1)</f>
        <v>2276.1</v>
      </c>
      <c r="I597" s="21">
        <f>단가대비표!V173</f>
        <v>0</v>
      </c>
      <c r="J597" s="24">
        <f>TRUNC(I597*D597,1)</f>
        <v>0</v>
      </c>
      <c r="K597" s="21">
        <f>TRUNC(E597+G597+I597,1)</f>
        <v>227614</v>
      </c>
      <c r="L597" s="24">
        <f>TRUNC(F597+H597+J597,1)</f>
        <v>2276.1</v>
      </c>
      <c r="M597" s="18" t="s">
        <v>52</v>
      </c>
      <c r="N597" s="1" t="s">
        <v>676</v>
      </c>
      <c r="O597" s="1" t="s">
        <v>1713</v>
      </c>
      <c r="P597" s="1" t="s">
        <v>64</v>
      </c>
      <c r="Q597" s="1" t="s">
        <v>64</v>
      </c>
      <c r="R597" s="1" t="s">
        <v>63</v>
      </c>
      <c r="AV597" s="1" t="s">
        <v>52</v>
      </c>
      <c r="AW597" s="1" t="s">
        <v>1720</v>
      </c>
      <c r="AX597" s="1" t="s">
        <v>52</v>
      </c>
      <c r="AY597" s="1" t="s">
        <v>52</v>
      </c>
      <c r="AZ597" s="1" t="s">
        <v>52</v>
      </c>
    </row>
    <row r="598" spans="1:52" ht="30" customHeight="1">
      <c r="A598" s="18" t="s">
        <v>876</v>
      </c>
      <c r="B598" s="18" t="s">
        <v>872</v>
      </c>
      <c r="C598" s="18" t="s">
        <v>873</v>
      </c>
      <c r="D598" s="19">
        <v>7.0000000000000001E-3</v>
      </c>
      <c r="E598" s="21">
        <f>단가대비표!O155</f>
        <v>0</v>
      </c>
      <c r="F598" s="24">
        <f>TRUNC(E598*D598,1)</f>
        <v>0</v>
      </c>
      <c r="G598" s="21">
        <f>단가대비표!P155</f>
        <v>172068</v>
      </c>
      <c r="H598" s="24">
        <f>TRUNC(G598*D598,1)</f>
        <v>1204.4000000000001</v>
      </c>
      <c r="I598" s="21">
        <f>단가대비표!V155</f>
        <v>0</v>
      </c>
      <c r="J598" s="24">
        <f>TRUNC(I598*D598,1)</f>
        <v>0</v>
      </c>
      <c r="K598" s="21">
        <f>TRUNC(E598+G598+I598,1)</f>
        <v>172068</v>
      </c>
      <c r="L598" s="24">
        <f>TRUNC(F598+H598+J598,1)</f>
        <v>1204.4000000000001</v>
      </c>
      <c r="M598" s="18" t="s">
        <v>52</v>
      </c>
      <c r="N598" s="1" t="s">
        <v>676</v>
      </c>
      <c r="O598" s="1" t="s">
        <v>877</v>
      </c>
      <c r="P598" s="1" t="s">
        <v>64</v>
      </c>
      <c r="Q598" s="1" t="s">
        <v>64</v>
      </c>
      <c r="R598" s="1" t="s">
        <v>63</v>
      </c>
      <c r="AV598" s="1" t="s">
        <v>52</v>
      </c>
      <c r="AW598" s="1" t="s">
        <v>1721</v>
      </c>
      <c r="AX598" s="1" t="s">
        <v>52</v>
      </c>
      <c r="AY598" s="1" t="s">
        <v>52</v>
      </c>
      <c r="AZ598" s="1" t="s">
        <v>52</v>
      </c>
    </row>
    <row r="599" spans="1:52" ht="30" customHeight="1">
      <c r="A599" s="18" t="s">
        <v>831</v>
      </c>
      <c r="B599" s="18" t="s">
        <v>52</v>
      </c>
      <c r="C599" s="18" t="s">
        <v>52</v>
      </c>
      <c r="D599" s="19"/>
      <c r="E599" s="21"/>
      <c r="F599" s="24">
        <f>TRUNC(SUMIF(N597:N598, N596, F597:F598),0)</f>
        <v>0</v>
      </c>
      <c r="G599" s="21"/>
      <c r="H599" s="24">
        <f>TRUNC(SUMIF(N597:N598, N596, H597:H598),0)</f>
        <v>3480</v>
      </c>
      <c r="I599" s="21"/>
      <c r="J599" s="24">
        <f>TRUNC(SUMIF(N597:N598, N596, J597:J598),0)</f>
        <v>0</v>
      </c>
      <c r="K599" s="21"/>
      <c r="L599" s="24">
        <f>F599+H599+J599</f>
        <v>3480</v>
      </c>
      <c r="M599" s="18" t="s">
        <v>52</v>
      </c>
      <c r="N599" s="1" t="s">
        <v>99</v>
      </c>
      <c r="O599" s="1" t="s">
        <v>99</v>
      </c>
      <c r="P599" s="1" t="s">
        <v>52</v>
      </c>
      <c r="Q599" s="1" t="s">
        <v>52</v>
      </c>
      <c r="R599" s="1" t="s">
        <v>52</v>
      </c>
      <c r="AV599" s="1" t="s">
        <v>52</v>
      </c>
      <c r="AW599" s="1" t="s">
        <v>52</v>
      </c>
      <c r="AX599" s="1" t="s">
        <v>52</v>
      </c>
      <c r="AY599" s="1" t="s">
        <v>52</v>
      </c>
      <c r="AZ599" s="1" t="s">
        <v>52</v>
      </c>
    </row>
    <row r="600" spans="1:52" ht="30" customHeight="1">
      <c r="A600" s="19"/>
      <c r="B600" s="19"/>
      <c r="C600" s="19"/>
      <c r="D600" s="19"/>
      <c r="E600" s="21"/>
      <c r="F600" s="24"/>
      <c r="G600" s="21"/>
      <c r="H600" s="24"/>
      <c r="I600" s="21"/>
      <c r="J600" s="24"/>
      <c r="K600" s="21"/>
      <c r="L600" s="24"/>
      <c r="M600" s="19"/>
    </row>
    <row r="601" spans="1:52" ht="30" customHeight="1">
      <c r="A601" s="15" t="s">
        <v>1722</v>
      </c>
      <c r="B601" s="16"/>
      <c r="C601" s="16"/>
      <c r="D601" s="16"/>
      <c r="E601" s="20"/>
      <c r="F601" s="23"/>
      <c r="G601" s="20"/>
      <c r="H601" s="23"/>
      <c r="I601" s="20"/>
      <c r="J601" s="23"/>
      <c r="K601" s="20"/>
      <c r="L601" s="23"/>
      <c r="M601" s="17"/>
      <c r="N601" s="1" t="s">
        <v>680</v>
      </c>
    </row>
    <row r="602" spans="1:52" ht="30" customHeight="1">
      <c r="A602" s="18" t="s">
        <v>1212</v>
      </c>
      <c r="B602" s="18" t="s">
        <v>872</v>
      </c>
      <c r="C602" s="18" t="s">
        <v>873</v>
      </c>
      <c r="D602" s="19">
        <v>6.0000000000000001E-3</v>
      </c>
      <c r="E602" s="21">
        <f>단가대비표!O172</f>
        <v>0</v>
      </c>
      <c r="F602" s="24">
        <f>TRUNC(E602*D602,1)</f>
        <v>0</v>
      </c>
      <c r="G602" s="21">
        <f>단가대비표!P172</f>
        <v>256883</v>
      </c>
      <c r="H602" s="24">
        <f>TRUNC(G602*D602,1)</f>
        <v>1541.2</v>
      </c>
      <c r="I602" s="21">
        <f>단가대비표!V172</f>
        <v>0</v>
      </c>
      <c r="J602" s="24">
        <f>TRUNC(I602*D602,1)</f>
        <v>0</v>
      </c>
      <c r="K602" s="21">
        <f>TRUNC(E602+G602+I602,1)</f>
        <v>256883</v>
      </c>
      <c r="L602" s="24">
        <f>TRUNC(F602+H602+J602,1)</f>
        <v>1541.2</v>
      </c>
      <c r="M602" s="18" t="s">
        <v>52</v>
      </c>
      <c r="N602" s="1" t="s">
        <v>680</v>
      </c>
      <c r="O602" s="1" t="s">
        <v>1213</v>
      </c>
      <c r="P602" s="1" t="s">
        <v>64</v>
      </c>
      <c r="Q602" s="1" t="s">
        <v>64</v>
      </c>
      <c r="R602" s="1" t="s">
        <v>63</v>
      </c>
      <c r="AV602" s="1" t="s">
        <v>52</v>
      </c>
      <c r="AW602" s="1" t="s">
        <v>1723</v>
      </c>
      <c r="AX602" s="1" t="s">
        <v>52</v>
      </c>
      <c r="AY602" s="1" t="s">
        <v>52</v>
      </c>
      <c r="AZ602" s="1" t="s">
        <v>52</v>
      </c>
    </row>
    <row r="603" spans="1:52" ht="30" customHeight="1">
      <c r="A603" s="18" t="s">
        <v>876</v>
      </c>
      <c r="B603" s="18" t="s">
        <v>872</v>
      </c>
      <c r="C603" s="18" t="s">
        <v>873</v>
      </c>
      <c r="D603" s="19">
        <v>4.0000000000000001E-3</v>
      </c>
      <c r="E603" s="21">
        <f>단가대비표!O155</f>
        <v>0</v>
      </c>
      <c r="F603" s="24">
        <f>TRUNC(E603*D603,1)</f>
        <v>0</v>
      </c>
      <c r="G603" s="21">
        <f>단가대비표!P155</f>
        <v>172068</v>
      </c>
      <c r="H603" s="24">
        <f>TRUNC(G603*D603,1)</f>
        <v>688.2</v>
      </c>
      <c r="I603" s="21">
        <f>단가대비표!V155</f>
        <v>0</v>
      </c>
      <c r="J603" s="24">
        <f>TRUNC(I603*D603,1)</f>
        <v>0</v>
      </c>
      <c r="K603" s="21">
        <f>TRUNC(E603+G603+I603,1)</f>
        <v>172068</v>
      </c>
      <c r="L603" s="24">
        <f>TRUNC(F603+H603+J603,1)</f>
        <v>688.2</v>
      </c>
      <c r="M603" s="18" t="s">
        <v>52</v>
      </c>
      <c r="N603" s="1" t="s">
        <v>680</v>
      </c>
      <c r="O603" s="1" t="s">
        <v>877</v>
      </c>
      <c r="P603" s="1" t="s">
        <v>64</v>
      </c>
      <c r="Q603" s="1" t="s">
        <v>64</v>
      </c>
      <c r="R603" s="1" t="s">
        <v>63</v>
      </c>
      <c r="AV603" s="1" t="s">
        <v>52</v>
      </c>
      <c r="AW603" s="1" t="s">
        <v>1724</v>
      </c>
      <c r="AX603" s="1" t="s">
        <v>52</v>
      </c>
      <c r="AY603" s="1" t="s">
        <v>52</v>
      </c>
      <c r="AZ603" s="1" t="s">
        <v>52</v>
      </c>
    </row>
    <row r="604" spans="1:52" ht="30" customHeight="1">
      <c r="A604" s="18" t="s">
        <v>831</v>
      </c>
      <c r="B604" s="18" t="s">
        <v>52</v>
      </c>
      <c r="C604" s="18" t="s">
        <v>52</v>
      </c>
      <c r="D604" s="19"/>
      <c r="E604" s="21"/>
      <c r="F604" s="24">
        <f>TRUNC(SUMIF(N602:N603, N601, F602:F603),0)</f>
        <v>0</v>
      </c>
      <c r="G604" s="21"/>
      <c r="H604" s="24">
        <f>TRUNC(SUMIF(N602:N603, N601, H602:H603),0)</f>
        <v>2229</v>
      </c>
      <c r="I604" s="21"/>
      <c r="J604" s="24">
        <f>TRUNC(SUMIF(N602:N603, N601, J602:J603),0)</f>
        <v>0</v>
      </c>
      <c r="K604" s="21"/>
      <c r="L604" s="24">
        <f>F604+H604+J604</f>
        <v>2229</v>
      </c>
      <c r="M604" s="18" t="s">
        <v>52</v>
      </c>
      <c r="N604" s="1" t="s">
        <v>99</v>
      </c>
      <c r="O604" s="1" t="s">
        <v>99</v>
      </c>
      <c r="P604" s="1" t="s">
        <v>52</v>
      </c>
      <c r="Q604" s="1" t="s">
        <v>52</v>
      </c>
      <c r="R604" s="1" t="s">
        <v>52</v>
      </c>
      <c r="AV604" s="1" t="s">
        <v>52</v>
      </c>
      <c r="AW604" s="1" t="s">
        <v>52</v>
      </c>
      <c r="AX604" s="1" t="s">
        <v>52</v>
      </c>
      <c r="AY604" s="1" t="s">
        <v>52</v>
      </c>
      <c r="AZ604" s="1" t="s">
        <v>52</v>
      </c>
    </row>
    <row r="605" spans="1:52" ht="30" customHeight="1">
      <c r="A605" s="19"/>
      <c r="B605" s="19"/>
      <c r="C605" s="19"/>
      <c r="D605" s="19"/>
      <c r="E605" s="21"/>
      <c r="F605" s="24"/>
      <c r="G605" s="21"/>
      <c r="H605" s="24"/>
      <c r="I605" s="21"/>
      <c r="J605" s="24"/>
      <c r="K605" s="21"/>
      <c r="L605" s="24"/>
      <c r="M605" s="19"/>
    </row>
    <row r="606" spans="1:52" ht="30" customHeight="1">
      <c r="A606" s="15" t="s">
        <v>1725</v>
      </c>
      <c r="B606" s="16"/>
      <c r="C606" s="16"/>
      <c r="D606" s="16"/>
      <c r="E606" s="20"/>
      <c r="F606" s="23"/>
      <c r="G606" s="20"/>
      <c r="H606" s="23"/>
      <c r="I606" s="20"/>
      <c r="J606" s="23"/>
      <c r="K606" s="20"/>
      <c r="L606" s="23"/>
      <c r="M606" s="17"/>
      <c r="N606" s="1" t="s">
        <v>685</v>
      </c>
    </row>
    <row r="607" spans="1:52" ht="30" customHeight="1">
      <c r="A607" s="18" t="s">
        <v>1726</v>
      </c>
      <c r="B607" s="18" t="s">
        <v>872</v>
      </c>
      <c r="C607" s="18" t="s">
        <v>873</v>
      </c>
      <c r="D607" s="19">
        <v>3.6999999999999998E-2</v>
      </c>
      <c r="E607" s="21">
        <f>단가대비표!O170</f>
        <v>0</v>
      </c>
      <c r="F607" s="24">
        <f>TRUNC(E607*D607,1)</f>
        <v>0</v>
      </c>
      <c r="G607" s="21">
        <f>단가대비표!P170</f>
        <v>290939</v>
      </c>
      <c r="H607" s="24">
        <f>TRUNC(G607*D607,1)</f>
        <v>10764.7</v>
      </c>
      <c r="I607" s="21">
        <f>단가대비표!V170</f>
        <v>0</v>
      </c>
      <c r="J607" s="24">
        <f>TRUNC(I607*D607,1)</f>
        <v>0</v>
      </c>
      <c r="K607" s="21">
        <f t="shared" ref="K607:L609" si="82">TRUNC(E607+G607+I607,1)</f>
        <v>290939</v>
      </c>
      <c r="L607" s="24">
        <f t="shared" si="82"/>
        <v>10764.7</v>
      </c>
      <c r="M607" s="18" t="s">
        <v>52</v>
      </c>
      <c r="N607" s="1" t="s">
        <v>685</v>
      </c>
      <c r="O607" s="1" t="s">
        <v>1727</v>
      </c>
      <c r="P607" s="1" t="s">
        <v>64</v>
      </c>
      <c r="Q607" s="1" t="s">
        <v>64</v>
      </c>
      <c r="R607" s="1" t="s">
        <v>63</v>
      </c>
      <c r="V607">
        <v>1</v>
      </c>
      <c r="AV607" s="1" t="s">
        <v>52</v>
      </c>
      <c r="AW607" s="1" t="s">
        <v>1728</v>
      </c>
      <c r="AX607" s="1" t="s">
        <v>52</v>
      </c>
      <c r="AY607" s="1" t="s">
        <v>52</v>
      </c>
      <c r="AZ607" s="1" t="s">
        <v>52</v>
      </c>
    </row>
    <row r="608" spans="1:52" ht="30" customHeight="1">
      <c r="A608" s="18" t="s">
        <v>876</v>
      </c>
      <c r="B608" s="18" t="s">
        <v>872</v>
      </c>
      <c r="C608" s="18" t="s">
        <v>873</v>
      </c>
      <c r="D608" s="19">
        <v>2.4E-2</v>
      </c>
      <c r="E608" s="21">
        <f>단가대비표!O155</f>
        <v>0</v>
      </c>
      <c r="F608" s="24">
        <f>TRUNC(E608*D608,1)</f>
        <v>0</v>
      </c>
      <c r="G608" s="21">
        <f>단가대비표!P155</f>
        <v>172068</v>
      </c>
      <c r="H608" s="24">
        <f>TRUNC(G608*D608,1)</f>
        <v>4129.6000000000004</v>
      </c>
      <c r="I608" s="21">
        <f>단가대비표!V155</f>
        <v>0</v>
      </c>
      <c r="J608" s="24">
        <f>TRUNC(I608*D608,1)</f>
        <v>0</v>
      </c>
      <c r="K608" s="21">
        <f t="shared" si="82"/>
        <v>172068</v>
      </c>
      <c r="L608" s="24">
        <f t="shared" si="82"/>
        <v>4129.6000000000004</v>
      </c>
      <c r="M608" s="18" t="s">
        <v>52</v>
      </c>
      <c r="N608" s="1" t="s">
        <v>685</v>
      </c>
      <c r="O608" s="1" t="s">
        <v>877</v>
      </c>
      <c r="P608" s="1" t="s">
        <v>64</v>
      </c>
      <c r="Q608" s="1" t="s">
        <v>64</v>
      </c>
      <c r="R608" s="1" t="s">
        <v>63</v>
      </c>
      <c r="V608">
        <v>1</v>
      </c>
      <c r="AV608" s="1" t="s">
        <v>52</v>
      </c>
      <c r="AW608" s="1" t="s">
        <v>1729</v>
      </c>
      <c r="AX608" s="1" t="s">
        <v>52</v>
      </c>
      <c r="AY608" s="1" t="s">
        <v>52</v>
      </c>
      <c r="AZ608" s="1" t="s">
        <v>52</v>
      </c>
    </row>
    <row r="609" spans="1:52" ht="30" customHeight="1">
      <c r="A609" s="18" t="s">
        <v>967</v>
      </c>
      <c r="B609" s="18" t="s">
        <v>1730</v>
      </c>
      <c r="C609" s="18" t="s">
        <v>800</v>
      </c>
      <c r="D609" s="19">
        <v>1</v>
      </c>
      <c r="E609" s="21">
        <v>0</v>
      </c>
      <c r="F609" s="24">
        <f>TRUNC(E609*D609,1)</f>
        <v>0</v>
      </c>
      <c r="G609" s="21">
        <v>0</v>
      </c>
      <c r="H609" s="24">
        <f>TRUNC(G609*D609,1)</f>
        <v>0</v>
      </c>
      <c r="I609" s="21">
        <f>TRUNC(SUMIF(V607:V609, RIGHTB(O609, 1), H607:H609)*U609, 2)</f>
        <v>893.65</v>
      </c>
      <c r="J609" s="24">
        <f>TRUNC(I609*D609,1)</f>
        <v>893.6</v>
      </c>
      <c r="K609" s="21">
        <f t="shared" si="82"/>
        <v>893.6</v>
      </c>
      <c r="L609" s="24">
        <f t="shared" si="82"/>
        <v>893.6</v>
      </c>
      <c r="M609" s="18" t="s">
        <v>52</v>
      </c>
      <c r="N609" s="1" t="s">
        <v>685</v>
      </c>
      <c r="O609" s="1" t="s">
        <v>801</v>
      </c>
      <c r="P609" s="1" t="s">
        <v>64</v>
      </c>
      <c r="Q609" s="1" t="s">
        <v>64</v>
      </c>
      <c r="R609" s="1" t="s">
        <v>64</v>
      </c>
      <c r="S609">
        <v>1</v>
      </c>
      <c r="T609">
        <v>2</v>
      </c>
      <c r="U609">
        <v>0.06</v>
      </c>
      <c r="AV609" s="1" t="s">
        <v>52</v>
      </c>
      <c r="AW609" s="1" t="s">
        <v>1731</v>
      </c>
      <c r="AX609" s="1" t="s">
        <v>52</v>
      </c>
      <c r="AY609" s="1" t="s">
        <v>52</v>
      </c>
      <c r="AZ609" s="1" t="s">
        <v>52</v>
      </c>
    </row>
    <row r="610" spans="1:52" ht="30" customHeight="1">
      <c r="A610" s="18" t="s">
        <v>831</v>
      </c>
      <c r="B610" s="18" t="s">
        <v>52</v>
      </c>
      <c r="C610" s="18" t="s">
        <v>52</v>
      </c>
      <c r="D610" s="19"/>
      <c r="E610" s="21"/>
      <c r="F610" s="24">
        <f>TRUNC(SUMIF(N607:N609, N606, F607:F609),0)</f>
        <v>0</v>
      </c>
      <c r="G610" s="21"/>
      <c r="H610" s="24">
        <f>TRUNC(SUMIF(N607:N609, N606, H607:H609),0)</f>
        <v>14894</v>
      </c>
      <c r="I610" s="21"/>
      <c r="J610" s="24">
        <f>TRUNC(SUMIF(N607:N609, N606, J607:J609),0)</f>
        <v>893</v>
      </c>
      <c r="K610" s="21"/>
      <c r="L610" s="24">
        <f>F610+H610+J610</f>
        <v>15787</v>
      </c>
      <c r="M610" s="18" t="s">
        <v>52</v>
      </c>
      <c r="N610" s="1" t="s">
        <v>99</v>
      </c>
      <c r="O610" s="1" t="s">
        <v>99</v>
      </c>
      <c r="P610" s="1" t="s">
        <v>52</v>
      </c>
      <c r="Q610" s="1" t="s">
        <v>52</v>
      </c>
      <c r="R610" s="1" t="s">
        <v>52</v>
      </c>
      <c r="AV610" s="1" t="s">
        <v>52</v>
      </c>
      <c r="AW610" s="1" t="s">
        <v>52</v>
      </c>
      <c r="AX610" s="1" t="s">
        <v>52</v>
      </c>
      <c r="AY610" s="1" t="s">
        <v>52</v>
      </c>
      <c r="AZ610" s="1" t="s">
        <v>52</v>
      </c>
    </row>
    <row r="611" spans="1:52" ht="30" customHeight="1">
      <c r="A611" s="19"/>
      <c r="B611" s="19"/>
      <c r="C611" s="19"/>
      <c r="D611" s="19"/>
      <c r="E611" s="21"/>
      <c r="F611" s="24"/>
      <c r="G611" s="21"/>
      <c r="H611" s="24"/>
      <c r="I611" s="21"/>
      <c r="J611" s="24"/>
      <c r="K611" s="21"/>
      <c r="L611" s="24"/>
      <c r="M611" s="19"/>
    </row>
    <row r="612" spans="1:52" ht="30" customHeight="1">
      <c r="A612" s="15" t="s">
        <v>1732</v>
      </c>
      <c r="B612" s="16"/>
      <c r="C612" s="16"/>
      <c r="D612" s="16"/>
      <c r="E612" s="20"/>
      <c r="F612" s="23"/>
      <c r="G612" s="20"/>
      <c r="H612" s="23"/>
      <c r="I612" s="20"/>
      <c r="J612" s="23"/>
      <c r="K612" s="20"/>
      <c r="L612" s="23"/>
      <c r="M612" s="17"/>
      <c r="N612" s="1" t="s">
        <v>689</v>
      </c>
    </row>
    <row r="613" spans="1:52" ht="30" customHeight="1">
      <c r="A613" s="18" t="s">
        <v>1726</v>
      </c>
      <c r="B613" s="18" t="s">
        <v>872</v>
      </c>
      <c r="C613" s="18" t="s">
        <v>873</v>
      </c>
      <c r="D613" s="19">
        <v>4.1000000000000002E-2</v>
      </c>
      <c r="E613" s="21">
        <f>단가대비표!O170</f>
        <v>0</v>
      </c>
      <c r="F613" s="24">
        <f>TRUNC(E613*D613,1)</f>
        <v>0</v>
      </c>
      <c r="G613" s="21">
        <f>단가대비표!P170</f>
        <v>290939</v>
      </c>
      <c r="H613" s="24">
        <f>TRUNC(G613*D613,1)</f>
        <v>11928.4</v>
      </c>
      <c r="I613" s="21">
        <f>단가대비표!V170</f>
        <v>0</v>
      </c>
      <c r="J613" s="24">
        <f>TRUNC(I613*D613,1)</f>
        <v>0</v>
      </c>
      <c r="K613" s="21">
        <f t="shared" ref="K613:L615" si="83">TRUNC(E613+G613+I613,1)</f>
        <v>290939</v>
      </c>
      <c r="L613" s="24">
        <f t="shared" si="83"/>
        <v>11928.4</v>
      </c>
      <c r="M613" s="18" t="s">
        <v>52</v>
      </c>
      <c r="N613" s="1" t="s">
        <v>689</v>
      </c>
      <c r="O613" s="1" t="s">
        <v>1727</v>
      </c>
      <c r="P613" s="1" t="s">
        <v>64</v>
      </c>
      <c r="Q613" s="1" t="s">
        <v>64</v>
      </c>
      <c r="R613" s="1" t="s">
        <v>63</v>
      </c>
      <c r="V613">
        <v>1</v>
      </c>
      <c r="AV613" s="1" t="s">
        <v>52</v>
      </c>
      <c r="AW613" s="1" t="s">
        <v>1733</v>
      </c>
      <c r="AX613" s="1" t="s">
        <v>52</v>
      </c>
      <c r="AY613" s="1" t="s">
        <v>52</v>
      </c>
      <c r="AZ613" s="1" t="s">
        <v>52</v>
      </c>
    </row>
    <row r="614" spans="1:52" ht="30" customHeight="1">
      <c r="A614" s="18" t="s">
        <v>876</v>
      </c>
      <c r="B614" s="18" t="s">
        <v>872</v>
      </c>
      <c r="C614" s="18" t="s">
        <v>873</v>
      </c>
      <c r="D614" s="19">
        <v>2.7E-2</v>
      </c>
      <c r="E614" s="21">
        <f>단가대비표!O155</f>
        <v>0</v>
      </c>
      <c r="F614" s="24">
        <f>TRUNC(E614*D614,1)</f>
        <v>0</v>
      </c>
      <c r="G614" s="21">
        <f>단가대비표!P155</f>
        <v>172068</v>
      </c>
      <c r="H614" s="24">
        <f>TRUNC(G614*D614,1)</f>
        <v>4645.8</v>
      </c>
      <c r="I614" s="21">
        <f>단가대비표!V155</f>
        <v>0</v>
      </c>
      <c r="J614" s="24">
        <f>TRUNC(I614*D614,1)</f>
        <v>0</v>
      </c>
      <c r="K614" s="21">
        <f t="shared" si="83"/>
        <v>172068</v>
      </c>
      <c r="L614" s="24">
        <f t="shared" si="83"/>
        <v>4645.8</v>
      </c>
      <c r="M614" s="18" t="s">
        <v>52</v>
      </c>
      <c r="N614" s="1" t="s">
        <v>689</v>
      </c>
      <c r="O614" s="1" t="s">
        <v>877</v>
      </c>
      <c r="P614" s="1" t="s">
        <v>64</v>
      </c>
      <c r="Q614" s="1" t="s">
        <v>64</v>
      </c>
      <c r="R614" s="1" t="s">
        <v>63</v>
      </c>
      <c r="V614">
        <v>1</v>
      </c>
      <c r="AV614" s="1" t="s">
        <v>52</v>
      </c>
      <c r="AW614" s="1" t="s">
        <v>1734</v>
      </c>
      <c r="AX614" s="1" t="s">
        <v>52</v>
      </c>
      <c r="AY614" s="1" t="s">
        <v>52</v>
      </c>
      <c r="AZ614" s="1" t="s">
        <v>52</v>
      </c>
    </row>
    <row r="615" spans="1:52" ht="30" customHeight="1">
      <c r="A615" s="18" t="s">
        <v>967</v>
      </c>
      <c r="B615" s="18" t="s">
        <v>1730</v>
      </c>
      <c r="C615" s="18" t="s">
        <v>800</v>
      </c>
      <c r="D615" s="19">
        <v>1</v>
      </c>
      <c r="E615" s="21">
        <v>0</v>
      </c>
      <c r="F615" s="24">
        <f>TRUNC(E615*D615,1)</f>
        <v>0</v>
      </c>
      <c r="G615" s="21">
        <v>0</v>
      </c>
      <c r="H615" s="24">
        <f>TRUNC(G615*D615,1)</f>
        <v>0</v>
      </c>
      <c r="I615" s="21">
        <f>TRUNC(SUMIF(V613:V615, RIGHTB(O615, 1), H613:H615)*U615, 2)</f>
        <v>994.45</v>
      </c>
      <c r="J615" s="24">
        <f>TRUNC(I615*D615,1)</f>
        <v>994.4</v>
      </c>
      <c r="K615" s="21">
        <f t="shared" si="83"/>
        <v>994.4</v>
      </c>
      <c r="L615" s="24">
        <f t="shared" si="83"/>
        <v>994.4</v>
      </c>
      <c r="M615" s="18" t="s">
        <v>52</v>
      </c>
      <c r="N615" s="1" t="s">
        <v>689</v>
      </c>
      <c r="O615" s="1" t="s">
        <v>801</v>
      </c>
      <c r="P615" s="1" t="s">
        <v>64</v>
      </c>
      <c r="Q615" s="1" t="s">
        <v>64</v>
      </c>
      <c r="R615" s="1" t="s">
        <v>64</v>
      </c>
      <c r="S615">
        <v>1</v>
      </c>
      <c r="T615">
        <v>2</v>
      </c>
      <c r="U615">
        <v>0.06</v>
      </c>
      <c r="AV615" s="1" t="s">
        <v>52</v>
      </c>
      <c r="AW615" s="1" t="s">
        <v>1735</v>
      </c>
      <c r="AX615" s="1" t="s">
        <v>52</v>
      </c>
      <c r="AY615" s="1" t="s">
        <v>52</v>
      </c>
      <c r="AZ615" s="1" t="s">
        <v>52</v>
      </c>
    </row>
    <row r="616" spans="1:52" ht="30" customHeight="1">
      <c r="A616" s="18" t="s">
        <v>831</v>
      </c>
      <c r="B616" s="18" t="s">
        <v>52</v>
      </c>
      <c r="C616" s="18" t="s">
        <v>52</v>
      </c>
      <c r="D616" s="19"/>
      <c r="E616" s="21"/>
      <c r="F616" s="24">
        <f>TRUNC(SUMIF(N613:N615, N612, F613:F615),0)</f>
        <v>0</v>
      </c>
      <c r="G616" s="21"/>
      <c r="H616" s="24">
        <f>TRUNC(SUMIF(N613:N615, N612, H613:H615),0)</f>
        <v>16574</v>
      </c>
      <c r="I616" s="21"/>
      <c r="J616" s="24">
        <f>TRUNC(SUMIF(N613:N615, N612, J613:J615),0)</f>
        <v>994</v>
      </c>
      <c r="K616" s="21"/>
      <c r="L616" s="24">
        <f>F616+H616+J616</f>
        <v>17568</v>
      </c>
      <c r="M616" s="18" t="s">
        <v>52</v>
      </c>
      <c r="N616" s="1" t="s">
        <v>99</v>
      </c>
      <c r="O616" s="1" t="s">
        <v>99</v>
      </c>
      <c r="P616" s="1" t="s">
        <v>52</v>
      </c>
      <c r="Q616" s="1" t="s">
        <v>52</v>
      </c>
      <c r="R616" s="1" t="s">
        <v>52</v>
      </c>
      <c r="AV616" s="1" t="s">
        <v>52</v>
      </c>
      <c r="AW616" s="1" t="s">
        <v>52</v>
      </c>
      <c r="AX616" s="1" t="s">
        <v>52</v>
      </c>
      <c r="AY616" s="1" t="s">
        <v>52</v>
      </c>
      <c r="AZ616" s="1" t="s">
        <v>52</v>
      </c>
    </row>
    <row r="617" spans="1:52" ht="30" customHeight="1">
      <c r="A617" s="19"/>
      <c r="B617" s="19"/>
      <c r="C617" s="19"/>
      <c r="D617" s="19"/>
      <c r="E617" s="21"/>
      <c r="F617" s="24"/>
      <c r="G617" s="21"/>
      <c r="H617" s="24"/>
      <c r="I617" s="21"/>
      <c r="J617" s="24"/>
      <c r="K617" s="21"/>
      <c r="L617" s="24"/>
      <c r="M617" s="19"/>
    </row>
    <row r="618" spans="1:52" ht="30" customHeight="1">
      <c r="A618" s="15" t="s">
        <v>1736</v>
      </c>
      <c r="B618" s="16"/>
      <c r="C618" s="16"/>
      <c r="D618" s="16"/>
      <c r="E618" s="20"/>
      <c r="F618" s="23"/>
      <c r="G618" s="20"/>
      <c r="H618" s="23"/>
      <c r="I618" s="20"/>
      <c r="J618" s="23"/>
      <c r="K618" s="20"/>
      <c r="L618" s="23"/>
      <c r="M618" s="17"/>
      <c r="N618" s="1" t="s">
        <v>694</v>
      </c>
    </row>
    <row r="619" spans="1:52" ht="30" customHeight="1">
      <c r="A619" s="18" t="s">
        <v>909</v>
      </c>
      <c r="B619" s="18" t="s">
        <v>872</v>
      </c>
      <c r="C619" s="18" t="s">
        <v>873</v>
      </c>
      <c r="D619" s="19">
        <v>0.08</v>
      </c>
      <c r="E619" s="21">
        <f>단가대비표!O156</f>
        <v>0</v>
      </c>
      <c r="F619" s="24">
        <f>TRUNC(E619*D619,1)</f>
        <v>0</v>
      </c>
      <c r="G619" s="21">
        <f>단가대비표!P156</f>
        <v>226122</v>
      </c>
      <c r="H619" s="24">
        <f>TRUNC(G619*D619,1)</f>
        <v>18089.7</v>
      </c>
      <c r="I619" s="21">
        <f>단가대비표!V156</f>
        <v>0</v>
      </c>
      <c r="J619" s="24">
        <f>TRUNC(I619*D619,1)</f>
        <v>0</v>
      </c>
      <c r="K619" s="21">
        <f>TRUNC(E619+G619+I619,1)</f>
        <v>226122</v>
      </c>
      <c r="L619" s="24">
        <f>TRUNC(F619+H619+J619,1)</f>
        <v>18089.7</v>
      </c>
      <c r="M619" s="18" t="s">
        <v>52</v>
      </c>
      <c r="N619" s="1" t="s">
        <v>694</v>
      </c>
      <c r="O619" s="1" t="s">
        <v>910</v>
      </c>
      <c r="P619" s="1" t="s">
        <v>64</v>
      </c>
      <c r="Q619" s="1" t="s">
        <v>64</v>
      </c>
      <c r="R619" s="1" t="s">
        <v>63</v>
      </c>
      <c r="AV619" s="1" t="s">
        <v>52</v>
      </c>
      <c r="AW619" s="1" t="s">
        <v>1737</v>
      </c>
      <c r="AX619" s="1" t="s">
        <v>52</v>
      </c>
      <c r="AY619" s="1" t="s">
        <v>52</v>
      </c>
      <c r="AZ619" s="1" t="s">
        <v>52</v>
      </c>
    </row>
    <row r="620" spans="1:52" ht="30" customHeight="1">
      <c r="A620" s="18" t="s">
        <v>831</v>
      </c>
      <c r="B620" s="18" t="s">
        <v>52</v>
      </c>
      <c r="C620" s="18" t="s">
        <v>52</v>
      </c>
      <c r="D620" s="19"/>
      <c r="E620" s="21"/>
      <c r="F620" s="24">
        <f>TRUNC(SUMIF(N619:N619, N618, F619:F619),0)</f>
        <v>0</v>
      </c>
      <c r="G620" s="21"/>
      <c r="H620" s="24">
        <f>TRUNC(SUMIF(N619:N619, N618, H619:H619),0)</f>
        <v>18089</v>
      </c>
      <c r="I620" s="21"/>
      <c r="J620" s="24">
        <f>TRUNC(SUMIF(N619:N619, N618, J619:J619),0)</f>
        <v>0</v>
      </c>
      <c r="K620" s="21"/>
      <c r="L620" s="24">
        <f>F620+H620+J620</f>
        <v>18089</v>
      </c>
      <c r="M620" s="18" t="s">
        <v>52</v>
      </c>
      <c r="N620" s="1" t="s">
        <v>99</v>
      </c>
      <c r="O620" s="1" t="s">
        <v>99</v>
      </c>
      <c r="P620" s="1" t="s">
        <v>52</v>
      </c>
      <c r="Q620" s="1" t="s">
        <v>52</v>
      </c>
      <c r="R620" s="1" t="s">
        <v>52</v>
      </c>
      <c r="AV620" s="1" t="s">
        <v>52</v>
      </c>
      <c r="AW620" s="1" t="s">
        <v>52</v>
      </c>
      <c r="AX620" s="1" t="s">
        <v>52</v>
      </c>
      <c r="AY620" s="1" t="s">
        <v>52</v>
      </c>
      <c r="AZ620" s="1" t="s">
        <v>52</v>
      </c>
    </row>
    <row r="621" spans="1:52" ht="30" customHeight="1">
      <c r="A621" s="19"/>
      <c r="B621" s="19"/>
      <c r="C621" s="19"/>
      <c r="D621" s="19"/>
      <c r="E621" s="21"/>
      <c r="F621" s="24"/>
      <c r="G621" s="21"/>
      <c r="H621" s="24"/>
      <c r="I621" s="21"/>
      <c r="J621" s="24"/>
      <c r="K621" s="21"/>
      <c r="L621" s="24"/>
      <c r="M621" s="19"/>
    </row>
    <row r="622" spans="1:52" ht="30" customHeight="1">
      <c r="A622" s="15" t="s">
        <v>1738</v>
      </c>
      <c r="B622" s="16"/>
      <c r="C622" s="16"/>
      <c r="D622" s="16"/>
      <c r="E622" s="20"/>
      <c r="F622" s="23"/>
      <c r="G622" s="20"/>
      <c r="H622" s="23"/>
      <c r="I622" s="20"/>
      <c r="J622" s="23"/>
      <c r="K622" s="20"/>
      <c r="L622" s="23"/>
      <c r="M622" s="17"/>
      <c r="N622" s="1" t="s">
        <v>698</v>
      </c>
    </row>
    <row r="623" spans="1:52" ht="30" customHeight="1">
      <c r="A623" s="18" t="s">
        <v>876</v>
      </c>
      <c r="B623" s="18" t="s">
        <v>872</v>
      </c>
      <c r="C623" s="18" t="s">
        <v>873</v>
      </c>
      <c r="D623" s="19">
        <v>0.12</v>
      </c>
      <c r="E623" s="21">
        <f>단가대비표!O155</f>
        <v>0</v>
      </c>
      <c r="F623" s="24">
        <f>TRUNC(E623*D623,1)</f>
        <v>0</v>
      </c>
      <c r="G623" s="21">
        <f>단가대비표!P155</f>
        <v>172068</v>
      </c>
      <c r="H623" s="24">
        <f>TRUNC(G623*D623,1)</f>
        <v>20648.099999999999</v>
      </c>
      <c r="I623" s="21">
        <f>단가대비표!V155</f>
        <v>0</v>
      </c>
      <c r="J623" s="24">
        <f>TRUNC(I623*D623,1)</f>
        <v>0</v>
      </c>
      <c r="K623" s="21">
        <f>TRUNC(E623+G623+I623,1)</f>
        <v>172068</v>
      </c>
      <c r="L623" s="24">
        <f>TRUNC(F623+H623+J623,1)</f>
        <v>20648.099999999999</v>
      </c>
      <c r="M623" s="18" t="s">
        <v>52</v>
      </c>
      <c r="N623" s="1" t="s">
        <v>698</v>
      </c>
      <c r="O623" s="1" t="s">
        <v>877</v>
      </c>
      <c r="P623" s="1" t="s">
        <v>64</v>
      </c>
      <c r="Q623" s="1" t="s">
        <v>64</v>
      </c>
      <c r="R623" s="1" t="s">
        <v>63</v>
      </c>
      <c r="V623">
        <v>1</v>
      </c>
      <c r="AV623" s="1" t="s">
        <v>52</v>
      </c>
      <c r="AW623" s="1" t="s">
        <v>1739</v>
      </c>
      <c r="AX623" s="1" t="s">
        <v>52</v>
      </c>
      <c r="AY623" s="1" t="s">
        <v>52</v>
      </c>
      <c r="AZ623" s="1" t="s">
        <v>52</v>
      </c>
    </row>
    <row r="624" spans="1:52" ht="30" customHeight="1">
      <c r="A624" s="18" t="s">
        <v>889</v>
      </c>
      <c r="B624" s="18" t="s">
        <v>968</v>
      </c>
      <c r="C624" s="18" t="s">
        <v>800</v>
      </c>
      <c r="D624" s="19">
        <v>1</v>
      </c>
      <c r="E624" s="21">
        <f>TRUNC(SUMIF(V623:V624, RIGHTB(O624, 1), H623:H624)*U624, 2)</f>
        <v>1032.4000000000001</v>
      </c>
      <c r="F624" s="24">
        <f>TRUNC(E624*D624,1)</f>
        <v>1032.4000000000001</v>
      </c>
      <c r="G624" s="21">
        <v>0</v>
      </c>
      <c r="H624" s="24">
        <f>TRUNC(G624*D624,1)</f>
        <v>0</v>
      </c>
      <c r="I624" s="21">
        <v>0</v>
      </c>
      <c r="J624" s="24">
        <f>TRUNC(I624*D624,1)</f>
        <v>0</v>
      </c>
      <c r="K624" s="21">
        <f>TRUNC(E624+G624+I624,1)</f>
        <v>1032.4000000000001</v>
      </c>
      <c r="L624" s="24">
        <f>TRUNC(F624+H624+J624,1)</f>
        <v>1032.4000000000001</v>
      </c>
      <c r="M624" s="18" t="s">
        <v>52</v>
      </c>
      <c r="N624" s="1" t="s">
        <v>698</v>
      </c>
      <c r="O624" s="1" t="s">
        <v>801</v>
      </c>
      <c r="P624" s="1" t="s">
        <v>64</v>
      </c>
      <c r="Q624" s="1" t="s">
        <v>64</v>
      </c>
      <c r="R624" s="1" t="s">
        <v>64</v>
      </c>
      <c r="S624">
        <v>1</v>
      </c>
      <c r="T624">
        <v>0</v>
      </c>
      <c r="U624">
        <v>0.05</v>
      </c>
      <c r="AV624" s="1" t="s">
        <v>52</v>
      </c>
      <c r="AW624" s="1" t="s">
        <v>1740</v>
      </c>
      <c r="AX624" s="1" t="s">
        <v>52</v>
      </c>
      <c r="AY624" s="1" t="s">
        <v>52</v>
      </c>
      <c r="AZ624" s="1" t="s">
        <v>52</v>
      </c>
    </row>
    <row r="625" spans="1:52" ht="30" customHeight="1">
      <c r="A625" s="18" t="s">
        <v>831</v>
      </c>
      <c r="B625" s="18" t="s">
        <v>52</v>
      </c>
      <c r="C625" s="18" t="s">
        <v>52</v>
      </c>
      <c r="D625" s="19"/>
      <c r="E625" s="21"/>
      <c r="F625" s="24">
        <f>TRUNC(SUMIF(N623:N624, N622, F623:F624),0)</f>
        <v>1032</v>
      </c>
      <c r="G625" s="21"/>
      <c r="H625" s="24">
        <f>TRUNC(SUMIF(N623:N624, N622, H623:H624),0)</f>
        <v>20648</v>
      </c>
      <c r="I625" s="21"/>
      <c r="J625" s="24">
        <f>TRUNC(SUMIF(N623:N624, N622, J623:J624),0)</f>
        <v>0</v>
      </c>
      <c r="K625" s="21"/>
      <c r="L625" s="24">
        <f>F625+H625+J625</f>
        <v>21680</v>
      </c>
      <c r="M625" s="18" t="s">
        <v>52</v>
      </c>
      <c r="N625" s="1" t="s">
        <v>99</v>
      </c>
      <c r="O625" s="1" t="s">
        <v>99</v>
      </c>
      <c r="P625" s="1" t="s">
        <v>52</v>
      </c>
      <c r="Q625" s="1" t="s">
        <v>52</v>
      </c>
      <c r="R625" s="1" t="s">
        <v>52</v>
      </c>
      <c r="AV625" s="1" t="s">
        <v>52</v>
      </c>
      <c r="AW625" s="1" t="s">
        <v>52</v>
      </c>
      <c r="AX625" s="1" t="s">
        <v>52</v>
      </c>
      <c r="AY625" s="1" t="s">
        <v>52</v>
      </c>
      <c r="AZ625" s="1" t="s">
        <v>52</v>
      </c>
    </row>
    <row r="626" spans="1:52" ht="30" customHeight="1">
      <c r="A626" s="19"/>
      <c r="B626" s="19"/>
      <c r="C626" s="19"/>
      <c r="D626" s="19"/>
      <c r="E626" s="21"/>
      <c r="F626" s="24"/>
      <c r="G626" s="21"/>
      <c r="H626" s="24"/>
      <c r="I626" s="21"/>
      <c r="J626" s="24"/>
      <c r="K626" s="21"/>
      <c r="L626" s="24"/>
      <c r="M626" s="19"/>
    </row>
    <row r="627" spans="1:52" ht="30" customHeight="1">
      <c r="A627" s="15" t="s">
        <v>1741</v>
      </c>
      <c r="B627" s="16"/>
      <c r="C627" s="16"/>
      <c r="D627" s="16"/>
      <c r="E627" s="20"/>
      <c r="F627" s="23"/>
      <c r="G627" s="20"/>
      <c r="H627" s="23"/>
      <c r="I627" s="20"/>
      <c r="J627" s="23"/>
      <c r="K627" s="20"/>
      <c r="L627" s="23"/>
      <c r="M627" s="17"/>
      <c r="N627" s="1" t="s">
        <v>702</v>
      </c>
    </row>
    <row r="628" spans="1:52" ht="30" customHeight="1">
      <c r="A628" s="18" t="s">
        <v>682</v>
      </c>
      <c r="B628" s="18" t="s">
        <v>687</v>
      </c>
      <c r="C628" s="18" t="s">
        <v>83</v>
      </c>
      <c r="D628" s="19">
        <v>1</v>
      </c>
      <c r="E628" s="21">
        <f>일위대가목록!E106</f>
        <v>0</v>
      </c>
      <c r="F628" s="24">
        <f>TRUNC(E628*D628,1)</f>
        <v>0</v>
      </c>
      <c r="G628" s="21">
        <f>일위대가목록!F106</f>
        <v>16574</v>
      </c>
      <c r="H628" s="24">
        <f>TRUNC(G628*D628,1)</f>
        <v>16574</v>
      </c>
      <c r="I628" s="21">
        <f>일위대가목록!G106</f>
        <v>994</v>
      </c>
      <c r="J628" s="24">
        <f>TRUNC(I628*D628,1)</f>
        <v>994</v>
      </c>
      <c r="K628" s="21">
        <f>TRUNC(E628+G628+I628,1)</f>
        <v>17568</v>
      </c>
      <c r="L628" s="24">
        <f>TRUNC(F628+H628+J628,1)</f>
        <v>17568</v>
      </c>
      <c r="M628" s="18" t="s">
        <v>688</v>
      </c>
      <c r="N628" s="1" t="s">
        <v>702</v>
      </c>
      <c r="O628" s="1" t="s">
        <v>689</v>
      </c>
      <c r="P628" s="1" t="s">
        <v>63</v>
      </c>
      <c r="Q628" s="1" t="s">
        <v>64</v>
      </c>
      <c r="R628" s="1" t="s">
        <v>64</v>
      </c>
      <c r="AV628" s="1" t="s">
        <v>52</v>
      </c>
      <c r="AW628" s="1" t="s">
        <v>1742</v>
      </c>
      <c r="AX628" s="1" t="s">
        <v>52</v>
      </c>
      <c r="AY628" s="1" t="s">
        <v>52</v>
      </c>
      <c r="AZ628" s="1" t="s">
        <v>52</v>
      </c>
    </row>
    <row r="629" spans="1:52" ht="30" customHeight="1">
      <c r="A629" s="18" t="s">
        <v>831</v>
      </c>
      <c r="B629" s="18" t="s">
        <v>52</v>
      </c>
      <c r="C629" s="18" t="s">
        <v>52</v>
      </c>
      <c r="D629" s="19"/>
      <c r="E629" s="21"/>
      <c r="F629" s="24">
        <f>TRUNC(SUMIF(N628:N628, N627, F628:F628),0)</f>
        <v>0</v>
      </c>
      <c r="G629" s="21"/>
      <c r="H629" s="24">
        <f>TRUNC(SUMIF(N628:N628, N627, H628:H628),0)</f>
        <v>16574</v>
      </c>
      <c r="I629" s="21"/>
      <c r="J629" s="24">
        <f>TRUNC(SUMIF(N628:N628, N627, J628:J628),0)</f>
        <v>994</v>
      </c>
      <c r="K629" s="21"/>
      <c r="L629" s="24">
        <f>F629+H629+J629</f>
        <v>17568</v>
      </c>
      <c r="M629" s="18" t="s">
        <v>52</v>
      </c>
      <c r="N629" s="1" t="s">
        <v>99</v>
      </c>
      <c r="O629" s="1" t="s">
        <v>99</v>
      </c>
      <c r="P629" s="1" t="s">
        <v>52</v>
      </c>
      <c r="Q629" s="1" t="s">
        <v>52</v>
      </c>
      <c r="R629" s="1" t="s">
        <v>52</v>
      </c>
      <c r="AV629" s="1" t="s">
        <v>52</v>
      </c>
      <c r="AW629" s="1" t="s">
        <v>52</v>
      </c>
      <c r="AX629" s="1" t="s">
        <v>52</v>
      </c>
      <c r="AY629" s="1" t="s">
        <v>52</v>
      </c>
      <c r="AZ629" s="1" t="s">
        <v>52</v>
      </c>
    </row>
    <row r="630" spans="1:52" ht="30" customHeight="1">
      <c r="A630" s="19"/>
      <c r="B630" s="19"/>
      <c r="C630" s="19"/>
      <c r="D630" s="19"/>
      <c r="E630" s="21"/>
      <c r="F630" s="24"/>
      <c r="G630" s="21"/>
      <c r="H630" s="24"/>
      <c r="I630" s="21"/>
      <c r="J630" s="24"/>
      <c r="K630" s="21"/>
      <c r="L630" s="24"/>
      <c r="M630" s="19"/>
    </row>
    <row r="631" spans="1:52" ht="30" customHeight="1">
      <c r="A631" s="15" t="s">
        <v>1743</v>
      </c>
      <c r="B631" s="16"/>
      <c r="C631" s="16"/>
      <c r="D631" s="16"/>
      <c r="E631" s="20"/>
      <c r="F631" s="23"/>
      <c r="G631" s="20"/>
      <c r="H631" s="23"/>
      <c r="I631" s="20"/>
      <c r="J631" s="23"/>
      <c r="K631" s="20"/>
      <c r="L631" s="23"/>
      <c r="M631" s="17"/>
      <c r="N631" s="1" t="s">
        <v>706</v>
      </c>
    </row>
    <row r="632" spans="1:52" ht="30" customHeight="1">
      <c r="A632" s="18" t="s">
        <v>876</v>
      </c>
      <c r="B632" s="18" t="s">
        <v>872</v>
      </c>
      <c r="C632" s="18" t="s">
        <v>873</v>
      </c>
      <c r="D632" s="19">
        <v>7.4999999999999997E-2</v>
      </c>
      <c r="E632" s="21">
        <f>단가대비표!O155</f>
        <v>0</v>
      </c>
      <c r="F632" s="24">
        <f>TRUNC(E632*D632,1)</f>
        <v>0</v>
      </c>
      <c r="G632" s="21">
        <f>단가대비표!P155</f>
        <v>172068</v>
      </c>
      <c r="H632" s="24">
        <f>TRUNC(G632*D632,1)</f>
        <v>12905.1</v>
      </c>
      <c r="I632" s="21">
        <f>단가대비표!V155</f>
        <v>0</v>
      </c>
      <c r="J632" s="24">
        <f>TRUNC(I632*D632,1)</f>
        <v>0</v>
      </c>
      <c r="K632" s="21">
        <f>TRUNC(E632+G632+I632,1)</f>
        <v>172068</v>
      </c>
      <c r="L632" s="24">
        <f>TRUNC(F632+H632+J632,1)</f>
        <v>12905.1</v>
      </c>
      <c r="M632" s="18" t="s">
        <v>52</v>
      </c>
      <c r="N632" s="1" t="s">
        <v>706</v>
      </c>
      <c r="O632" s="1" t="s">
        <v>877</v>
      </c>
      <c r="P632" s="1" t="s">
        <v>64</v>
      </c>
      <c r="Q632" s="1" t="s">
        <v>64</v>
      </c>
      <c r="R632" s="1" t="s">
        <v>63</v>
      </c>
      <c r="V632">
        <v>1</v>
      </c>
      <c r="AV632" s="1" t="s">
        <v>52</v>
      </c>
      <c r="AW632" s="1" t="s">
        <v>1744</v>
      </c>
      <c r="AX632" s="1" t="s">
        <v>52</v>
      </c>
      <c r="AY632" s="1" t="s">
        <v>52</v>
      </c>
      <c r="AZ632" s="1" t="s">
        <v>52</v>
      </c>
    </row>
    <row r="633" spans="1:52" ht="30" customHeight="1">
      <c r="A633" s="18" t="s">
        <v>889</v>
      </c>
      <c r="B633" s="18" t="s">
        <v>968</v>
      </c>
      <c r="C633" s="18" t="s">
        <v>800</v>
      </c>
      <c r="D633" s="19">
        <v>1</v>
      </c>
      <c r="E633" s="21">
        <f>TRUNC(SUMIF(V632:V633, RIGHTB(O633, 1), H632:H633)*U633, 2)</f>
        <v>645.25</v>
      </c>
      <c r="F633" s="24">
        <f>TRUNC(E633*D633,1)</f>
        <v>645.20000000000005</v>
      </c>
      <c r="G633" s="21">
        <v>0</v>
      </c>
      <c r="H633" s="24">
        <f>TRUNC(G633*D633,1)</f>
        <v>0</v>
      </c>
      <c r="I633" s="21">
        <v>0</v>
      </c>
      <c r="J633" s="24">
        <f>TRUNC(I633*D633,1)</f>
        <v>0</v>
      </c>
      <c r="K633" s="21">
        <f>TRUNC(E633+G633+I633,1)</f>
        <v>645.20000000000005</v>
      </c>
      <c r="L633" s="24">
        <f>TRUNC(F633+H633+J633,1)</f>
        <v>645.20000000000005</v>
      </c>
      <c r="M633" s="18" t="s">
        <v>52</v>
      </c>
      <c r="N633" s="1" t="s">
        <v>706</v>
      </c>
      <c r="O633" s="1" t="s">
        <v>801</v>
      </c>
      <c r="P633" s="1" t="s">
        <v>64</v>
      </c>
      <c r="Q633" s="1" t="s">
        <v>64</v>
      </c>
      <c r="R633" s="1" t="s">
        <v>64</v>
      </c>
      <c r="S633">
        <v>1</v>
      </c>
      <c r="T633">
        <v>0</v>
      </c>
      <c r="U633">
        <v>0.05</v>
      </c>
      <c r="AV633" s="1" t="s">
        <v>52</v>
      </c>
      <c r="AW633" s="1" t="s">
        <v>1745</v>
      </c>
      <c r="AX633" s="1" t="s">
        <v>52</v>
      </c>
      <c r="AY633" s="1" t="s">
        <v>52</v>
      </c>
      <c r="AZ633" s="1" t="s">
        <v>52</v>
      </c>
    </row>
    <row r="634" spans="1:52" ht="30" customHeight="1">
      <c r="A634" s="18" t="s">
        <v>831</v>
      </c>
      <c r="B634" s="18" t="s">
        <v>52</v>
      </c>
      <c r="C634" s="18" t="s">
        <v>52</v>
      </c>
      <c r="D634" s="19"/>
      <c r="E634" s="21"/>
      <c r="F634" s="24">
        <f>TRUNC(SUMIF(N632:N633, N631, F632:F633),0)</f>
        <v>645</v>
      </c>
      <c r="G634" s="21"/>
      <c r="H634" s="24">
        <f>TRUNC(SUMIF(N632:N633, N631, H632:H633),0)</f>
        <v>12905</v>
      </c>
      <c r="I634" s="21"/>
      <c r="J634" s="24">
        <f>TRUNC(SUMIF(N632:N633, N631, J632:J633),0)</f>
        <v>0</v>
      </c>
      <c r="K634" s="21"/>
      <c r="L634" s="24">
        <f>F634+H634+J634</f>
        <v>13550</v>
      </c>
      <c r="M634" s="18" t="s">
        <v>52</v>
      </c>
      <c r="N634" s="1" t="s">
        <v>99</v>
      </c>
      <c r="O634" s="1" t="s">
        <v>99</v>
      </c>
      <c r="P634" s="1" t="s">
        <v>52</v>
      </c>
      <c r="Q634" s="1" t="s">
        <v>52</v>
      </c>
      <c r="R634" s="1" t="s">
        <v>52</v>
      </c>
      <c r="AV634" s="1" t="s">
        <v>52</v>
      </c>
      <c r="AW634" s="1" t="s">
        <v>52</v>
      </c>
      <c r="AX634" s="1" t="s">
        <v>52</v>
      </c>
      <c r="AY634" s="1" t="s">
        <v>52</v>
      </c>
      <c r="AZ634" s="1" t="s">
        <v>52</v>
      </c>
    </row>
    <row r="635" spans="1:52" ht="30" customHeight="1">
      <c r="A635" s="19"/>
      <c r="B635" s="19"/>
      <c r="C635" s="19"/>
      <c r="D635" s="19"/>
      <c r="E635" s="21"/>
      <c r="F635" s="24"/>
      <c r="G635" s="21"/>
      <c r="H635" s="24"/>
      <c r="I635" s="21"/>
      <c r="J635" s="24"/>
      <c r="K635" s="21"/>
      <c r="L635" s="24"/>
      <c r="M635" s="19"/>
    </row>
    <row r="636" spans="1:52" ht="30" customHeight="1">
      <c r="A636" s="15" t="s">
        <v>1746</v>
      </c>
      <c r="B636" s="16"/>
      <c r="C636" s="16"/>
      <c r="D636" s="16"/>
      <c r="E636" s="20"/>
      <c r="F636" s="23"/>
      <c r="G636" s="20"/>
      <c r="H636" s="23"/>
      <c r="I636" s="20"/>
      <c r="J636" s="23"/>
      <c r="K636" s="20"/>
      <c r="L636" s="23"/>
      <c r="M636" s="17"/>
      <c r="N636" s="1" t="s">
        <v>711</v>
      </c>
    </row>
    <row r="637" spans="1:52" ht="30" customHeight="1">
      <c r="A637" s="18" t="s">
        <v>876</v>
      </c>
      <c r="B637" s="18" t="s">
        <v>872</v>
      </c>
      <c r="C637" s="18" t="s">
        <v>873</v>
      </c>
      <c r="D637" s="19">
        <v>0.08</v>
      </c>
      <c r="E637" s="21">
        <f>단가대비표!O155</f>
        <v>0</v>
      </c>
      <c r="F637" s="24">
        <f>TRUNC(E637*D637,1)</f>
        <v>0</v>
      </c>
      <c r="G637" s="21">
        <f>단가대비표!P155</f>
        <v>172068</v>
      </c>
      <c r="H637" s="24">
        <f>TRUNC(G637*D637,1)</f>
        <v>13765.4</v>
      </c>
      <c r="I637" s="21">
        <f>단가대비표!V155</f>
        <v>0</v>
      </c>
      <c r="J637" s="24">
        <f>TRUNC(I637*D637,1)</f>
        <v>0</v>
      </c>
      <c r="K637" s="21">
        <f>TRUNC(E637+G637+I637,1)</f>
        <v>172068</v>
      </c>
      <c r="L637" s="24">
        <f>TRUNC(F637+H637+J637,1)</f>
        <v>13765.4</v>
      </c>
      <c r="M637" s="18" t="s">
        <v>52</v>
      </c>
      <c r="N637" s="1" t="s">
        <v>711</v>
      </c>
      <c r="O637" s="1" t="s">
        <v>877</v>
      </c>
      <c r="P637" s="1" t="s">
        <v>64</v>
      </c>
      <c r="Q637" s="1" t="s">
        <v>64</v>
      </c>
      <c r="R637" s="1" t="s">
        <v>63</v>
      </c>
      <c r="V637">
        <v>1</v>
      </c>
      <c r="AV637" s="1" t="s">
        <v>52</v>
      </c>
      <c r="AW637" s="1" t="s">
        <v>1747</v>
      </c>
      <c r="AX637" s="1" t="s">
        <v>52</v>
      </c>
      <c r="AY637" s="1" t="s">
        <v>52</v>
      </c>
      <c r="AZ637" s="1" t="s">
        <v>52</v>
      </c>
    </row>
    <row r="638" spans="1:52" ht="30" customHeight="1">
      <c r="A638" s="18" t="s">
        <v>889</v>
      </c>
      <c r="B638" s="18" t="s">
        <v>968</v>
      </c>
      <c r="C638" s="18" t="s">
        <v>800</v>
      </c>
      <c r="D638" s="19">
        <v>1</v>
      </c>
      <c r="E638" s="21">
        <f>TRUNC(SUMIF(V637:V638, RIGHTB(O638, 1), H637:H638)*U638, 2)</f>
        <v>688.27</v>
      </c>
      <c r="F638" s="24">
        <f>TRUNC(E638*D638,1)</f>
        <v>688.2</v>
      </c>
      <c r="G638" s="21">
        <v>0</v>
      </c>
      <c r="H638" s="24">
        <f>TRUNC(G638*D638,1)</f>
        <v>0</v>
      </c>
      <c r="I638" s="21">
        <v>0</v>
      </c>
      <c r="J638" s="24">
        <f>TRUNC(I638*D638,1)</f>
        <v>0</v>
      </c>
      <c r="K638" s="21">
        <f>TRUNC(E638+G638+I638,1)</f>
        <v>688.2</v>
      </c>
      <c r="L638" s="24">
        <f>TRUNC(F638+H638+J638,1)</f>
        <v>688.2</v>
      </c>
      <c r="M638" s="18" t="s">
        <v>52</v>
      </c>
      <c r="N638" s="1" t="s">
        <v>711</v>
      </c>
      <c r="O638" s="1" t="s">
        <v>801</v>
      </c>
      <c r="P638" s="1" t="s">
        <v>64</v>
      </c>
      <c r="Q638" s="1" t="s">
        <v>64</v>
      </c>
      <c r="R638" s="1" t="s">
        <v>64</v>
      </c>
      <c r="S638">
        <v>1</v>
      </c>
      <c r="T638">
        <v>0</v>
      </c>
      <c r="U638">
        <v>0.05</v>
      </c>
      <c r="AV638" s="1" t="s">
        <v>52</v>
      </c>
      <c r="AW638" s="1" t="s">
        <v>1748</v>
      </c>
      <c r="AX638" s="1" t="s">
        <v>52</v>
      </c>
      <c r="AY638" s="1" t="s">
        <v>52</v>
      </c>
      <c r="AZ638" s="1" t="s">
        <v>52</v>
      </c>
    </row>
    <row r="639" spans="1:52" ht="30" customHeight="1">
      <c r="A639" s="18" t="s">
        <v>831</v>
      </c>
      <c r="B639" s="18" t="s">
        <v>52</v>
      </c>
      <c r="C639" s="18" t="s">
        <v>52</v>
      </c>
      <c r="D639" s="19"/>
      <c r="E639" s="21"/>
      <c r="F639" s="24">
        <f>TRUNC(SUMIF(N637:N638, N636, F637:F638),0)</f>
        <v>688</v>
      </c>
      <c r="G639" s="21"/>
      <c r="H639" s="24">
        <f>TRUNC(SUMIF(N637:N638, N636, H637:H638),0)</f>
        <v>13765</v>
      </c>
      <c r="I639" s="21"/>
      <c r="J639" s="24">
        <f>TRUNC(SUMIF(N637:N638, N636, J637:J638),0)</f>
        <v>0</v>
      </c>
      <c r="K639" s="21"/>
      <c r="L639" s="24">
        <f>F639+H639+J639</f>
        <v>14453</v>
      </c>
      <c r="M639" s="18" t="s">
        <v>52</v>
      </c>
      <c r="N639" s="1" t="s">
        <v>99</v>
      </c>
      <c r="O639" s="1" t="s">
        <v>99</v>
      </c>
      <c r="P639" s="1" t="s">
        <v>52</v>
      </c>
      <c r="Q639" s="1" t="s">
        <v>52</v>
      </c>
      <c r="R639" s="1" t="s">
        <v>52</v>
      </c>
      <c r="AV639" s="1" t="s">
        <v>52</v>
      </c>
      <c r="AW639" s="1" t="s">
        <v>52</v>
      </c>
      <c r="AX639" s="1" t="s">
        <v>52</v>
      </c>
      <c r="AY639" s="1" t="s">
        <v>52</v>
      </c>
      <c r="AZ639" s="1" t="s">
        <v>52</v>
      </c>
    </row>
    <row r="640" spans="1:52" ht="30" customHeight="1">
      <c r="A640" s="19"/>
      <c r="B640" s="19"/>
      <c r="C640" s="19"/>
      <c r="D640" s="19"/>
      <c r="E640" s="21"/>
      <c r="F640" s="24"/>
      <c r="G640" s="21"/>
      <c r="H640" s="24"/>
      <c r="I640" s="21"/>
      <c r="J640" s="24"/>
      <c r="K640" s="21"/>
      <c r="L640" s="24"/>
      <c r="M640" s="19"/>
    </row>
    <row r="641" spans="1:52" ht="30" customHeight="1">
      <c r="A641" s="15" t="s">
        <v>1749</v>
      </c>
      <c r="B641" s="16"/>
      <c r="C641" s="16"/>
      <c r="D641" s="16"/>
      <c r="E641" s="20"/>
      <c r="F641" s="23"/>
      <c r="G641" s="20"/>
      <c r="H641" s="23"/>
      <c r="I641" s="20"/>
      <c r="J641" s="23"/>
      <c r="K641" s="20"/>
      <c r="L641" s="23"/>
      <c r="M641" s="17"/>
      <c r="N641" s="1" t="s">
        <v>715</v>
      </c>
    </row>
    <row r="642" spans="1:52" ht="30" customHeight="1">
      <c r="A642" s="18" t="s">
        <v>1750</v>
      </c>
      <c r="B642" s="18" t="s">
        <v>872</v>
      </c>
      <c r="C642" s="18" t="s">
        <v>873</v>
      </c>
      <c r="D642" s="19">
        <v>3.6999999999999998E-2</v>
      </c>
      <c r="E642" s="21">
        <f>단가대비표!O168</f>
        <v>0</v>
      </c>
      <c r="F642" s="24">
        <f>TRUNC(E642*D642,1)</f>
        <v>0</v>
      </c>
      <c r="G642" s="21">
        <f>단가대비표!P168</f>
        <v>228286</v>
      </c>
      <c r="H642" s="24">
        <f>TRUNC(G642*D642,1)</f>
        <v>8446.5</v>
      </c>
      <c r="I642" s="21">
        <f>단가대비표!V168</f>
        <v>0</v>
      </c>
      <c r="J642" s="24">
        <f>TRUNC(I642*D642,1)</f>
        <v>0</v>
      </c>
      <c r="K642" s="21">
        <f t="shared" ref="K642:L644" si="84">TRUNC(E642+G642+I642,1)</f>
        <v>228286</v>
      </c>
      <c r="L642" s="24">
        <f t="shared" si="84"/>
        <v>8446.5</v>
      </c>
      <c r="M642" s="18" t="s">
        <v>52</v>
      </c>
      <c r="N642" s="1" t="s">
        <v>715</v>
      </c>
      <c r="O642" s="1" t="s">
        <v>1751</v>
      </c>
      <c r="P642" s="1" t="s">
        <v>64</v>
      </c>
      <c r="Q642" s="1" t="s">
        <v>64</v>
      </c>
      <c r="R642" s="1" t="s">
        <v>63</v>
      </c>
      <c r="V642">
        <v>1</v>
      </c>
      <c r="AV642" s="1" t="s">
        <v>52</v>
      </c>
      <c r="AW642" s="1" t="s">
        <v>1752</v>
      </c>
      <c r="AX642" s="1" t="s">
        <v>52</v>
      </c>
      <c r="AY642" s="1" t="s">
        <v>52</v>
      </c>
      <c r="AZ642" s="1" t="s">
        <v>52</v>
      </c>
    </row>
    <row r="643" spans="1:52" ht="30" customHeight="1">
      <c r="A643" s="18" t="s">
        <v>876</v>
      </c>
      <c r="B643" s="18" t="s">
        <v>872</v>
      </c>
      <c r="C643" s="18" t="s">
        <v>873</v>
      </c>
      <c r="D643" s="19">
        <v>1.4999999999999999E-2</v>
      </c>
      <c r="E643" s="21">
        <f>단가대비표!O155</f>
        <v>0</v>
      </c>
      <c r="F643" s="24">
        <f>TRUNC(E643*D643,1)</f>
        <v>0</v>
      </c>
      <c r="G643" s="21">
        <f>단가대비표!P155</f>
        <v>172068</v>
      </c>
      <c r="H643" s="24">
        <f>TRUNC(G643*D643,1)</f>
        <v>2581</v>
      </c>
      <c r="I643" s="21">
        <f>단가대비표!V155</f>
        <v>0</v>
      </c>
      <c r="J643" s="24">
        <f>TRUNC(I643*D643,1)</f>
        <v>0</v>
      </c>
      <c r="K643" s="21">
        <f t="shared" si="84"/>
        <v>172068</v>
      </c>
      <c r="L643" s="24">
        <f t="shared" si="84"/>
        <v>2581</v>
      </c>
      <c r="M643" s="18" t="s">
        <v>52</v>
      </c>
      <c r="N643" s="1" t="s">
        <v>715</v>
      </c>
      <c r="O643" s="1" t="s">
        <v>877</v>
      </c>
      <c r="P643" s="1" t="s">
        <v>64</v>
      </c>
      <c r="Q643" s="1" t="s">
        <v>64</v>
      </c>
      <c r="R643" s="1" t="s">
        <v>63</v>
      </c>
      <c r="V643">
        <v>1</v>
      </c>
      <c r="AV643" s="1" t="s">
        <v>52</v>
      </c>
      <c r="AW643" s="1" t="s">
        <v>1753</v>
      </c>
      <c r="AX643" s="1" t="s">
        <v>52</v>
      </c>
      <c r="AY643" s="1" t="s">
        <v>52</v>
      </c>
      <c r="AZ643" s="1" t="s">
        <v>52</v>
      </c>
    </row>
    <row r="644" spans="1:52" ht="30" customHeight="1">
      <c r="A644" s="18" t="s">
        <v>967</v>
      </c>
      <c r="B644" s="18" t="s">
        <v>1730</v>
      </c>
      <c r="C644" s="18" t="s">
        <v>800</v>
      </c>
      <c r="D644" s="19">
        <v>1</v>
      </c>
      <c r="E644" s="21">
        <v>0</v>
      </c>
      <c r="F644" s="24">
        <f>TRUNC(E644*D644,1)</f>
        <v>0</v>
      </c>
      <c r="G644" s="21">
        <v>0</v>
      </c>
      <c r="H644" s="24">
        <f>TRUNC(G644*D644,1)</f>
        <v>0</v>
      </c>
      <c r="I644" s="21">
        <f>TRUNC(SUMIF(V642:V644, RIGHTB(O644, 1), H642:H644)*U644, 2)</f>
        <v>661.65</v>
      </c>
      <c r="J644" s="24">
        <f>TRUNC(I644*D644,1)</f>
        <v>661.6</v>
      </c>
      <c r="K644" s="21">
        <f t="shared" si="84"/>
        <v>661.6</v>
      </c>
      <c r="L644" s="24">
        <f t="shared" si="84"/>
        <v>661.6</v>
      </c>
      <c r="M644" s="18" t="s">
        <v>52</v>
      </c>
      <c r="N644" s="1" t="s">
        <v>715</v>
      </c>
      <c r="O644" s="1" t="s">
        <v>801</v>
      </c>
      <c r="P644" s="1" t="s">
        <v>64</v>
      </c>
      <c r="Q644" s="1" t="s">
        <v>64</v>
      </c>
      <c r="R644" s="1" t="s">
        <v>64</v>
      </c>
      <c r="S644">
        <v>1</v>
      </c>
      <c r="T644">
        <v>2</v>
      </c>
      <c r="U644">
        <v>0.06</v>
      </c>
      <c r="AV644" s="1" t="s">
        <v>52</v>
      </c>
      <c r="AW644" s="1" t="s">
        <v>1754</v>
      </c>
      <c r="AX644" s="1" t="s">
        <v>52</v>
      </c>
      <c r="AY644" s="1" t="s">
        <v>52</v>
      </c>
      <c r="AZ644" s="1" t="s">
        <v>52</v>
      </c>
    </row>
    <row r="645" spans="1:52" ht="30" customHeight="1">
      <c r="A645" s="18" t="s">
        <v>831</v>
      </c>
      <c r="B645" s="18" t="s">
        <v>52</v>
      </c>
      <c r="C645" s="18" t="s">
        <v>52</v>
      </c>
      <c r="D645" s="19"/>
      <c r="E645" s="21"/>
      <c r="F645" s="24">
        <f>TRUNC(SUMIF(N642:N644, N641, F642:F644),0)</f>
        <v>0</v>
      </c>
      <c r="G645" s="21"/>
      <c r="H645" s="24">
        <f>TRUNC(SUMIF(N642:N644, N641, H642:H644),0)</f>
        <v>11027</v>
      </c>
      <c r="I645" s="21"/>
      <c r="J645" s="24">
        <f>TRUNC(SUMIF(N642:N644, N641, J642:J644),0)</f>
        <v>661</v>
      </c>
      <c r="K645" s="21"/>
      <c r="L645" s="24">
        <f>F645+H645+J645</f>
        <v>11688</v>
      </c>
      <c r="M645" s="18" t="s">
        <v>52</v>
      </c>
      <c r="N645" s="1" t="s">
        <v>99</v>
      </c>
      <c r="O645" s="1" t="s">
        <v>99</v>
      </c>
      <c r="P645" s="1" t="s">
        <v>52</v>
      </c>
      <c r="Q645" s="1" t="s">
        <v>52</v>
      </c>
      <c r="R645" s="1" t="s">
        <v>52</v>
      </c>
      <c r="AV645" s="1" t="s">
        <v>52</v>
      </c>
      <c r="AW645" s="1" t="s">
        <v>52</v>
      </c>
      <c r="AX645" s="1" t="s">
        <v>52</v>
      </c>
      <c r="AY645" s="1" t="s">
        <v>52</v>
      </c>
      <c r="AZ645" s="1" t="s">
        <v>52</v>
      </c>
    </row>
    <row r="646" spans="1:52" ht="30" customHeight="1">
      <c r="A646" s="19"/>
      <c r="B646" s="19"/>
      <c r="C646" s="19"/>
      <c r="D646" s="19"/>
      <c r="E646" s="21"/>
      <c r="F646" s="24"/>
      <c r="G646" s="21"/>
      <c r="H646" s="24"/>
      <c r="I646" s="21"/>
      <c r="J646" s="24"/>
      <c r="K646" s="21"/>
      <c r="L646" s="24"/>
      <c r="M646" s="19"/>
    </row>
    <row r="647" spans="1:52" ht="30" customHeight="1">
      <c r="A647" s="15" t="s">
        <v>1755</v>
      </c>
      <c r="B647" s="16"/>
      <c r="C647" s="16"/>
      <c r="D647" s="16"/>
      <c r="E647" s="20"/>
      <c r="F647" s="23"/>
      <c r="G647" s="20"/>
      <c r="H647" s="23"/>
      <c r="I647" s="20"/>
      <c r="J647" s="23"/>
      <c r="K647" s="20"/>
      <c r="L647" s="23"/>
      <c r="M647" s="17"/>
      <c r="N647" s="1" t="s">
        <v>829</v>
      </c>
    </row>
    <row r="648" spans="1:52" ht="30" customHeight="1">
      <c r="A648" s="18" t="s">
        <v>825</v>
      </c>
      <c r="B648" s="18" t="s">
        <v>826</v>
      </c>
      <c r="C648" s="18" t="s">
        <v>68</v>
      </c>
      <c r="D648" s="19">
        <v>0.25979999999999998</v>
      </c>
      <c r="E648" s="21">
        <f>단가대비표!O13</f>
        <v>0</v>
      </c>
      <c r="F648" s="24">
        <f>TRUNC(E648*D648,1)</f>
        <v>0</v>
      </c>
      <c r="G648" s="21">
        <f>단가대비표!P13</f>
        <v>0</v>
      </c>
      <c r="H648" s="24">
        <f>TRUNC(G648*D648,1)</f>
        <v>0</v>
      </c>
      <c r="I648" s="21">
        <f>단가대비표!V13</f>
        <v>35307</v>
      </c>
      <c r="J648" s="24">
        <f>TRUNC(I648*D648,1)</f>
        <v>9172.7000000000007</v>
      </c>
      <c r="K648" s="21">
        <f t="shared" ref="K648:L651" si="85">TRUNC(E648+G648+I648,1)</f>
        <v>35307</v>
      </c>
      <c r="L648" s="24">
        <f t="shared" si="85"/>
        <v>9172.7000000000007</v>
      </c>
      <c r="M648" s="18" t="s">
        <v>1757</v>
      </c>
      <c r="N648" s="1" t="s">
        <v>829</v>
      </c>
      <c r="O648" s="1" t="s">
        <v>1758</v>
      </c>
      <c r="P648" s="1" t="s">
        <v>64</v>
      </c>
      <c r="Q648" s="1" t="s">
        <v>64</v>
      </c>
      <c r="R648" s="1" t="s">
        <v>63</v>
      </c>
      <c r="AV648" s="1" t="s">
        <v>52</v>
      </c>
      <c r="AW648" s="1" t="s">
        <v>1759</v>
      </c>
      <c r="AX648" s="1" t="s">
        <v>52</v>
      </c>
      <c r="AY648" s="1" t="s">
        <v>52</v>
      </c>
      <c r="AZ648" s="1" t="s">
        <v>52</v>
      </c>
    </row>
    <row r="649" spans="1:52" ht="30" customHeight="1">
      <c r="A649" s="18" t="s">
        <v>1760</v>
      </c>
      <c r="B649" s="18" t="s">
        <v>1761</v>
      </c>
      <c r="C649" s="18" t="s">
        <v>1273</v>
      </c>
      <c r="D649" s="19">
        <v>2.9</v>
      </c>
      <c r="E649" s="21">
        <f>단가대비표!O30</f>
        <v>1746.36</v>
      </c>
      <c r="F649" s="24">
        <f>TRUNC(E649*D649,1)</f>
        <v>5064.3999999999996</v>
      </c>
      <c r="G649" s="21">
        <f>단가대비표!P30</f>
        <v>0</v>
      </c>
      <c r="H649" s="24">
        <f>TRUNC(G649*D649,1)</f>
        <v>0</v>
      </c>
      <c r="I649" s="21">
        <f>단가대비표!V30</f>
        <v>0</v>
      </c>
      <c r="J649" s="24">
        <f>TRUNC(I649*D649,1)</f>
        <v>0</v>
      </c>
      <c r="K649" s="21">
        <f t="shared" si="85"/>
        <v>1746.3</v>
      </c>
      <c r="L649" s="24">
        <f t="shared" si="85"/>
        <v>5064.3999999999996</v>
      </c>
      <c r="M649" s="18" t="s">
        <v>52</v>
      </c>
      <c r="N649" s="1" t="s">
        <v>829</v>
      </c>
      <c r="O649" s="1" t="s">
        <v>1762</v>
      </c>
      <c r="P649" s="1" t="s">
        <v>64</v>
      </c>
      <c r="Q649" s="1" t="s">
        <v>64</v>
      </c>
      <c r="R649" s="1" t="s">
        <v>63</v>
      </c>
      <c r="V649">
        <v>1</v>
      </c>
      <c r="AV649" s="1" t="s">
        <v>52</v>
      </c>
      <c r="AW649" s="1" t="s">
        <v>1763</v>
      </c>
      <c r="AX649" s="1" t="s">
        <v>52</v>
      </c>
      <c r="AY649" s="1" t="s">
        <v>52</v>
      </c>
      <c r="AZ649" s="1" t="s">
        <v>52</v>
      </c>
    </row>
    <row r="650" spans="1:52" ht="30" customHeight="1">
      <c r="A650" s="18" t="s">
        <v>889</v>
      </c>
      <c r="B650" s="18" t="s">
        <v>1764</v>
      </c>
      <c r="C650" s="18" t="s">
        <v>800</v>
      </c>
      <c r="D650" s="19">
        <v>1</v>
      </c>
      <c r="E650" s="21">
        <f>TRUNC(SUMIF(V648:V651, RIGHTB(O650, 1), F648:F651)*U650, 2)</f>
        <v>1012.88</v>
      </c>
      <c r="F650" s="24">
        <f>TRUNC(E650*D650,1)</f>
        <v>1012.8</v>
      </c>
      <c r="G650" s="21">
        <v>0</v>
      </c>
      <c r="H650" s="24">
        <f>TRUNC(G650*D650,1)</f>
        <v>0</v>
      </c>
      <c r="I650" s="21">
        <v>0</v>
      </c>
      <c r="J650" s="24">
        <f>TRUNC(I650*D650,1)</f>
        <v>0</v>
      </c>
      <c r="K650" s="21">
        <f t="shared" si="85"/>
        <v>1012.8</v>
      </c>
      <c r="L650" s="24">
        <f t="shared" si="85"/>
        <v>1012.8</v>
      </c>
      <c r="M650" s="18" t="s">
        <v>52</v>
      </c>
      <c r="N650" s="1" t="s">
        <v>829</v>
      </c>
      <c r="O650" s="1" t="s">
        <v>801</v>
      </c>
      <c r="P650" s="1" t="s">
        <v>64</v>
      </c>
      <c r="Q650" s="1" t="s">
        <v>64</v>
      </c>
      <c r="R650" s="1" t="s">
        <v>64</v>
      </c>
      <c r="S650">
        <v>0</v>
      </c>
      <c r="T650">
        <v>0</v>
      </c>
      <c r="U650">
        <v>0.2</v>
      </c>
      <c r="AV650" s="1" t="s">
        <v>52</v>
      </c>
      <c r="AW650" s="1" t="s">
        <v>1765</v>
      </c>
      <c r="AX650" s="1" t="s">
        <v>52</v>
      </c>
      <c r="AY650" s="1" t="s">
        <v>52</v>
      </c>
      <c r="AZ650" s="1" t="s">
        <v>52</v>
      </c>
    </row>
    <row r="651" spans="1:52" ht="30" customHeight="1">
      <c r="A651" s="18" t="s">
        <v>1766</v>
      </c>
      <c r="B651" s="18" t="s">
        <v>872</v>
      </c>
      <c r="C651" s="18" t="s">
        <v>873</v>
      </c>
      <c r="D651" s="19">
        <v>1</v>
      </c>
      <c r="E651" s="21">
        <f>TRUNC(단가대비표!O179*1/8*16/12*25/20, 1)</f>
        <v>0</v>
      </c>
      <c r="F651" s="24">
        <f>TRUNC(E651*D651,1)</f>
        <v>0</v>
      </c>
      <c r="G651" s="21">
        <f>TRUNC(단가대비표!P179*1/8*16/12*25/20, 1)</f>
        <v>49778.3</v>
      </c>
      <c r="H651" s="24">
        <f>TRUNC(G651*D651,1)</f>
        <v>49778.3</v>
      </c>
      <c r="I651" s="21">
        <f>TRUNC(단가대비표!V179*1/8*16/12*25/20, 1)</f>
        <v>0</v>
      </c>
      <c r="J651" s="24">
        <f>TRUNC(I651*D651,1)</f>
        <v>0</v>
      </c>
      <c r="K651" s="21">
        <f t="shared" si="85"/>
        <v>49778.3</v>
      </c>
      <c r="L651" s="24">
        <f t="shared" si="85"/>
        <v>49778.3</v>
      </c>
      <c r="M651" s="18" t="s">
        <v>52</v>
      </c>
      <c r="N651" s="1" t="s">
        <v>829</v>
      </c>
      <c r="O651" s="1" t="s">
        <v>1767</v>
      </c>
      <c r="P651" s="1" t="s">
        <v>64</v>
      </c>
      <c r="Q651" s="1" t="s">
        <v>64</v>
      </c>
      <c r="R651" s="1" t="s">
        <v>63</v>
      </c>
      <c r="AV651" s="1" t="s">
        <v>52</v>
      </c>
      <c r="AW651" s="1" t="s">
        <v>1768</v>
      </c>
      <c r="AX651" s="1" t="s">
        <v>63</v>
      </c>
      <c r="AY651" s="1" t="s">
        <v>52</v>
      </c>
      <c r="AZ651" s="1" t="s">
        <v>52</v>
      </c>
    </row>
    <row r="652" spans="1:52" ht="30" customHeight="1">
      <c r="A652" s="18" t="s">
        <v>831</v>
      </c>
      <c r="B652" s="18" t="s">
        <v>52</v>
      </c>
      <c r="C652" s="18" t="s">
        <v>52</v>
      </c>
      <c r="D652" s="19"/>
      <c r="E652" s="21"/>
      <c r="F652" s="24">
        <f>TRUNC(SUMIF(N648:N651, N647, F648:F651),0)</f>
        <v>6077</v>
      </c>
      <c r="G652" s="21"/>
      <c r="H652" s="24">
        <f>TRUNC(SUMIF(N648:N651, N647, H648:H651),0)</f>
        <v>49778</v>
      </c>
      <c r="I652" s="21"/>
      <c r="J652" s="24">
        <f>TRUNC(SUMIF(N648:N651, N647, J648:J651),0)</f>
        <v>9172</v>
      </c>
      <c r="K652" s="21"/>
      <c r="L652" s="24">
        <f>F652+H652+J652</f>
        <v>65027</v>
      </c>
      <c r="M652" s="18" t="s">
        <v>52</v>
      </c>
      <c r="N652" s="1" t="s">
        <v>99</v>
      </c>
      <c r="O652" s="1" t="s">
        <v>99</v>
      </c>
      <c r="P652" s="1" t="s">
        <v>52</v>
      </c>
      <c r="Q652" s="1" t="s">
        <v>52</v>
      </c>
      <c r="R652" s="1" t="s">
        <v>52</v>
      </c>
      <c r="AV652" s="1" t="s">
        <v>52</v>
      </c>
      <c r="AW652" s="1" t="s">
        <v>52</v>
      </c>
      <c r="AX652" s="1" t="s">
        <v>52</v>
      </c>
      <c r="AY652" s="1" t="s">
        <v>52</v>
      </c>
      <c r="AZ652" s="1" t="s">
        <v>52</v>
      </c>
    </row>
    <row r="653" spans="1:52" ht="30" customHeight="1">
      <c r="A653" s="19"/>
      <c r="B653" s="19"/>
      <c r="C653" s="19"/>
      <c r="D653" s="19"/>
      <c r="E653" s="21"/>
      <c r="F653" s="24"/>
      <c r="G653" s="21"/>
      <c r="H653" s="24"/>
      <c r="I653" s="21"/>
      <c r="J653" s="24"/>
      <c r="K653" s="21"/>
      <c r="L653" s="24"/>
      <c r="M653" s="19"/>
    </row>
    <row r="654" spans="1:52" ht="30" customHeight="1">
      <c r="A654" s="15" t="s">
        <v>1769</v>
      </c>
      <c r="B654" s="16"/>
      <c r="C654" s="16"/>
      <c r="D654" s="16"/>
      <c r="E654" s="20"/>
      <c r="F654" s="23"/>
      <c r="G654" s="20"/>
      <c r="H654" s="23"/>
      <c r="I654" s="20"/>
      <c r="J654" s="23"/>
      <c r="K654" s="20"/>
      <c r="L654" s="23"/>
      <c r="M654" s="17"/>
      <c r="N654" s="1" t="s">
        <v>864</v>
      </c>
    </row>
    <row r="655" spans="1:52" ht="30" customHeight="1">
      <c r="A655" s="18" t="s">
        <v>1770</v>
      </c>
      <c r="B655" s="18" t="s">
        <v>872</v>
      </c>
      <c r="C655" s="18" t="s">
        <v>873</v>
      </c>
      <c r="D655" s="19">
        <v>0.25</v>
      </c>
      <c r="E655" s="21">
        <f>단가대비표!O157</f>
        <v>0</v>
      </c>
      <c r="F655" s="24">
        <f>TRUNC(E655*D655,1)</f>
        <v>0</v>
      </c>
      <c r="G655" s="21">
        <f>단가대비표!P157</f>
        <v>281939</v>
      </c>
      <c r="H655" s="24">
        <f>TRUNC(G655*D655,1)</f>
        <v>70484.7</v>
      </c>
      <c r="I655" s="21">
        <f>단가대비표!V157</f>
        <v>0</v>
      </c>
      <c r="J655" s="24">
        <f>TRUNC(I655*D655,1)</f>
        <v>0</v>
      </c>
      <c r="K655" s="21">
        <f>TRUNC(E655+G655+I655,1)</f>
        <v>281939</v>
      </c>
      <c r="L655" s="24">
        <f>TRUNC(F655+H655+J655,1)</f>
        <v>70484.7</v>
      </c>
      <c r="M655" s="18" t="s">
        <v>52</v>
      </c>
      <c r="N655" s="1" t="s">
        <v>864</v>
      </c>
      <c r="O655" s="1" t="s">
        <v>1771</v>
      </c>
      <c r="P655" s="1" t="s">
        <v>64</v>
      </c>
      <c r="Q655" s="1" t="s">
        <v>64</v>
      </c>
      <c r="R655" s="1" t="s">
        <v>63</v>
      </c>
      <c r="AV655" s="1" t="s">
        <v>52</v>
      </c>
      <c r="AW655" s="1" t="s">
        <v>1772</v>
      </c>
      <c r="AX655" s="1" t="s">
        <v>52</v>
      </c>
      <c r="AY655" s="1" t="s">
        <v>52</v>
      </c>
      <c r="AZ655" s="1" t="s">
        <v>52</v>
      </c>
    </row>
    <row r="656" spans="1:52" ht="30" customHeight="1">
      <c r="A656" s="18" t="s">
        <v>876</v>
      </c>
      <c r="B656" s="18" t="s">
        <v>872</v>
      </c>
      <c r="C656" s="18" t="s">
        <v>873</v>
      </c>
      <c r="D656" s="19">
        <v>0.14000000000000001</v>
      </c>
      <c r="E656" s="21">
        <f>단가대비표!O155</f>
        <v>0</v>
      </c>
      <c r="F656" s="24">
        <f>TRUNC(E656*D656,1)</f>
        <v>0</v>
      </c>
      <c r="G656" s="21">
        <f>단가대비표!P155</f>
        <v>172068</v>
      </c>
      <c r="H656" s="24">
        <f>TRUNC(G656*D656,1)</f>
        <v>24089.5</v>
      </c>
      <c r="I656" s="21">
        <f>단가대비표!V155</f>
        <v>0</v>
      </c>
      <c r="J656" s="24">
        <f>TRUNC(I656*D656,1)</f>
        <v>0</v>
      </c>
      <c r="K656" s="21">
        <f>TRUNC(E656+G656+I656,1)</f>
        <v>172068</v>
      </c>
      <c r="L656" s="24">
        <f>TRUNC(F656+H656+J656,1)</f>
        <v>24089.5</v>
      </c>
      <c r="M656" s="18" t="s">
        <v>52</v>
      </c>
      <c r="N656" s="1" t="s">
        <v>864</v>
      </c>
      <c r="O656" s="1" t="s">
        <v>877</v>
      </c>
      <c r="P656" s="1" t="s">
        <v>64</v>
      </c>
      <c r="Q656" s="1" t="s">
        <v>64</v>
      </c>
      <c r="R656" s="1" t="s">
        <v>63</v>
      </c>
      <c r="AV656" s="1" t="s">
        <v>52</v>
      </c>
      <c r="AW656" s="1" t="s">
        <v>1773</v>
      </c>
      <c r="AX656" s="1" t="s">
        <v>52</v>
      </c>
      <c r="AY656" s="1" t="s">
        <v>52</v>
      </c>
      <c r="AZ656" s="1" t="s">
        <v>52</v>
      </c>
    </row>
    <row r="657" spans="1:52" ht="30" customHeight="1">
      <c r="A657" s="18" t="s">
        <v>831</v>
      </c>
      <c r="B657" s="18" t="s">
        <v>52</v>
      </c>
      <c r="C657" s="18" t="s">
        <v>52</v>
      </c>
      <c r="D657" s="19"/>
      <c r="E657" s="21"/>
      <c r="F657" s="24">
        <f>TRUNC(SUMIF(N655:N656, N654, F655:F656),0)</f>
        <v>0</v>
      </c>
      <c r="G657" s="21"/>
      <c r="H657" s="24">
        <f>TRUNC(SUMIF(N655:N656, N654, H655:H656),0)</f>
        <v>94574</v>
      </c>
      <c r="I657" s="21"/>
      <c r="J657" s="24">
        <f>TRUNC(SUMIF(N655:N656, N654, J655:J656),0)</f>
        <v>0</v>
      </c>
      <c r="K657" s="21"/>
      <c r="L657" s="24">
        <f>F657+H657+J657</f>
        <v>94574</v>
      </c>
      <c r="M657" s="18" t="s">
        <v>52</v>
      </c>
      <c r="N657" s="1" t="s">
        <v>99</v>
      </c>
      <c r="O657" s="1" t="s">
        <v>99</v>
      </c>
      <c r="P657" s="1" t="s">
        <v>52</v>
      </c>
      <c r="Q657" s="1" t="s">
        <v>52</v>
      </c>
      <c r="R657" s="1" t="s">
        <v>52</v>
      </c>
      <c r="AV657" s="1" t="s">
        <v>52</v>
      </c>
      <c r="AW657" s="1" t="s">
        <v>52</v>
      </c>
      <c r="AX657" s="1" t="s">
        <v>52</v>
      </c>
      <c r="AY657" s="1" t="s">
        <v>52</v>
      </c>
      <c r="AZ657" s="1" t="s">
        <v>52</v>
      </c>
    </row>
    <row r="658" spans="1:52" ht="30" customHeight="1">
      <c r="A658" s="19"/>
      <c r="B658" s="19"/>
      <c r="C658" s="19"/>
      <c r="D658" s="19"/>
      <c r="E658" s="21"/>
      <c r="F658" s="24"/>
      <c r="G658" s="21"/>
      <c r="H658" s="24"/>
      <c r="I658" s="21"/>
      <c r="J658" s="24"/>
      <c r="K658" s="21"/>
      <c r="L658" s="24"/>
      <c r="M658" s="19"/>
    </row>
    <row r="659" spans="1:52" ht="30" customHeight="1">
      <c r="A659" s="15" t="s">
        <v>1774</v>
      </c>
      <c r="B659" s="16"/>
      <c r="C659" s="16"/>
      <c r="D659" s="16"/>
      <c r="E659" s="20"/>
      <c r="F659" s="23"/>
      <c r="G659" s="20"/>
      <c r="H659" s="23"/>
      <c r="I659" s="20"/>
      <c r="J659" s="23"/>
      <c r="K659" s="20"/>
      <c r="L659" s="23"/>
      <c r="M659" s="17"/>
      <c r="N659" s="1" t="s">
        <v>895</v>
      </c>
    </row>
    <row r="660" spans="1:52" ht="30" customHeight="1">
      <c r="A660" s="18" t="s">
        <v>963</v>
      </c>
      <c r="B660" s="18" t="s">
        <v>872</v>
      </c>
      <c r="C660" s="18" t="s">
        <v>873</v>
      </c>
      <c r="D660" s="19">
        <v>5.5E-2</v>
      </c>
      <c r="E660" s="21">
        <f>단가대비표!O158</f>
        <v>0</v>
      </c>
      <c r="F660" s="24">
        <f>TRUNC(E660*D660,1)</f>
        <v>0</v>
      </c>
      <c r="G660" s="21">
        <f>단가대비표!P158</f>
        <v>275790</v>
      </c>
      <c r="H660" s="24">
        <f>TRUNC(G660*D660,1)</f>
        <v>15168.4</v>
      </c>
      <c r="I660" s="21">
        <f>단가대비표!V158</f>
        <v>0</v>
      </c>
      <c r="J660" s="24">
        <f>TRUNC(I660*D660,1)</f>
        <v>0</v>
      </c>
      <c r="K660" s="21">
        <f>TRUNC(E660+G660+I660,1)</f>
        <v>275790</v>
      </c>
      <c r="L660" s="24">
        <f>TRUNC(F660+H660+J660,1)</f>
        <v>15168.4</v>
      </c>
      <c r="M660" s="18" t="s">
        <v>52</v>
      </c>
      <c r="N660" s="1" t="s">
        <v>895</v>
      </c>
      <c r="O660" s="1" t="s">
        <v>964</v>
      </c>
      <c r="P660" s="1" t="s">
        <v>64</v>
      </c>
      <c r="Q660" s="1" t="s">
        <v>64</v>
      </c>
      <c r="R660" s="1" t="s">
        <v>63</v>
      </c>
      <c r="AV660" s="1" t="s">
        <v>52</v>
      </c>
      <c r="AW660" s="1" t="s">
        <v>1775</v>
      </c>
      <c r="AX660" s="1" t="s">
        <v>52</v>
      </c>
      <c r="AY660" s="1" t="s">
        <v>52</v>
      </c>
      <c r="AZ660" s="1" t="s">
        <v>52</v>
      </c>
    </row>
    <row r="661" spans="1:52" ht="30" customHeight="1">
      <c r="A661" s="18" t="s">
        <v>876</v>
      </c>
      <c r="B661" s="18" t="s">
        <v>872</v>
      </c>
      <c r="C661" s="18" t="s">
        <v>873</v>
      </c>
      <c r="D661" s="19">
        <v>1.7999999999999999E-2</v>
      </c>
      <c r="E661" s="21">
        <f>단가대비표!O155</f>
        <v>0</v>
      </c>
      <c r="F661" s="24">
        <f>TRUNC(E661*D661,1)</f>
        <v>0</v>
      </c>
      <c r="G661" s="21">
        <f>단가대비표!P155</f>
        <v>172068</v>
      </c>
      <c r="H661" s="24">
        <f>TRUNC(G661*D661,1)</f>
        <v>3097.2</v>
      </c>
      <c r="I661" s="21">
        <f>단가대비표!V155</f>
        <v>0</v>
      </c>
      <c r="J661" s="24">
        <f>TRUNC(I661*D661,1)</f>
        <v>0</v>
      </c>
      <c r="K661" s="21">
        <f>TRUNC(E661+G661+I661,1)</f>
        <v>172068</v>
      </c>
      <c r="L661" s="24">
        <f>TRUNC(F661+H661+J661,1)</f>
        <v>3097.2</v>
      </c>
      <c r="M661" s="18" t="s">
        <v>52</v>
      </c>
      <c r="N661" s="1" t="s">
        <v>895</v>
      </c>
      <c r="O661" s="1" t="s">
        <v>877</v>
      </c>
      <c r="P661" s="1" t="s">
        <v>64</v>
      </c>
      <c r="Q661" s="1" t="s">
        <v>64</v>
      </c>
      <c r="R661" s="1" t="s">
        <v>63</v>
      </c>
      <c r="AV661" s="1" t="s">
        <v>52</v>
      </c>
      <c r="AW661" s="1" t="s">
        <v>1776</v>
      </c>
      <c r="AX661" s="1" t="s">
        <v>52</v>
      </c>
      <c r="AY661" s="1" t="s">
        <v>52</v>
      </c>
      <c r="AZ661" s="1" t="s">
        <v>52</v>
      </c>
    </row>
    <row r="662" spans="1:52" ht="30" customHeight="1">
      <c r="A662" s="18" t="s">
        <v>831</v>
      </c>
      <c r="B662" s="18" t="s">
        <v>52</v>
      </c>
      <c r="C662" s="18" t="s">
        <v>52</v>
      </c>
      <c r="D662" s="19"/>
      <c r="E662" s="21"/>
      <c r="F662" s="24">
        <f>TRUNC(SUMIF(N660:N661, N659, F660:F661),0)</f>
        <v>0</v>
      </c>
      <c r="G662" s="21"/>
      <c r="H662" s="24">
        <f>TRUNC(SUMIF(N660:N661, N659, H660:H661),0)</f>
        <v>18265</v>
      </c>
      <c r="I662" s="21"/>
      <c r="J662" s="24">
        <f>TRUNC(SUMIF(N660:N661, N659, J660:J661),0)</f>
        <v>0</v>
      </c>
      <c r="K662" s="21"/>
      <c r="L662" s="24">
        <f>F662+H662+J662</f>
        <v>18265</v>
      </c>
      <c r="M662" s="18" t="s">
        <v>52</v>
      </c>
      <c r="N662" s="1" t="s">
        <v>99</v>
      </c>
      <c r="O662" s="1" t="s">
        <v>99</v>
      </c>
      <c r="P662" s="1" t="s">
        <v>52</v>
      </c>
      <c r="Q662" s="1" t="s">
        <v>52</v>
      </c>
      <c r="R662" s="1" t="s">
        <v>52</v>
      </c>
      <c r="AV662" s="1" t="s">
        <v>52</v>
      </c>
      <c r="AW662" s="1" t="s">
        <v>52</v>
      </c>
      <c r="AX662" s="1" t="s">
        <v>52</v>
      </c>
      <c r="AY662" s="1" t="s">
        <v>52</v>
      </c>
      <c r="AZ662" s="1" t="s">
        <v>52</v>
      </c>
    </row>
    <row r="663" spans="1:52" ht="30" customHeight="1">
      <c r="A663" s="19"/>
      <c r="B663" s="19"/>
      <c r="C663" s="19"/>
      <c r="D663" s="19"/>
      <c r="E663" s="21"/>
      <c r="F663" s="24"/>
      <c r="G663" s="21"/>
      <c r="H663" s="24"/>
      <c r="I663" s="21"/>
      <c r="J663" s="24"/>
      <c r="K663" s="21"/>
      <c r="L663" s="24"/>
      <c r="M663" s="19"/>
    </row>
    <row r="664" spans="1:52" ht="30" customHeight="1">
      <c r="A664" s="15" t="s">
        <v>1777</v>
      </c>
      <c r="B664" s="16"/>
      <c r="C664" s="16"/>
      <c r="D664" s="16"/>
      <c r="E664" s="20"/>
      <c r="F664" s="23"/>
      <c r="G664" s="20"/>
      <c r="H664" s="23"/>
      <c r="I664" s="20"/>
      <c r="J664" s="23"/>
      <c r="K664" s="20"/>
      <c r="L664" s="23"/>
      <c r="M664" s="17"/>
      <c r="N664" s="1" t="s">
        <v>901</v>
      </c>
    </row>
    <row r="665" spans="1:52" ht="30" customHeight="1">
      <c r="A665" s="18" t="s">
        <v>898</v>
      </c>
      <c r="B665" s="18" t="s">
        <v>899</v>
      </c>
      <c r="C665" s="18" t="s">
        <v>1778</v>
      </c>
      <c r="D665" s="19">
        <v>0.1268</v>
      </c>
      <c r="E665" s="21">
        <f>단가대비표!O20</f>
        <v>0</v>
      </c>
      <c r="F665" s="24">
        <f>TRUNC(E665*D665,1)</f>
        <v>0</v>
      </c>
      <c r="G665" s="21">
        <f>단가대비표!P20</f>
        <v>0</v>
      </c>
      <c r="H665" s="24">
        <f>TRUNC(G665*D665,1)</f>
        <v>0</v>
      </c>
      <c r="I665" s="21">
        <f>단가대비표!V20</f>
        <v>277274</v>
      </c>
      <c r="J665" s="24">
        <f>TRUNC(I665*D665,1)</f>
        <v>35158.300000000003</v>
      </c>
      <c r="K665" s="21">
        <f t="shared" ref="K665:L669" si="86">TRUNC(E665+G665+I665,1)</f>
        <v>277274</v>
      </c>
      <c r="L665" s="24">
        <f t="shared" si="86"/>
        <v>35158.300000000003</v>
      </c>
      <c r="M665" s="18" t="s">
        <v>1757</v>
      </c>
      <c r="N665" s="1" t="s">
        <v>901</v>
      </c>
      <c r="O665" s="1" t="s">
        <v>1779</v>
      </c>
      <c r="P665" s="1" t="s">
        <v>64</v>
      </c>
      <c r="Q665" s="1" t="s">
        <v>64</v>
      </c>
      <c r="R665" s="1" t="s">
        <v>63</v>
      </c>
      <c r="AV665" s="1" t="s">
        <v>52</v>
      </c>
      <c r="AW665" s="1" t="s">
        <v>1780</v>
      </c>
      <c r="AX665" s="1" t="s">
        <v>52</v>
      </c>
      <c r="AY665" s="1" t="s">
        <v>52</v>
      </c>
      <c r="AZ665" s="1" t="s">
        <v>52</v>
      </c>
    </row>
    <row r="666" spans="1:52" ht="30" customHeight="1">
      <c r="A666" s="18" t="s">
        <v>1760</v>
      </c>
      <c r="B666" s="18" t="s">
        <v>1781</v>
      </c>
      <c r="C666" s="18" t="s">
        <v>1273</v>
      </c>
      <c r="D666" s="19">
        <v>19.100000000000001</v>
      </c>
      <c r="E666" s="21">
        <f>단가대비표!O29</f>
        <v>1840</v>
      </c>
      <c r="F666" s="24">
        <f>TRUNC(E666*D666,1)</f>
        <v>35144</v>
      </c>
      <c r="G666" s="21">
        <f>단가대비표!P29</f>
        <v>0</v>
      </c>
      <c r="H666" s="24">
        <f>TRUNC(G666*D666,1)</f>
        <v>0</v>
      </c>
      <c r="I666" s="21">
        <f>단가대비표!V29</f>
        <v>0</v>
      </c>
      <c r="J666" s="24">
        <f>TRUNC(I666*D666,1)</f>
        <v>0</v>
      </c>
      <c r="K666" s="21">
        <f t="shared" si="86"/>
        <v>1840</v>
      </c>
      <c r="L666" s="24">
        <f t="shared" si="86"/>
        <v>35144</v>
      </c>
      <c r="M666" s="18" t="s">
        <v>52</v>
      </c>
      <c r="N666" s="1" t="s">
        <v>901</v>
      </c>
      <c r="O666" s="1" t="s">
        <v>1782</v>
      </c>
      <c r="P666" s="1" t="s">
        <v>64</v>
      </c>
      <c r="Q666" s="1" t="s">
        <v>64</v>
      </c>
      <c r="R666" s="1" t="s">
        <v>63</v>
      </c>
      <c r="V666">
        <v>1</v>
      </c>
      <c r="AV666" s="1" t="s">
        <v>52</v>
      </c>
      <c r="AW666" s="1" t="s">
        <v>1783</v>
      </c>
      <c r="AX666" s="1" t="s">
        <v>52</v>
      </c>
      <c r="AY666" s="1" t="s">
        <v>52</v>
      </c>
      <c r="AZ666" s="1" t="s">
        <v>52</v>
      </c>
    </row>
    <row r="667" spans="1:52" ht="30" customHeight="1">
      <c r="A667" s="18" t="s">
        <v>889</v>
      </c>
      <c r="B667" s="18" t="s">
        <v>1784</v>
      </c>
      <c r="C667" s="18" t="s">
        <v>800</v>
      </c>
      <c r="D667" s="19">
        <v>1</v>
      </c>
      <c r="E667" s="21">
        <f>TRUNC(SUMIF(V665:V669, RIGHTB(O667, 1), F665:F669)*U667, 2)</f>
        <v>25655.119999999999</v>
      </c>
      <c r="F667" s="24">
        <f>TRUNC(E667*D667,1)</f>
        <v>25655.1</v>
      </c>
      <c r="G667" s="21">
        <v>0</v>
      </c>
      <c r="H667" s="24">
        <f>TRUNC(G667*D667,1)</f>
        <v>0</v>
      </c>
      <c r="I667" s="21">
        <v>0</v>
      </c>
      <c r="J667" s="24">
        <f>TRUNC(I667*D667,1)</f>
        <v>0</v>
      </c>
      <c r="K667" s="21">
        <f t="shared" si="86"/>
        <v>25655.1</v>
      </c>
      <c r="L667" s="24">
        <f t="shared" si="86"/>
        <v>25655.1</v>
      </c>
      <c r="M667" s="18" t="s">
        <v>52</v>
      </c>
      <c r="N667" s="1" t="s">
        <v>901</v>
      </c>
      <c r="O667" s="1" t="s">
        <v>801</v>
      </c>
      <c r="P667" s="1" t="s">
        <v>64</v>
      </c>
      <c r="Q667" s="1" t="s">
        <v>64</v>
      </c>
      <c r="R667" s="1" t="s">
        <v>64</v>
      </c>
      <c r="S667">
        <v>0</v>
      </c>
      <c r="T667">
        <v>0</v>
      </c>
      <c r="U667">
        <v>0.73</v>
      </c>
      <c r="AV667" s="1" t="s">
        <v>52</v>
      </c>
      <c r="AW667" s="1" t="s">
        <v>1785</v>
      </c>
      <c r="AX667" s="1" t="s">
        <v>52</v>
      </c>
      <c r="AY667" s="1" t="s">
        <v>52</v>
      </c>
      <c r="AZ667" s="1" t="s">
        <v>52</v>
      </c>
    </row>
    <row r="668" spans="1:52" ht="30" customHeight="1">
      <c r="A668" s="18" t="s">
        <v>1786</v>
      </c>
      <c r="B668" s="18" t="s">
        <v>872</v>
      </c>
      <c r="C668" s="18" t="s">
        <v>873</v>
      </c>
      <c r="D668" s="19">
        <v>1</v>
      </c>
      <c r="E668" s="21">
        <f>TRUNC(단가대비표!O178*1/8*16/12*25/20, 1)</f>
        <v>0</v>
      </c>
      <c r="F668" s="24">
        <f>TRUNC(E668*D668,1)</f>
        <v>0</v>
      </c>
      <c r="G668" s="21">
        <f>TRUNC(단가대비표!P178*1/8*16/12*25/20, 1)</f>
        <v>59020.2</v>
      </c>
      <c r="H668" s="24">
        <f>TRUNC(G668*D668,1)</f>
        <v>59020.2</v>
      </c>
      <c r="I668" s="21">
        <f>TRUNC(단가대비표!V178*1/8*16/12*25/20, 1)</f>
        <v>0</v>
      </c>
      <c r="J668" s="24">
        <f>TRUNC(I668*D668,1)</f>
        <v>0</v>
      </c>
      <c r="K668" s="21">
        <f t="shared" si="86"/>
        <v>59020.2</v>
      </c>
      <c r="L668" s="24">
        <f t="shared" si="86"/>
        <v>59020.2</v>
      </c>
      <c r="M668" s="18" t="s">
        <v>52</v>
      </c>
      <c r="N668" s="1" t="s">
        <v>901</v>
      </c>
      <c r="O668" s="1" t="s">
        <v>1787</v>
      </c>
      <c r="P668" s="1" t="s">
        <v>64</v>
      </c>
      <c r="Q668" s="1" t="s">
        <v>64</v>
      </c>
      <c r="R668" s="1" t="s">
        <v>63</v>
      </c>
      <c r="AV668" s="1" t="s">
        <v>52</v>
      </c>
      <c r="AW668" s="1" t="s">
        <v>1788</v>
      </c>
      <c r="AX668" s="1" t="s">
        <v>63</v>
      </c>
      <c r="AY668" s="1" t="s">
        <v>52</v>
      </c>
      <c r="AZ668" s="1" t="s">
        <v>52</v>
      </c>
    </row>
    <row r="669" spans="1:52" ht="30" customHeight="1">
      <c r="A669" s="18" t="s">
        <v>1789</v>
      </c>
      <c r="B669" s="18" t="s">
        <v>872</v>
      </c>
      <c r="C669" s="18" t="s">
        <v>873</v>
      </c>
      <c r="D669" s="19">
        <v>2</v>
      </c>
      <c r="E669" s="21">
        <f>TRUNC(단가대비표!O181*1/8*16/12*25/20, 1)</f>
        <v>0</v>
      </c>
      <c r="F669" s="24">
        <f>TRUNC(E669*D669,1)</f>
        <v>0</v>
      </c>
      <c r="G669" s="21">
        <f>TRUNC(단가대비표!P181*1/8*16/12*25/20, 1)</f>
        <v>43437.7</v>
      </c>
      <c r="H669" s="24">
        <f>TRUNC(G669*D669,1)</f>
        <v>86875.4</v>
      </c>
      <c r="I669" s="21">
        <f>TRUNC(단가대비표!V181*1/8*16/12*25/20, 1)</f>
        <v>0</v>
      </c>
      <c r="J669" s="24">
        <f>TRUNC(I669*D669,1)</f>
        <v>0</v>
      </c>
      <c r="K669" s="21">
        <f t="shared" si="86"/>
        <v>43437.7</v>
      </c>
      <c r="L669" s="24">
        <f t="shared" si="86"/>
        <v>86875.4</v>
      </c>
      <c r="M669" s="18" t="s">
        <v>52</v>
      </c>
      <c r="N669" s="1" t="s">
        <v>901</v>
      </c>
      <c r="O669" s="1" t="s">
        <v>1790</v>
      </c>
      <c r="P669" s="1" t="s">
        <v>64</v>
      </c>
      <c r="Q669" s="1" t="s">
        <v>64</v>
      </c>
      <c r="R669" s="1" t="s">
        <v>63</v>
      </c>
      <c r="AV669" s="1" t="s">
        <v>52</v>
      </c>
      <c r="AW669" s="1" t="s">
        <v>1791</v>
      </c>
      <c r="AX669" s="1" t="s">
        <v>63</v>
      </c>
      <c r="AY669" s="1" t="s">
        <v>52</v>
      </c>
      <c r="AZ669" s="1" t="s">
        <v>52</v>
      </c>
    </row>
    <row r="670" spans="1:52" ht="30" customHeight="1">
      <c r="A670" s="18" t="s">
        <v>831</v>
      </c>
      <c r="B670" s="18" t="s">
        <v>52</v>
      </c>
      <c r="C670" s="18" t="s">
        <v>52</v>
      </c>
      <c r="D670" s="19"/>
      <c r="E670" s="21"/>
      <c r="F670" s="24">
        <f>TRUNC(SUMIF(N665:N669, N664, F665:F669),0)</f>
        <v>60799</v>
      </c>
      <c r="G670" s="21"/>
      <c r="H670" s="24">
        <f>TRUNC(SUMIF(N665:N669, N664, H665:H669),0)</f>
        <v>145895</v>
      </c>
      <c r="I670" s="21"/>
      <c r="J670" s="24">
        <f>TRUNC(SUMIF(N665:N669, N664, J665:J669),0)</f>
        <v>35158</v>
      </c>
      <c r="K670" s="21"/>
      <c r="L670" s="24">
        <f>F670+H670+J670</f>
        <v>241852</v>
      </c>
      <c r="M670" s="18" t="s">
        <v>52</v>
      </c>
      <c r="N670" s="1" t="s">
        <v>99</v>
      </c>
      <c r="O670" s="1" t="s">
        <v>99</v>
      </c>
      <c r="P670" s="1" t="s">
        <v>52</v>
      </c>
      <c r="Q670" s="1" t="s">
        <v>52</v>
      </c>
      <c r="R670" s="1" t="s">
        <v>52</v>
      </c>
      <c r="AV670" s="1" t="s">
        <v>52</v>
      </c>
      <c r="AW670" s="1" t="s">
        <v>52</v>
      </c>
      <c r="AX670" s="1" t="s">
        <v>52</v>
      </c>
      <c r="AY670" s="1" t="s">
        <v>52</v>
      </c>
      <c r="AZ670" s="1" t="s">
        <v>52</v>
      </c>
    </row>
    <row r="671" spans="1:52" ht="30" customHeight="1">
      <c r="A671" s="19"/>
      <c r="B671" s="19"/>
      <c r="C671" s="19"/>
      <c r="D671" s="19"/>
      <c r="E671" s="21"/>
      <c r="F671" s="24"/>
      <c r="G671" s="21"/>
      <c r="H671" s="24"/>
      <c r="I671" s="21"/>
      <c r="J671" s="24"/>
      <c r="K671" s="21"/>
      <c r="L671" s="24"/>
      <c r="M671" s="19"/>
    </row>
    <row r="672" spans="1:52" ht="30" customHeight="1">
      <c r="A672" s="15" t="s">
        <v>1792</v>
      </c>
      <c r="B672" s="16"/>
      <c r="C672" s="16"/>
      <c r="D672" s="16"/>
      <c r="E672" s="20"/>
      <c r="F672" s="23"/>
      <c r="G672" s="20"/>
      <c r="H672" s="23"/>
      <c r="I672" s="20"/>
      <c r="J672" s="23"/>
      <c r="K672" s="20"/>
      <c r="L672" s="23"/>
      <c r="M672" s="17"/>
      <c r="N672" s="1" t="s">
        <v>906</v>
      </c>
    </row>
    <row r="673" spans="1:52" ht="30" customHeight="1">
      <c r="A673" s="18" t="s">
        <v>876</v>
      </c>
      <c r="B673" s="18" t="s">
        <v>872</v>
      </c>
      <c r="C673" s="18" t="s">
        <v>873</v>
      </c>
      <c r="D673" s="19">
        <v>2.5000000000000001E-2</v>
      </c>
      <c r="E673" s="21">
        <f>단가대비표!O155</f>
        <v>0</v>
      </c>
      <c r="F673" s="24">
        <f>TRUNC(E673*D673,1)</f>
        <v>0</v>
      </c>
      <c r="G673" s="21">
        <f>단가대비표!P155</f>
        <v>172068</v>
      </c>
      <c r="H673" s="24">
        <f>TRUNC(G673*D673,1)</f>
        <v>4301.7</v>
      </c>
      <c r="I673" s="21">
        <f>단가대비표!V155</f>
        <v>0</v>
      </c>
      <c r="J673" s="24">
        <f>TRUNC(I673*D673,1)</f>
        <v>0</v>
      </c>
      <c r="K673" s="21">
        <f>TRUNC(E673+G673+I673,1)</f>
        <v>172068</v>
      </c>
      <c r="L673" s="24">
        <f>TRUNC(F673+H673+J673,1)</f>
        <v>4301.7</v>
      </c>
      <c r="M673" s="18" t="s">
        <v>52</v>
      </c>
      <c r="N673" s="1" t="s">
        <v>906</v>
      </c>
      <c r="O673" s="1" t="s">
        <v>877</v>
      </c>
      <c r="P673" s="1" t="s">
        <v>64</v>
      </c>
      <c r="Q673" s="1" t="s">
        <v>64</v>
      </c>
      <c r="R673" s="1" t="s">
        <v>63</v>
      </c>
      <c r="AV673" s="1" t="s">
        <v>52</v>
      </c>
      <c r="AW673" s="1" t="s">
        <v>1793</v>
      </c>
      <c r="AX673" s="1" t="s">
        <v>52</v>
      </c>
      <c r="AY673" s="1" t="s">
        <v>52</v>
      </c>
      <c r="AZ673" s="1" t="s">
        <v>52</v>
      </c>
    </row>
    <row r="674" spans="1:52" ht="30" customHeight="1">
      <c r="A674" s="18" t="s">
        <v>831</v>
      </c>
      <c r="B674" s="18" t="s">
        <v>52</v>
      </c>
      <c r="C674" s="18" t="s">
        <v>52</v>
      </c>
      <c r="D674" s="19"/>
      <c r="E674" s="21"/>
      <c r="F674" s="24">
        <f>TRUNC(SUMIF(N673:N673, N672, F673:F673),0)</f>
        <v>0</v>
      </c>
      <c r="G674" s="21"/>
      <c r="H674" s="24">
        <f>TRUNC(SUMIF(N673:N673, N672, H673:H673),0)</f>
        <v>4301</v>
      </c>
      <c r="I674" s="21"/>
      <c r="J674" s="24">
        <f>TRUNC(SUMIF(N673:N673, N672, J673:J673),0)</f>
        <v>0</v>
      </c>
      <c r="K674" s="21"/>
      <c r="L674" s="24">
        <f>F674+H674+J674</f>
        <v>4301</v>
      </c>
      <c r="M674" s="18" t="s">
        <v>52</v>
      </c>
      <c r="N674" s="1" t="s">
        <v>99</v>
      </c>
      <c r="O674" s="1" t="s">
        <v>99</v>
      </c>
      <c r="P674" s="1" t="s">
        <v>52</v>
      </c>
      <c r="Q674" s="1" t="s">
        <v>52</v>
      </c>
      <c r="R674" s="1" t="s">
        <v>52</v>
      </c>
      <c r="AV674" s="1" t="s">
        <v>52</v>
      </c>
      <c r="AW674" s="1" t="s">
        <v>52</v>
      </c>
      <c r="AX674" s="1" t="s">
        <v>52</v>
      </c>
      <c r="AY674" s="1" t="s">
        <v>52</v>
      </c>
      <c r="AZ674" s="1" t="s">
        <v>52</v>
      </c>
    </row>
    <row r="675" spans="1:52" ht="30" customHeight="1">
      <c r="A675" s="19"/>
      <c r="B675" s="19"/>
      <c r="C675" s="19"/>
      <c r="D675" s="19"/>
      <c r="E675" s="21"/>
      <c r="F675" s="24"/>
      <c r="G675" s="21"/>
      <c r="H675" s="24"/>
      <c r="I675" s="21"/>
      <c r="J675" s="24"/>
      <c r="K675" s="21"/>
      <c r="L675" s="24"/>
      <c r="M675" s="19"/>
    </row>
    <row r="676" spans="1:52" ht="30" customHeight="1">
      <c r="A676" s="15" t="s">
        <v>1794</v>
      </c>
      <c r="B676" s="16"/>
      <c r="C676" s="16"/>
      <c r="D676" s="16"/>
      <c r="E676" s="20"/>
      <c r="F676" s="23"/>
      <c r="G676" s="20"/>
      <c r="H676" s="23"/>
      <c r="I676" s="20"/>
      <c r="J676" s="23"/>
      <c r="K676" s="20"/>
      <c r="L676" s="23"/>
      <c r="M676" s="17"/>
      <c r="N676" s="1" t="s">
        <v>1795</v>
      </c>
    </row>
    <row r="677" spans="1:52" ht="30" customHeight="1">
      <c r="A677" s="18" t="s">
        <v>913</v>
      </c>
      <c r="B677" s="18" t="s">
        <v>1796</v>
      </c>
      <c r="C677" s="18" t="s">
        <v>68</v>
      </c>
      <c r="D677" s="19">
        <v>0.20849999999999999</v>
      </c>
      <c r="E677" s="21">
        <f>단가대비표!O7</f>
        <v>0</v>
      </c>
      <c r="F677" s="24">
        <f>TRUNC(E677*D677,1)</f>
        <v>0</v>
      </c>
      <c r="G677" s="21">
        <f>단가대비표!P7</f>
        <v>0</v>
      </c>
      <c r="H677" s="24">
        <f>TRUNC(G677*D677,1)</f>
        <v>0</v>
      </c>
      <c r="I677" s="21">
        <f>단가대비표!V7</f>
        <v>117766</v>
      </c>
      <c r="J677" s="24">
        <f>TRUNC(I677*D677,1)</f>
        <v>24554.2</v>
      </c>
      <c r="K677" s="21">
        <f t="shared" ref="K677:L680" si="87">TRUNC(E677+G677+I677,1)</f>
        <v>117766</v>
      </c>
      <c r="L677" s="24">
        <f t="shared" si="87"/>
        <v>24554.2</v>
      </c>
      <c r="M677" s="18" t="s">
        <v>1757</v>
      </c>
      <c r="N677" s="1" t="s">
        <v>1795</v>
      </c>
      <c r="O677" s="1" t="s">
        <v>1798</v>
      </c>
      <c r="P677" s="1" t="s">
        <v>64</v>
      </c>
      <c r="Q677" s="1" t="s">
        <v>64</v>
      </c>
      <c r="R677" s="1" t="s">
        <v>63</v>
      </c>
      <c r="AV677" s="1" t="s">
        <v>52</v>
      </c>
      <c r="AW677" s="1" t="s">
        <v>1799</v>
      </c>
      <c r="AX677" s="1" t="s">
        <v>52</v>
      </c>
      <c r="AY677" s="1" t="s">
        <v>52</v>
      </c>
      <c r="AZ677" s="1" t="s">
        <v>52</v>
      </c>
    </row>
    <row r="678" spans="1:52" ht="30" customHeight="1">
      <c r="A678" s="18" t="s">
        <v>1760</v>
      </c>
      <c r="B678" s="18" t="s">
        <v>1761</v>
      </c>
      <c r="C678" s="18" t="s">
        <v>1273</v>
      </c>
      <c r="D678" s="19">
        <v>11.6</v>
      </c>
      <c r="E678" s="21">
        <f>단가대비표!O30</f>
        <v>1746.36</v>
      </c>
      <c r="F678" s="24">
        <f>TRUNC(E678*D678,1)</f>
        <v>20257.7</v>
      </c>
      <c r="G678" s="21">
        <f>단가대비표!P30</f>
        <v>0</v>
      </c>
      <c r="H678" s="24">
        <f>TRUNC(G678*D678,1)</f>
        <v>0</v>
      </c>
      <c r="I678" s="21">
        <f>단가대비표!V30</f>
        <v>0</v>
      </c>
      <c r="J678" s="24">
        <f>TRUNC(I678*D678,1)</f>
        <v>0</v>
      </c>
      <c r="K678" s="21">
        <f t="shared" si="87"/>
        <v>1746.3</v>
      </c>
      <c r="L678" s="24">
        <f t="shared" si="87"/>
        <v>20257.7</v>
      </c>
      <c r="M678" s="18" t="s">
        <v>52</v>
      </c>
      <c r="N678" s="1" t="s">
        <v>1795</v>
      </c>
      <c r="O678" s="1" t="s">
        <v>1762</v>
      </c>
      <c r="P678" s="1" t="s">
        <v>64</v>
      </c>
      <c r="Q678" s="1" t="s">
        <v>64</v>
      </c>
      <c r="R678" s="1" t="s">
        <v>63</v>
      </c>
      <c r="V678">
        <v>1</v>
      </c>
      <c r="AV678" s="1" t="s">
        <v>52</v>
      </c>
      <c r="AW678" s="1" t="s">
        <v>1800</v>
      </c>
      <c r="AX678" s="1" t="s">
        <v>52</v>
      </c>
      <c r="AY678" s="1" t="s">
        <v>52</v>
      </c>
      <c r="AZ678" s="1" t="s">
        <v>52</v>
      </c>
    </row>
    <row r="679" spans="1:52" ht="30" customHeight="1">
      <c r="A679" s="18" t="s">
        <v>889</v>
      </c>
      <c r="B679" s="18" t="s">
        <v>1801</v>
      </c>
      <c r="C679" s="18" t="s">
        <v>800</v>
      </c>
      <c r="D679" s="19">
        <v>1</v>
      </c>
      <c r="E679" s="21">
        <f>TRUNC(SUMIF(V677:V680, RIGHTB(O679, 1), F677:F680)*U679, 2)</f>
        <v>4456.6899999999996</v>
      </c>
      <c r="F679" s="24">
        <f>TRUNC(E679*D679,1)</f>
        <v>4456.6000000000004</v>
      </c>
      <c r="G679" s="21">
        <v>0</v>
      </c>
      <c r="H679" s="24">
        <f>TRUNC(G679*D679,1)</f>
        <v>0</v>
      </c>
      <c r="I679" s="21">
        <v>0</v>
      </c>
      <c r="J679" s="24">
        <f>TRUNC(I679*D679,1)</f>
        <v>0</v>
      </c>
      <c r="K679" s="21">
        <f t="shared" si="87"/>
        <v>4456.6000000000004</v>
      </c>
      <c r="L679" s="24">
        <f t="shared" si="87"/>
        <v>4456.6000000000004</v>
      </c>
      <c r="M679" s="18" t="s">
        <v>52</v>
      </c>
      <c r="N679" s="1" t="s">
        <v>1795</v>
      </c>
      <c r="O679" s="1" t="s">
        <v>801</v>
      </c>
      <c r="P679" s="1" t="s">
        <v>64</v>
      </c>
      <c r="Q679" s="1" t="s">
        <v>64</v>
      </c>
      <c r="R679" s="1" t="s">
        <v>64</v>
      </c>
      <c r="S679">
        <v>0</v>
      </c>
      <c r="T679">
        <v>0</v>
      </c>
      <c r="U679">
        <v>0.22</v>
      </c>
      <c r="AV679" s="1" t="s">
        <v>52</v>
      </c>
      <c r="AW679" s="1" t="s">
        <v>1802</v>
      </c>
      <c r="AX679" s="1" t="s">
        <v>52</v>
      </c>
      <c r="AY679" s="1" t="s">
        <v>52</v>
      </c>
      <c r="AZ679" s="1" t="s">
        <v>52</v>
      </c>
    </row>
    <row r="680" spans="1:52" ht="30" customHeight="1">
      <c r="A680" s="18" t="s">
        <v>1786</v>
      </c>
      <c r="B680" s="18" t="s">
        <v>872</v>
      </c>
      <c r="C680" s="18" t="s">
        <v>873</v>
      </c>
      <c r="D680" s="19">
        <v>1</v>
      </c>
      <c r="E680" s="21">
        <f>TRUNC(단가대비표!O178*1/8*16/12*25/20, 1)</f>
        <v>0</v>
      </c>
      <c r="F680" s="24">
        <f>TRUNC(E680*D680,1)</f>
        <v>0</v>
      </c>
      <c r="G680" s="21">
        <f>TRUNC(단가대비표!P178*1/8*16/12*25/20, 1)</f>
        <v>59020.2</v>
      </c>
      <c r="H680" s="24">
        <f>TRUNC(G680*D680,1)</f>
        <v>59020.2</v>
      </c>
      <c r="I680" s="21">
        <f>TRUNC(단가대비표!V178*1/8*16/12*25/20, 1)</f>
        <v>0</v>
      </c>
      <c r="J680" s="24">
        <f>TRUNC(I680*D680,1)</f>
        <v>0</v>
      </c>
      <c r="K680" s="21">
        <f t="shared" si="87"/>
        <v>59020.2</v>
      </c>
      <c r="L680" s="24">
        <f t="shared" si="87"/>
        <v>59020.2</v>
      </c>
      <c r="M680" s="18" t="s">
        <v>52</v>
      </c>
      <c r="N680" s="1" t="s">
        <v>1795</v>
      </c>
      <c r="O680" s="1" t="s">
        <v>1787</v>
      </c>
      <c r="P680" s="1" t="s">
        <v>64</v>
      </c>
      <c r="Q680" s="1" t="s">
        <v>64</v>
      </c>
      <c r="R680" s="1" t="s">
        <v>63</v>
      </c>
      <c r="AV680" s="1" t="s">
        <v>52</v>
      </c>
      <c r="AW680" s="1" t="s">
        <v>1803</v>
      </c>
      <c r="AX680" s="1" t="s">
        <v>63</v>
      </c>
      <c r="AY680" s="1" t="s">
        <v>52</v>
      </c>
      <c r="AZ680" s="1" t="s">
        <v>52</v>
      </c>
    </row>
    <row r="681" spans="1:52" ht="30" customHeight="1">
      <c r="A681" s="18" t="s">
        <v>831</v>
      </c>
      <c r="B681" s="18" t="s">
        <v>52</v>
      </c>
      <c r="C681" s="18" t="s">
        <v>52</v>
      </c>
      <c r="D681" s="19"/>
      <c r="E681" s="21"/>
      <c r="F681" s="24">
        <f>TRUNC(SUMIF(N677:N680, N676, F677:F680),0)</f>
        <v>24714</v>
      </c>
      <c r="G681" s="21"/>
      <c r="H681" s="24">
        <f>TRUNC(SUMIF(N677:N680, N676, H677:H680),0)</f>
        <v>59020</v>
      </c>
      <c r="I681" s="21"/>
      <c r="J681" s="24">
        <f>TRUNC(SUMIF(N677:N680, N676, J677:J680),0)</f>
        <v>24554</v>
      </c>
      <c r="K681" s="21"/>
      <c r="L681" s="24">
        <f>F681+H681+J681</f>
        <v>108288</v>
      </c>
      <c r="M681" s="18" t="s">
        <v>52</v>
      </c>
      <c r="N681" s="1" t="s">
        <v>99</v>
      </c>
      <c r="O681" s="1" t="s">
        <v>99</v>
      </c>
      <c r="P681" s="1" t="s">
        <v>52</v>
      </c>
      <c r="Q681" s="1" t="s">
        <v>52</v>
      </c>
      <c r="R681" s="1" t="s">
        <v>52</v>
      </c>
      <c r="AV681" s="1" t="s">
        <v>52</v>
      </c>
      <c r="AW681" s="1" t="s">
        <v>52</v>
      </c>
      <c r="AX681" s="1" t="s">
        <v>52</v>
      </c>
      <c r="AY681" s="1" t="s">
        <v>52</v>
      </c>
      <c r="AZ681" s="1" t="s">
        <v>52</v>
      </c>
    </row>
    <row r="682" spans="1:52" ht="30" customHeight="1">
      <c r="A682" s="19"/>
      <c r="B682" s="19"/>
      <c r="C682" s="19"/>
      <c r="D682" s="19"/>
      <c r="E682" s="21"/>
      <c r="F682" s="24"/>
      <c r="G682" s="21"/>
      <c r="H682" s="24"/>
      <c r="I682" s="21"/>
      <c r="J682" s="24"/>
      <c r="K682" s="21"/>
      <c r="L682" s="24"/>
      <c r="M682" s="19"/>
    </row>
    <row r="683" spans="1:52" ht="30" customHeight="1">
      <c r="A683" s="15" t="s">
        <v>1804</v>
      </c>
      <c r="B683" s="16"/>
      <c r="C683" s="16"/>
      <c r="D683" s="16"/>
      <c r="E683" s="20"/>
      <c r="F683" s="23"/>
      <c r="G683" s="20"/>
      <c r="H683" s="23"/>
      <c r="I683" s="20"/>
      <c r="J683" s="23"/>
      <c r="K683" s="20"/>
      <c r="L683" s="23"/>
      <c r="M683" s="17"/>
      <c r="N683" s="1" t="s">
        <v>1805</v>
      </c>
    </row>
    <row r="684" spans="1:52" ht="30" customHeight="1">
      <c r="A684" s="18" t="s">
        <v>1806</v>
      </c>
      <c r="B684" s="18" t="s">
        <v>1807</v>
      </c>
      <c r="C684" s="18" t="s">
        <v>68</v>
      </c>
      <c r="D684" s="19">
        <v>0.22789999999999999</v>
      </c>
      <c r="E684" s="21">
        <f>단가대비표!O9</f>
        <v>0</v>
      </c>
      <c r="F684" s="24">
        <f>TRUNC(E684*D684,1)</f>
        <v>0</v>
      </c>
      <c r="G684" s="21">
        <f>단가대비표!P9</f>
        <v>0</v>
      </c>
      <c r="H684" s="24">
        <f>TRUNC(G684*D684,1)</f>
        <v>0</v>
      </c>
      <c r="I684" s="21">
        <f>단가대비표!V9</f>
        <v>90653</v>
      </c>
      <c r="J684" s="24">
        <f>TRUNC(I684*D684,1)</f>
        <v>20659.8</v>
      </c>
      <c r="K684" s="21">
        <f t="shared" ref="K684:L687" si="88">TRUNC(E684+G684+I684,1)</f>
        <v>90653</v>
      </c>
      <c r="L684" s="24">
        <f t="shared" si="88"/>
        <v>20659.8</v>
      </c>
      <c r="M684" s="18" t="s">
        <v>1757</v>
      </c>
      <c r="N684" s="1" t="s">
        <v>1805</v>
      </c>
      <c r="O684" s="1" t="s">
        <v>1809</v>
      </c>
      <c r="P684" s="1" t="s">
        <v>64</v>
      </c>
      <c r="Q684" s="1" t="s">
        <v>64</v>
      </c>
      <c r="R684" s="1" t="s">
        <v>63</v>
      </c>
      <c r="AV684" s="1" t="s">
        <v>52</v>
      </c>
      <c r="AW684" s="1" t="s">
        <v>1810</v>
      </c>
      <c r="AX684" s="1" t="s">
        <v>52</v>
      </c>
      <c r="AY684" s="1" t="s">
        <v>52</v>
      </c>
      <c r="AZ684" s="1" t="s">
        <v>52</v>
      </c>
    </row>
    <row r="685" spans="1:52" ht="30" customHeight="1">
      <c r="A685" s="18" t="s">
        <v>1760</v>
      </c>
      <c r="B685" s="18" t="s">
        <v>1761</v>
      </c>
      <c r="C685" s="18" t="s">
        <v>1273</v>
      </c>
      <c r="D685" s="19">
        <v>15.9</v>
      </c>
      <c r="E685" s="21">
        <f>단가대비표!O30</f>
        <v>1746.36</v>
      </c>
      <c r="F685" s="24">
        <f>TRUNC(E685*D685,1)</f>
        <v>27767.1</v>
      </c>
      <c r="G685" s="21">
        <f>단가대비표!P30</f>
        <v>0</v>
      </c>
      <c r="H685" s="24">
        <f>TRUNC(G685*D685,1)</f>
        <v>0</v>
      </c>
      <c r="I685" s="21">
        <f>단가대비표!V30</f>
        <v>0</v>
      </c>
      <c r="J685" s="24">
        <f>TRUNC(I685*D685,1)</f>
        <v>0</v>
      </c>
      <c r="K685" s="21">
        <f t="shared" si="88"/>
        <v>1746.3</v>
      </c>
      <c r="L685" s="24">
        <f t="shared" si="88"/>
        <v>27767.1</v>
      </c>
      <c r="M685" s="18" t="s">
        <v>52</v>
      </c>
      <c r="N685" s="1" t="s">
        <v>1805</v>
      </c>
      <c r="O685" s="1" t="s">
        <v>1762</v>
      </c>
      <c r="P685" s="1" t="s">
        <v>64</v>
      </c>
      <c r="Q685" s="1" t="s">
        <v>64</v>
      </c>
      <c r="R685" s="1" t="s">
        <v>63</v>
      </c>
      <c r="V685">
        <v>1</v>
      </c>
      <c r="AV685" s="1" t="s">
        <v>52</v>
      </c>
      <c r="AW685" s="1" t="s">
        <v>1811</v>
      </c>
      <c r="AX685" s="1" t="s">
        <v>52</v>
      </c>
      <c r="AY685" s="1" t="s">
        <v>52</v>
      </c>
      <c r="AZ685" s="1" t="s">
        <v>52</v>
      </c>
    </row>
    <row r="686" spans="1:52" ht="30" customHeight="1">
      <c r="A686" s="18" t="s">
        <v>889</v>
      </c>
      <c r="B686" s="18" t="s">
        <v>1812</v>
      </c>
      <c r="C686" s="18" t="s">
        <v>800</v>
      </c>
      <c r="D686" s="19">
        <v>1</v>
      </c>
      <c r="E686" s="21">
        <f>TRUNC(SUMIF(V684:V687, RIGHTB(O686, 1), F684:F687)*U686, 2)</f>
        <v>10551.49</v>
      </c>
      <c r="F686" s="24">
        <f>TRUNC(E686*D686,1)</f>
        <v>10551.4</v>
      </c>
      <c r="G686" s="21">
        <v>0</v>
      </c>
      <c r="H686" s="24">
        <f>TRUNC(G686*D686,1)</f>
        <v>0</v>
      </c>
      <c r="I686" s="21">
        <v>0</v>
      </c>
      <c r="J686" s="24">
        <f>TRUNC(I686*D686,1)</f>
        <v>0</v>
      </c>
      <c r="K686" s="21">
        <f t="shared" si="88"/>
        <v>10551.4</v>
      </c>
      <c r="L686" s="24">
        <f t="shared" si="88"/>
        <v>10551.4</v>
      </c>
      <c r="M686" s="18" t="s">
        <v>52</v>
      </c>
      <c r="N686" s="1" t="s">
        <v>1805</v>
      </c>
      <c r="O686" s="1" t="s">
        <v>801</v>
      </c>
      <c r="P686" s="1" t="s">
        <v>64</v>
      </c>
      <c r="Q686" s="1" t="s">
        <v>64</v>
      </c>
      <c r="R686" s="1" t="s">
        <v>64</v>
      </c>
      <c r="S686">
        <v>0</v>
      </c>
      <c r="T686">
        <v>0</v>
      </c>
      <c r="U686">
        <v>0.38</v>
      </c>
      <c r="AV686" s="1" t="s">
        <v>52</v>
      </c>
      <c r="AW686" s="1" t="s">
        <v>1813</v>
      </c>
      <c r="AX686" s="1" t="s">
        <v>52</v>
      </c>
      <c r="AY686" s="1" t="s">
        <v>52</v>
      </c>
      <c r="AZ686" s="1" t="s">
        <v>52</v>
      </c>
    </row>
    <row r="687" spans="1:52" ht="30" customHeight="1">
      <c r="A687" s="18" t="s">
        <v>1786</v>
      </c>
      <c r="B687" s="18" t="s">
        <v>872</v>
      </c>
      <c r="C687" s="18" t="s">
        <v>873</v>
      </c>
      <c r="D687" s="19">
        <v>1</v>
      </c>
      <c r="E687" s="21">
        <f>TRUNC(단가대비표!O178*1/8*16/12*25/20, 1)</f>
        <v>0</v>
      </c>
      <c r="F687" s="24">
        <f>TRUNC(E687*D687,1)</f>
        <v>0</v>
      </c>
      <c r="G687" s="21">
        <f>TRUNC(단가대비표!P178*1/8*16/12*25/20, 1)</f>
        <v>59020.2</v>
      </c>
      <c r="H687" s="24">
        <f>TRUNC(G687*D687,1)</f>
        <v>59020.2</v>
      </c>
      <c r="I687" s="21">
        <f>TRUNC(단가대비표!V178*1/8*16/12*25/20, 1)</f>
        <v>0</v>
      </c>
      <c r="J687" s="24">
        <f>TRUNC(I687*D687,1)</f>
        <v>0</v>
      </c>
      <c r="K687" s="21">
        <f t="shared" si="88"/>
        <v>59020.2</v>
      </c>
      <c r="L687" s="24">
        <f t="shared" si="88"/>
        <v>59020.2</v>
      </c>
      <c r="M687" s="18" t="s">
        <v>52</v>
      </c>
      <c r="N687" s="1" t="s">
        <v>1805</v>
      </c>
      <c r="O687" s="1" t="s">
        <v>1787</v>
      </c>
      <c r="P687" s="1" t="s">
        <v>64</v>
      </c>
      <c r="Q687" s="1" t="s">
        <v>64</v>
      </c>
      <c r="R687" s="1" t="s">
        <v>63</v>
      </c>
      <c r="AV687" s="1" t="s">
        <v>52</v>
      </c>
      <c r="AW687" s="1" t="s">
        <v>1814</v>
      </c>
      <c r="AX687" s="1" t="s">
        <v>63</v>
      </c>
      <c r="AY687" s="1" t="s">
        <v>52</v>
      </c>
      <c r="AZ687" s="1" t="s">
        <v>52</v>
      </c>
    </row>
    <row r="688" spans="1:52" ht="30" customHeight="1">
      <c r="A688" s="18" t="s">
        <v>831</v>
      </c>
      <c r="B688" s="18" t="s">
        <v>52</v>
      </c>
      <c r="C688" s="18" t="s">
        <v>52</v>
      </c>
      <c r="D688" s="19"/>
      <c r="E688" s="21"/>
      <c r="F688" s="24">
        <f>TRUNC(SUMIF(N684:N687, N683, F684:F687),0)</f>
        <v>38318</v>
      </c>
      <c r="G688" s="21"/>
      <c r="H688" s="24">
        <f>TRUNC(SUMIF(N684:N687, N683, H684:H687),0)</f>
        <v>59020</v>
      </c>
      <c r="I688" s="21"/>
      <c r="J688" s="24">
        <f>TRUNC(SUMIF(N684:N687, N683, J684:J687),0)</f>
        <v>20659</v>
      </c>
      <c r="K688" s="21"/>
      <c r="L688" s="24">
        <f>F688+H688+J688</f>
        <v>117997</v>
      </c>
      <c r="M688" s="18" t="s">
        <v>52</v>
      </c>
      <c r="N688" s="1" t="s">
        <v>99</v>
      </c>
      <c r="O688" s="1" t="s">
        <v>99</v>
      </c>
      <c r="P688" s="1" t="s">
        <v>52</v>
      </c>
      <c r="Q688" s="1" t="s">
        <v>52</v>
      </c>
      <c r="R688" s="1" t="s">
        <v>52</v>
      </c>
      <c r="AV688" s="1" t="s">
        <v>52</v>
      </c>
      <c r="AW688" s="1" t="s">
        <v>52</v>
      </c>
      <c r="AX688" s="1" t="s">
        <v>52</v>
      </c>
      <c r="AY688" s="1" t="s">
        <v>52</v>
      </c>
      <c r="AZ688" s="1" t="s">
        <v>52</v>
      </c>
    </row>
    <row r="689" spans="1:52" ht="30" customHeight="1">
      <c r="A689" s="19"/>
      <c r="B689" s="19"/>
      <c r="C689" s="19"/>
      <c r="D689" s="19"/>
      <c r="E689" s="21"/>
      <c r="F689" s="24"/>
      <c r="G689" s="21"/>
      <c r="H689" s="24"/>
      <c r="I689" s="21"/>
      <c r="J689" s="24"/>
      <c r="K689" s="21"/>
      <c r="L689" s="24"/>
      <c r="M689" s="19"/>
    </row>
    <row r="690" spans="1:52" ht="30" customHeight="1">
      <c r="A690" s="15" t="s">
        <v>1815</v>
      </c>
      <c r="B690" s="16"/>
      <c r="C690" s="16"/>
      <c r="D690" s="16"/>
      <c r="E690" s="20"/>
      <c r="F690" s="23"/>
      <c r="G690" s="20"/>
      <c r="H690" s="23"/>
      <c r="I690" s="20"/>
      <c r="J690" s="23"/>
      <c r="K690" s="20"/>
      <c r="L690" s="23"/>
      <c r="M690" s="17"/>
      <c r="N690" s="1" t="s">
        <v>1816</v>
      </c>
    </row>
    <row r="691" spans="1:52" ht="30" customHeight="1">
      <c r="A691" s="18" t="s">
        <v>1817</v>
      </c>
      <c r="B691" s="18" t="s">
        <v>1807</v>
      </c>
      <c r="C691" s="18" t="s">
        <v>68</v>
      </c>
      <c r="D691" s="19">
        <v>0.26840000000000003</v>
      </c>
      <c r="E691" s="21">
        <f>단가대비표!O10</f>
        <v>0</v>
      </c>
      <c r="F691" s="24">
        <f>TRUNC(E691*D691,1)</f>
        <v>0</v>
      </c>
      <c r="G691" s="21">
        <f>단가대비표!P10</f>
        <v>0</v>
      </c>
      <c r="H691" s="24">
        <f>TRUNC(G691*D691,1)</f>
        <v>0</v>
      </c>
      <c r="I691" s="21">
        <f>단가대비표!V10</f>
        <v>1634</v>
      </c>
      <c r="J691" s="24">
        <f>TRUNC(I691*D691,1)</f>
        <v>438.5</v>
      </c>
      <c r="K691" s="21">
        <f>TRUNC(E691+G691+I691,1)</f>
        <v>1634</v>
      </c>
      <c r="L691" s="24">
        <f>TRUNC(F691+H691+J691,1)</f>
        <v>438.5</v>
      </c>
      <c r="M691" s="18" t="s">
        <v>1757</v>
      </c>
      <c r="N691" s="1" t="s">
        <v>1816</v>
      </c>
      <c r="O691" s="1" t="s">
        <v>1819</v>
      </c>
      <c r="P691" s="1" t="s">
        <v>64</v>
      </c>
      <c r="Q691" s="1" t="s">
        <v>64</v>
      </c>
      <c r="R691" s="1" t="s">
        <v>63</v>
      </c>
      <c r="AV691" s="1" t="s">
        <v>52</v>
      </c>
      <c r="AW691" s="1" t="s">
        <v>1820</v>
      </c>
      <c r="AX691" s="1" t="s">
        <v>52</v>
      </c>
      <c r="AY691" s="1" t="s">
        <v>52</v>
      </c>
      <c r="AZ691" s="1" t="s">
        <v>52</v>
      </c>
    </row>
    <row r="692" spans="1:52" ht="30" customHeight="1">
      <c r="A692" s="18" t="s">
        <v>831</v>
      </c>
      <c r="B692" s="18" t="s">
        <v>52</v>
      </c>
      <c r="C692" s="18" t="s">
        <v>52</v>
      </c>
      <c r="D692" s="19"/>
      <c r="E692" s="21"/>
      <c r="F692" s="24">
        <f>TRUNC(SUMIF(N691:N691, N690, F691:F691),0)</f>
        <v>0</v>
      </c>
      <c r="G692" s="21"/>
      <c r="H692" s="24">
        <f>TRUNC(SUMIF(N691:N691, N690, H691:H691),0)</f>
        <v>0</v>
      </c>
      <c r="I692" s="21"/>
      <c r="J692" s="24">
        <f>TRUNC(SUMIF(N691:N691, N690, J691:J691),0)</f>
        <v>438</v>
      </c>
      <c r="K692" s="21"/>
      <c r="L692" s="24">
        <f>F692+H692+J692</f>
        <v>438</v>
      </c>
      <c r="M692" s="18" t="s">
        <v>52</v>
      </c>
      <c r="N692" s="1" t="s">
        <v>99</v>
      </c>
      <c r="O692" s="1" t="s">
        <v>99</v>
      </c>
      <c r="P692" s="1" t="s">
        <v>52</v>
      </c>
      <c r="Q692" s="1" t="s">
        <v>52</v>
      </c>
      <c r="R692" s="1" t="s">
        <v>52</v>
      </c>
      <c r="AV692" s="1" t="s">
        <v>52</v>
      </c>
      <c r="AW692" s="1" t="s">
        <v>52</v>
      </c>
      <c r="AX692" s="1" t="s">
        <v>52</v>
      </c>
      <c r="AY692" s="1" t="s">
        <v>52</v>
      </c>
      <c r="AZ692" s="1" t="s">
        <v>52</v>
      </c>
    </row>
    <row r="693" spans="1:52" ht="30" customHeight="1">
      <c r="A693" s="19"/>
      <c r="B693" s="19"/>
      <c r="C693" s="19"/>
      <c r="D693" s="19"/>
      <c r="E693" s="21"/>
      <c r="F693" s="24"/>
      <c r="G693" s="21"/>
      <c r="H693" s="24"/>
      <c r="I693" s="21"/>
      <c r="J693" s="24"/>
      <c r="K693" s="21"/>
      <c r="L693" s="24"/>
      <c r="M693" s="19"/>
    </row>
    <row r="694" spans="1:52" ht="30" customHeight="1">
      <c r="A694" s="15" t="s">
        <v>1821</v>
      </c>
      <c r="B694" s="16"/>
      <c r="C694" s="16"/>
      <c r="D694" s="16"/>
      <c r="E694" s="20"/>
      <c r="F694" s="23"/>
      <c r="G694" s="20"/>
      <c r="H694" s="23"/>
      <c r="I694" s="20"/>
      <c r="J694" s="23"/>
      <c r="K694" s="20"/>
      <c r="L694" s="23"/>
      <c r="M694" s="17"/>
      <c r="N694" s="1" t="s">
        <v>916</v>
      </c>
    </row>
    <row r="695" spans="1:52" ht="30" customHeight="1">
      <c r="A695" s="18" t="s">
        <v>913</v>
      </c>
      <c r="B695" s="18" t="s">
        <v>914</v>
      </c>
      <c r="C695" s="18" t="s">
        <v>68</v>
      </c>
      <c r="D695" s="19">
        <v>0.20849999999999999</v>
      </c>
      <c r="E695" s="21">
        <f>단가대비표!O6</f>
        <v>0</v>
      </c>
      <c r="F695" s="24">
        <f>TRUNC(E695*D695,1)</f>
        <v>0</v>
      </c>
      <c r="G695" s="21">
        <f>단가대비표!P6</f>
        <v>0</v>
      </c>
      <c r="H695" s="24">
        <f>TRUNC(G695*D695,1)</f>
        <v>0</v>
      </c>
      <c r="I695" s="21">
        <f>단가대비표!V6</f>
        <v>112342</v>
      </c>
      <c r="J695" s="24">
        <f>TRUNC(I695*D695,1)</f>
        <v>23423.3</v>
      </c>
      <c r="K695" s="21">
        <f t="shared" ref="K695:L698" si="89">TRUNC(E695+G695+I695,1)</f>
        <v>112342</v>
      </c>
      <c r="L695" s="24">
        <f t="shared" si="89"/>
        <v>23423.3</v>
      </c>
      <c r="M695" s="18" t="s">
        <v>1757</v>
      </c>
      <c r="N695" s="1" t="s">
        <v>916</v>
      </c>
      <c r="O695" s="1" t="s">
        <v>1822</v>
      </c>
      <c r="P695" s="1" t="s">
        <v>64</v>
      </c>
      <c r="Q695" s="1" t="s">
        <v>64</v>
      </c>
      <c r="R695" s="1" t="s">
        <v>63</v>
      </c>
      <c r="AV695" s="1" t="s">
        <v>52</v>
      </c>
      <c r="AW695" s="1" t="s">
        <v>1823</v>
      </c>
      <c r="AX695" s="1" t="s">
        <v>52</v>
      </c>
      <c r="AY695" s="1" t="s">
        <v>52</v>
      </c>
      <c r="AZ695" s="1" t="s">
        <v>52</v>
      </c>
    </row>
    <row r="696" spans="1:52" ht="30" customHeight="1">
      <c r="A696" s="18" t="s">
        <v>1760</v>
      </c>
      <c r="B696" s="18" t="s">
        <v>1761</v>
      </c>
      <c r="C696" s="18" t="s">
        <v>1273</v>
      </c>
      <c r="D696" s="19">
        <v>10.199999999999999</v>
      </c>
      <c r="E696" s="21">
        <f>단가대비표!O30</f>
        <v>1746.36</v>
      </c>
      <c r="F696" s="24">
        <f>TRUNC(E696*D696,1)</f>
        <v>17812.8</v>
      </c>
      <c r="G696" s="21">
        <f>단가대비표!P30</f>
        <v>0</v>
      </c>
      <c r="H696" s="24">
        <f>TRUNC(G696*D696,1)</f>
        <v>0</v>
      </c>
      <c r="I696" s="21">
        <f>단가대비표!V30</f>
        <v>0</v>
      </c>
      <c r="J696" s="24">
        <f>TRUNC(I696*D696,1)</f>
        <v>0</v>
      </c>
      <c r="K696" s="21">
        <f t="shared" si="89"/>
        <v>1746.3</v>
      </c>
      <c r="L696" s="24">
        <f t="shared" si="89"/>
        <v>17812.8</v>
      </c>
      <c r="M696" s="18" t="s">
        <v>52</v>
      </c>
      <c r="N696" s="1" t="s">
        <v>916</v>
      </c>
      <c r="O696" s="1" t="s">
        <v>1762</v>
      </c>
      <c r="P696" s="1" t="s">
        <v>64</v>
      </c>
      <c r="Q696" s="1" t="s">
        <v>64</v>
      </c>
      <c r="R696" s="1" t="s">
        <v>63</v>
      </c>
      <c r="V696">
        <v>1</v>
      </c>
      <c r="AV696" s="1" t="s">
        <v>52</v>
      </c>
      <c r="AW696" s="1" t="s">
        <v>1824</v>
      </c>
      <c r="AX696" s="1" t="s">
        <v>52</v>
      </c>
      <c r="AY696" s="1" t="s">
        <v>52</v>
      </c>
      <c r="AZ696" s="1" t="s">
        <v>52</v>
      </c>
    </row>
    <row r="697" spans="1:52" ht="30" customHeight="1">
      <c r="A697" s="18" t="s">
        <v>889</v>
      </c>
      <c r="B697" s="18" t="s">
        <v>1801</v>
      </c>
      <c r="C697" s="18" t="s">
        <v>800</v>
      </c>
      <c r="D697" s="19">
        <v>1</v>
      </c>
      <c r="E697" s="21">
        <f>TRUNC(SUMIF(V695:V698, RIGHTB(O697, 1), F695:F698)*U697, 2)</f>
        <v>3918.81</v>
      </c>
      <c r="F697" s="24">
        <f>TRUNC(E697*D697,1)</f>
        <v>3918.8</v>
      </c>
      <c r="G697" s="21">
        <v>0</v>
      </c>
      <c r="H697" s="24">
        <f>TRUNC(G697*D697,1)</f>
        <v>0</v>
      </c>
      <c r="I697" s="21">
        <v>0</v>
      </c>
      <c r="J697" s="24">
        <f>TRUNC(I697*D697,1)</f>
        <v>0</v>
      </c>
      <c r="K697" s="21">
        <f t="shared" si="89"/>
        <v>3918.8</v>
      </c>
      <c r="L697" s="24">
        <f t="shared" si="89"/>
        <v>3918.8</v>
      </c>
      <c r="M697" s="18" t="s">
        <v>52</v>
      </c>
      <c r="N697" s="1" t="s">
        <v>916</v>
      </c>
      <c r="O697" s="1" t="s">
        <v>801</v>
      </c>
      <c r="P697" s="1" t="s">
        <v>64</v>
      </c>
      <c r="Q697" s="1" t="s">
        <v>64</v>
      </c>
      <c r="R697" s="1" t="s">
        <v>64</v>
      </c>
      <c r="S697">
        <v>0</v>
      </c>
      <c r="T697">
        <v>0</v>
      </c>
      <c r="U697">
        <v>0.22</v>
      </c>
      <c r="AV697" s="1" t="s">
        <v>52</v>
      </c>
      <c r="AW697" s="1" t="s">
        <v>1825</v>
      </c>
      <c r="AX697" s="1" t="s">
        <v>52</v>
      </c>
      <c r="AY697" s="1" t="s">
        <v>52</v>
      </c>
      <c r="AZ697" s="1" t="s">
        <v>52</v>
      </c>
    </row>
    <row r="698" spans="1:52" ht="30" customHeight="1">
      <c r="A698" s="18" t="s">
        <v>1786</v>
      </c>
      <c r="B698" s="18" t="s">
        <v>872</v>
      </c>
      <c r="C698" s="18" t="s">
        <v>873</v>
      </c>
      <c r="D698" s="19">
        <v>1</v>
      </c>
      <c r="E698" s="21">
        <f>TRUNC(단가대비표!O178*1/8*16/12*25/20, 1)</f>
        <v>0</v>
      </c>
      <c r="F698" s="24">
        <f>TRUNC(E698*D698,1)</f>
        <v>0</v>
      </c>
      <c r="G698" s="21">
        <f>TRUNC(단가대비표!P178*1/8*16/12*25/20, 1)</f>
        <v>59020.2</v>
      </c>
      <c r="H698" s="24">
        <f>TRUNC(G698*D698,1)</f>
        <v>59020.2</v>
      </c>
      <c r="I698" s="21">
        <f>TRUNC(단가대비표!V178*1/8*16/12*25/20, 1)</f>
        <v>0</v>
      </c>
      <c r="J698" s="24">
        <f>TRUNC(I698*D698,1)</f>
        <v>0</v>
      </c>
      <c r="K698" s="21">
        <f t="shared" si="89"/>
        <v>59020.2</v>
      </c>
      <c r="L698" s="24">
        <f t="shared" si="89"/>
        <v>59020.2</v>
      </c>
      <c r="M698" s="18" t="s">
        <v>52</v>
      </c>
      <c r="N698" s="1" t="s">
        <v>916</v>
      </c>
      <c r="O698" s="1" t="s">
        <v>1787</v>
      </c>
      <c r="P698" s="1" t="s">
        <v>64</v>
      </c>
      <c r="Q698" s="1" t="s">
        <v>64</v>
      </c>
      <c r="R698" s="1" t="s">
        <v>63</v>
      </c>
      <c r="AV698" s="1" t="s">
        <v>52</v>
      </c>
      <c r="AW698" s="1" t="s">
        <v>1826</v>
      </c>
      <c r="AX698" s="1" t="s">
        <v>63</v>
      </c>
      <c r="AY698" s="1" t="s">
        <v>52</v>
      </c>
      <c r="AZ698" s="1" t="s">
        <v>52</v>
      </c>
    </row>
    <row r="699" spans="1:52" ht="30" customHeight="1">
      <c r="A699" s="18" t="s">
        <v>831</v>
      </c>
      <c r="B699" s="18" t="s">
        <v>52</v>
      </c>
      <c r="C699" s="18" t="s">
        <v>52</v>
      </c>
      <c r="D699" s="19"/>
      <c r="E699" s="21"/>
      <c r="F699" s="24">
        <f>TRUNC(SUMIF(N695:N698, N694, F695:F698),0)</f>
        <v>21731</v>
      </c>
      <c r="G699" s="21"/>
      <c r="H699" s="24">
        <f>TRUNC(SUMIF(N695:N698, N694, H695:H698),0)</f>
        <v>59020</v>
      </c>
      <c r="I699" s="21"/>
      <c r="J699" s="24">
        <f>TRUNC(SUMIF(N695:N698, N694, J695:J698),0)</f>
        <v>23423</v>
      </c>
      <c r="K699" s="21"/>
      <c r="L699" s="24">
        <f>F699+H699+J699</f>
        <v>104174</v>
      </c>
      <c r="M699" s="18" t="s">
        <v>52</v>
      </c>
      <c r="N699" s="1" t="s">
        <v>99</v>
      </c>
      <c r="O699" s="1" t="s">
        <v>99</v>
      </c>
      <c r="P699" s="1" t="s">
        <v>52</v>
      </c>
      <c r="Q699" s="1" t="s">
        <v>52</v>
      </c>
      <c r="R699" s="1" t="s">
        <v>52</v>
      </c>
      <c r="AV699" s="1" t="s">
        <v>52</v>
      </c>
      <c r="AW699" s="1" t="s">
        <v>52</v>
      </c>
      <c r="AX699" s="1" t="s">
        <v>52</v>
      </c>
      <c r="AY699" s="1" t="s">
        <v>52</v>
      </c>
      <c r="AZ699" s="1" t="s">
        <v>52</v>
      </c>
    </row>
    <row r="700" spans="1:52" ht="30" customHeight="1">
      <c r="A700" s="19"/>
      <c r="B700" s="19"/>
      <c r="C700" s="19"/>
      <c r="D700" s="19"/>
      <c r="E700" s="21"/>
      <c r="F700" s="24"/>
      <c r="G700" s="21"/>
      <c r="H700" s="24"/>
      <c r="I700" s="21"/>
      <c r="J700" s="24"/>
      <c r="K700" s="21"/>
      <c r="L700" s="24"/>
      <c r="M700" s="19"/>
    </row>
    <row r="701" spans="1:52" ht="30" customHeight="1">
      <c r="A701" s="15" t="s">
        <v>1827</v>
      </c>
      <c r="B701" s="16"/>
      <c r="C701" s="16"/>
      <c r="D701" s="16"/>
      <c r="E701" s="20"/>
      <c r="F701" s="23"/>
      <c r="G701" s="20"/>
      <c r="H701" s="23"/>
      <c r="I701" s="20"/>
      <c r="J701" s="23"/>
      <c r="K701" s="20"/>
      <c r="L701" s="23"/>
      <c r="M701" s="17"/>
      <c r="N701" s="1" t="s">
        <v>921</v>
      </c>
    </row>
    <row r="702" spans="1:52" ht="30" customHeight="1">
      <c r="A702" s="18" t="s">
        <v>918</v>
      </c>
      <c r="B702" s="18" t="s">
        <v>919</v>
      </c>
      <c r="C702" s="18" t="s">
        <v>68</v>
      </c>
      <c r="D702" s="19">
        <v>0.21129999999999999</v>
      </c>
      <c r="E702" s="21">
        <f>단가대비표!O19</f>
        <v>0</v>
      </c>
      <c r="F702" s="24">
        <f>TRUNC(E702*D702,1)</f>
        <v>0</v>
      </c>
      <c r="G702" s="21">
        <f>단가대비표!P19</f>
        <v>0</v>
      </c>
      <c r="H702" s="24">
        <f>TRUNC(G702*D702,1)</f>
        <v>0</v>
      </c>
      <c r="I702" s="21">
        <f>단가대비표!V19</f>
        <v>47263</v>
      </c>
      <c r="J702" s="24">
        <f>TRUNC(I702*D702,1)</f>
        <v>9986.6</v>
      </c>
      <c r="K702" s="21">
        <f t="shared" ref="K702:L705" si="90">TRUNC(E702+G702+I702,1)</f>
        <v>47263</v>
      </c>
      <c r="L702" s="24">
        <f t="shared" si="90"/>
        <v>9986.6</v>
      </c>
      <c r="M702" s="18" t="s">
        <v>1757</v>
      </c>
      <c r="N702" s="1" t="s">
        <v>921</v>
      </c>
      <c r="O702" s="1" t="s">
        <v>1828</v>
      </c>
      <c r="P702" s="1" t="s">
        <v>64</v>
      </c>
      <c r="Q702" s="1" t="s">
        <v>64</v>
      </c>
      <c r="R702" s="1" t="s">
        <v>63</v>
      </c>
      <c r="AV702" s="1" t="s">
        <v>52</v>
      </c>
      <c r="AW702" s="1" t="s">
        <v>1829</v>
      </c>
      <c r="AX702" s="1" t="s">
        <v>52</v>
      </c>
      <c r="AY702" s="1" t="s">
        <v>52</v>
      </c>
      <c r="AZ702" s="1" t="s">
        <v>52</v>
      </c>
    </row>
    <row r="703" spans="1:52" ht="30" customHeight="1">
      <c r="A703" s="18" t="s">
        <v>1760</v>
      </c>
      <c r="B703" s="18" t="s">
        <v>1761</v>
      </c>
      <c r="C703" s="18" t="s">
        <v>1273</v>
      </c>
      <c r="D703" s="19">
        <v>9.3000000000000007</v>
      </c>
      <c r="E703" s="21">
        <f>단가대비표!O30</f>
        <v>1746.36</v>
      </c>
      <c r="F703" s="24">
        <f>TRUNC(E703*D703,1)</f>
        <v>16241.1</v>
      </c>
      <c r="G703" s="21">
        <f>단가대비표!P30</f>
        <v>0</v>
      </c>
      <c r="H703" s="24">
        <f>TRUNC(G703*D703,1)</f>
        <v>0</v>
      </c>
      <c r="I703" s="21">
        <f>단가대비표!V30</f>
        <v>0</v>
      </c>
      <c r="J703" s="24">
        <f>TRUNC(I703*D703,1)</f>
        <v>0</v>
      </c>
      <c r="K703" s="21">
        <f t="shared" si="90"/>
        <v>1746.3</v>
      </c>
      <c r="L703" s="24">
        <f t="shared" si="90"/>
        <v>16241.1</v>
      </c>
      <c r="M703" s="18" t="s">
        <v>52</v>
      </c>
      <c r="N703" s="1" t="s">
        <v>921</v>
      </c>
      <c r="O703" s="1" t="s">
        <v>1762</v>
      </c>
      <c r="P703" s="1" t="s">
        <v>64</v>
      </c>
      <c r="Q703" s="1" t="s">
        <v>64</v>
      </c>
      <c r="R703" s="1" t="s">
        <v>63</v>
      </c>
      <c r="V703">
        <v>1</v>
      </c>
      <c r="AV703" s="1" t="s">
        <v>52</v>
      </c>
      <c r="AW703" s="1" t="s">
        <v>1830</v>
      </c>
      <c r="AX703" s="1" t="s">
        <v>52</v>
      </c>
      <c r="AY703" s="1" t="s">
        <v>52</v>
      </c>
      <c r="AZ703" s="1" t="s">
        <v>52</v>
      </c>
    </row>
    <row r="704" spans="1:52" ht="30" customHeight="1">
      <c r="A704" s="18" t="s">
        <v>889</v>
      </c>
      <c r="B704" s="18" t="s">
        <v>1831</v>
      </c>
      <c r="C704" s="18" t="s">
        <v>800</v>
      </c>
      <c r="D704" s="19">
        <v>1</v>
      </c>
      <c r="E704" s="21">
        <f>TRUNC(SUMIF(V702:V705, RIGHTB(O704, 1), F702:F705)*U704, 2)</f>
        <v>4872.33</v>
      </c>
      <c r="F704" s="24">
        <f>TRUNC(E704*D704,1)</f>
        <v>4872.3</v>
      </c>
      <c r="G704" s="21">
        <v>0</v>
      </c>
      <c r="H704" s="24">
        <f>TRUNC(G704*D704,1)</f>
        <v>0</v>
      </c>
      <c r="I704" s="21">
        <v>0</v>
      </c>
      <c r="J704" s="24">
        <f>TRUNC(I704*D704,1)</f>
        <v>0</v>
      </c>
      <c r="K704" s="21">
        <f t="shared" si="90"/>
        <v>4872.3</v>
      </c>
      <c r="L704" s="24">
        <f t="shared" si="90"/>
        <v>4872.3</v>
      </c>
      <c r="M704" s="18" t="s">
        <v>52</v>
      </c>
      <c r="N704" s="1" t="s">
        <v>921</v>
      </c>
      <c r="O704" s="1" t="s">
        <v>801</v>
      </c>
      <c r="P704" s="1" t="s">
        <v>64</v>
      </c>
      <c r="Q704" s="1" t="s">
        <v>64</v>
      </c>
      <c r="R704" s="1" t="s">
        <v>64</v>
      </c>
      <c r="S704">
        <v>0</v>
      </c>
      <c r="T704">
        <v>0</v>
      </c>
      <c r="U704">
        <v>0.3</v>
      </c>
      <c r="AV704" s="1" t="s">
        <v>52</v>
      </c>
      <c r="AW704" s="1" t="s">
        <v>1832</v>
      </c>
      <c r="AX704" s="1" t="s">
        <v>52</v>
      </c>
      <c r="AY704" s="1" t="s">
        <v>52</v>
      </c>
      <c r="AZ704" s="1" t="s">
        <v>52</v>
      </c>
    </row>
    <row r="705" spans="1:52" ht="30" customHeight="1">
      <c r="A705" s="18" t="s">
        <v>1766</v>
      </c>
      <c r="B705" s="18" t="s">
        <v>872</v>
      </c>
      <c r="C705" s="18" t="s">
        <v>873</v>
      </c>
      <c r="D705" s="19">
        <v>1</v>
      </c>
      <c r="E705" s="21">
        <f>TRUNC(단가대비표!O179*1/8*16/12*25/20, 1)</f>
        <v>0</v>
      </c>
      <c r="F705" s="24">
        <f>TRUNC(E705*D705,1)</f>
        <v>0</v>
      </c>
      <c r="G705" s="21">
        <f>TRUNC(단가대비표!P179*1/8*16/12*25/20, 1)</f>
        <v>49778.3</v>
      </c>
      <c r="H705" s="24">
        <f>TRUNC(G705*D705,1)</f>
        <v>49778.3</v>
      </c>
      <c r="I705" s="21">
        <f>TRUNC(단가대비표!V179*1/8*16/12*25/20, 1)</f>
        <v>0</v>
      </c>
      <c r="J705" s="24">
        <f>TRUNC(I705*D705,1)</f>
        <v>0</v>
      </c>
      <c r="K705" s="21">
        <f t="shared" si="90"/>
        <v>49778.3</v>
      </c>
      <c r="L705" s="24">
        <f t="shared" si="90"/>
        <v>49778.3</v>
      </c>
      <c r="M705" s="18" t="s">
        <v>52</v>
      </c>
      <c r="N705" s="1" t="s">
        <v>921</v>
      </c>
      <c r="O705" s="1" t="s">
        <v>1767</v>
      </c>
      <c r="P705" s="1" t="s">
        <v>64</v>
      </c>
      <c r="Q705" s="1" t="s">
        <v>64</v>
      </c>
      <c r="R705" s="1" t="s">
        <v>63</v>
      </c>
      <c r="AV705" s="1" t="s">
        <v>52</v>
      </c>
      <c r="AW705" s="1" t="s">
        <v>1833</v>
      </c>
      <c r="AX705" s="1" t="s">
        <v>63</v>
      </c>
      <c r="AY705" s="1" t="s">
        <v>52</v>
      </c>
      <c r="AZ705" s="1" t="s">
        <v>52</v>
      </c>
    </row>
    <row r="706" spans="1:52" ht="30" customHeight="1">
      <c r="A706" s="18" t="s">
        <v>831</v>
      </c>
      <c r="B706" s="18" t="s">
        <v>52</v>
      </c>
      <c r="C706" s="18" t="s">
        <v>52</v>
      </c>
      <c r="D706" s="19"/>
      <c r="E706" s="21"/>
      <c r="F706" s="24">
        <f>TRUNC(SUMIF(N702:N705, N701, F702:F705),0)</f>
        <v>21113</v>
      </c>
      <c r="G706" s="21"/>
      <c r="H706" s="24">
        <f>TRUNC(SUMIF(N702:N705, N701, H702:H705),0)</f>
        <v>49778</v>
      </c>
      <c r="I706" s="21"/>
      <c r="J706" s="24">
        <f>TRUNC(SUMIF(N702:N705, N701, J702:J705),0)</f>
        <v>9986</v>
      </c>
      <c r="K706" s="21"/>
      <c r="L706" s="24">
        <f>F706+H706+J706</f>
        <v>80877</v>
      </c>
      <c r="M706" s="18" t="s">
        <v>52</v>
      </c>
      <c r="N706" s="1" t="s">
        <v>99</v>
      </c>
      <c r="O706" s="1" t="s">
        <v>99</v>
      </c>
      <c r="P706" s="1" t="s">
        <v>52</v>
      </c>
      <c r="Q706" s="1" t="s">
        <v>52</v>
      </c>
      <c r="R706" s="1" t="s">
        <v>52</v>
      </c>
      <c r="AV706" s="1" t="s">
        <v>52</v>
      </c>
      <c r="AW706" s="1" t="s">
        <v>52</v>
      </c>
      <c r="AX706" s="1" t="s">
        <v>52</v>
      </c>
      <c r="AY706" s="1" t="s">
        <v>52</v>
      </c>
      <c r="AZ706" s="1" t="s">
        <v>52</v>
      </c>
    </row>
    <row r="707" spans="1:52" ht="30" customHeight="1">
      <c r="A707" s="19"/>
      <c r="B707" s="19"/>
      <c r="C707" s="19"/>
      <c r="D707" s="19"/>
      <c r="E707" s="21"/>
      <c r="F707" s="24"/>
      <c r="G707" s="21"/>
      <c r="H707" s="24"/>
      <c r="I707" s="21"/>
      <c r="J707" s="24"/>
      <c r="K707" s="21"/>
      <c r="L707" s="24"/>
      <c r="M707" s="19"/>
    </row>
    <row r="708" spans="1:52" ht="30" customHeight="1">
      <c r="A708" s="15" t="s">
        <v>1834</v>
      </c>
      <c r="B708" s="16"/>
      <c r="C708" s="16"/>
      <c r="D708" s="16"/>
      <c r="E708" s="20"/>
      <c r="F708" s="23"/>
      <c r="G708" s="20"/>
      <c r="H708" s="23"/>
      <c r="I708" s="20"/>
      <c r="J708" s="23"/>
      <c r="K708" s="20"/>
      <c r="L708" s="23"/>
      <c r="M708" s="17"/>
      <c r="N708" s="1" t="s">
        <v>926</v>
      </c>
    </row>
    <row r="709" spans="1:52" ht="30" customHeight="1">
      <c r="A709" s="18" t="s">
        <v>923</v>
      </c>
      <c r="B709" s="18" t="s">
        <v>924</v>
      </c>
      <c r="C709" s="18" t="s">
        <v>68</v>
      </c>
      <c r="D709" s="19">
        <v>0.28249999999999997</v>
      </c>
      <c r="E709" s="21">
        <f>단가대비표!O12</f>
        <v>0</v>
      </c>
      <c r="F709" s="24">
        <f>TRUNC(E709*D709,1)</f>
        <v>0</v>
      </c>
      <c r="G709" s="21">
        <f>단가대비표!P12</f>
        <v>0</v>
      </c>
      <c r="H709" s="24">
        <f>TRUNC(G709*D709,1)</f>
        <v>0</v>
      </c>
      <c r="I709" s="21">
        <f>단가대비표!V12</f>
        <v>94381</v>
      </c>
      <c r="J709" s="24">
        <f>TRUNC(I709*D709,1)</f>
        <v>26662.6</v>
      </c>
      <c r="K709" s="21">
        <f t="shared" ref="K709:L712" si="91">TRUNC(E709+G709+I709,1)</f>
        <v>94381</v>
      </c>
      <c r="L709" s="24">
        <f t="shared" si="91"/>
        <v>26662.6</v>
      </c>
      <c r="M709" s="18" t="s">
        <v>1757</v>
      </c>
      <c r="N709" s="1" t="s">
        <v>926</v>
      </c>
      <c r="O709" s="1" t="s">
        <v>1835</v>
      </c>
      <c r="P709" s="1" t="s">
        <v>64</v>
      </c>
      <c r="Q709" s="1" t="s">
        <v>64</v>
      </c>
      <c r="R709" s="1" t="s">
        <v>63</v>
      </c>
      <c r="AV709" s="1" t="s">
        <v>52</v>
      </c>
      <c r="AW709" s="1" t="s">
        <v>1836</v>
      </c>
      <c r="AX709" s="1" t="s">
        <v>52</v>
      </c>
      <c r="AY709" s="1" t="s">
        <v>52</v>
      </c>
      <c r="AZ709" s="1" t="s">
        <v>52</v>
      </c>
    </row>
    <row r="710" spans="1:52" ht="30" customHeight="1">
      <c r="A710" s="18" t="s">
        <v>1760</v>
      </c>
      <c r="B710" s="18" t="s">
        <v>1761</v>
      </c>
      <c r="C710" s="18" t="s">
        <v>1273</v>
      </c>
      <c r="D710" s="19">
        <v>14.4</v>
      </c>
      <c r="E710" s="21">
        <f>단가대비표!O30</f>
        <v>1746.36</v>
      </c>
      <c r="F710" s="24">
        <f>TRUNC(E710*D710,1)</f>
        <v>25147.5</v>
      </c>
      <c r="G710" s="21">
        <f>단가대비표!P30</f>
        <v>0</v>
      </c>
      <c r="H710" s="24">
        <f>TRUNC(G710*D710,1)</f>
        <v>0</v>
      </c>
      <c r="I710" s="21">
        <f>단가대비표!V30</f>
        <v>0</v>
      </c>
      <c r="J710" s="24">
        <f>TRUNC(I710*D710,1)</f>
        <v>0</v>
      </c>
      <c r="K710" s="21">
        <f t="shared" si="91"/>
        <v>1746.3</v>
      </c>
      <c r="L710" s="24">
        <f t="shared" si="91"/>
        <v>25147.5</v>
      </c>
      <c r="M710" s="18" t="s">
        <v>52</v>
      </c>
      <c r="N710" s="1" t="s">
        <v>926</v>
      </c>
      <c r="O710" s="1" t="s">
        <v>1762</v>
      </c>
      <c r="P710" s="1" t="s">
        <v>64</v>
      </c>
      <c r="Q710" s="1" t="s">
        <v>64</v>
      </c>
      <c r="R710" s="1" t="s">
        <v>63</v>
      </c>
      <c r="V710">
        <v>1</v>
      </c>
      <c r="AV710" s="1" t="s">
        <v>52</v>
      </c>
      <c r="AW710" s="1" t="s">
        <v>1837</v>
      </c>
      <c r="AX710" s="1" t="s">
        <v>52</v>
      </c>
      <c r="AY710" s="1" t="s">
        <v>52</v>
      </c>
      <c r="AZ710" s="1" t="s">
        <v>52</v>
      </c>
    </row>
    <row r="711" spans="1:52" ht="30" customHeight="1">
      <c r="A711" s="18" t="s">
        <v>889</v>
      </c>
      <c r="B711" s="18" t="s">
        <v>1831</v>
      </c>
      <c r="C711" s="18" t="s">
        <v>800</v>
      </c>
      <c r="D711" s="19">
        <v>1</v>
      </c>
      <c r="E711" s="21">
        <f>TRUNC(SUMIF(V709:V712, RIGHTB(O711, 1), F709:F712)*U711, 2)</f>
        <v>7544.25</v>
      </c>
      <c r="F711" s="24">
        <f>TRUNC(E711*D711,1)</f>
        <v>7544.2</v>
      </c>
      <c r="G711" s="21">
        <v>0</v>
      </c>
      <c r="H711" s="24">
        <f>TRUNC(G711*D711,1)</f>
        <v>0</v>
      </c>
      <c r="I711" s="21">
        <v>0</v>
      </c>
      <c r="J711" s="24">
        <f>TRUNC(I711*D711,1)</f>
        <v>0</v>
      </c>
      <c r="K711" s="21">
        <f t="shared" si="91"/>
        <v>7544.2</v>
      </c>
      <c r="L711" s="24">
        <f t="shared" si="91"/>
        <v>7544.2</v>
      </c>
      <c r="M711" s="18" t="s">
        <v>52</v>
      </c>
      <c r="N711" s="1" t="s">
        <v>926</v>
      </c>
      <c r="O711" s="1" t="s">
        <v>801</v>
      </c>
      <c r="P711" s="1" t="s">
        <v>64</v>
      </c>
      <c r="Q711" s="1" t="s">
        <v>64</v>
      </c>
      <c r="R711" s="1" t="s">
        <v>64</v>
      </c>
      <c r="S711">
        <v>0</v>
      </c>
      <c r="T711">
        <v>0</v>
      </c>
      <c r="U711">
        <v>0.3</v>
      </c>
      <c r="AV711" s="1" t="s">
        <v>52</v>
      </c>
      <c r="AW711" s="1" t="s">
        <v>1838</v>
      </c>
      <c r="AX711" s="1" t="s">
        <v>52</v>
      </c>
      <c r="AY711" s="1" t="s">
        <v>52</v>
      </c>
      <c r="AZ711" s="1" t="s">
        <v>52</v>
      </c>
    </row>
    <row r="712" spans="1:52" ht="30" customHeight="1">
      <c r="A712" s="18" t="s">
        <v>1786</v>
      </c>
      <c r="B712" s="18" t="s">
        <v>872</v>
      </c>
      <c r="C712" s="18" t="s">
        <v>873</v>
      </c>
      <c r="D712" s="19">
        <v>1</v>
      </c>
      <c r="E712" s="21">
        <f>TRUNC(단가대비표!O178*1/8*16/12*25/20, 1)</f>
        <v>0</v>
      </c>
      <c r="F712" s="24">
        <f>TRUNC(E712*D712,1)</f>
        <v>0</v>
      </c>
      <c r="G712" s="21">
        <f>TRUNC(단가대비표!P178*1/8*16/12*25/20, 1)</f>
        <v>59020.2</v>
      </c>
      <c r="H712" s="24">
        <f>TRUNC(G712*D712,1)</f>
        <v>59020.2</v>
      </c>
      <c r="I712" s="21">
        <f>TRUNC(단가대비표!V178*1/8*16/12*25/20, 1)</f>
        <v>0</v>
      </c>
      <c r="J712" s="24">
        <f>TRUNC(I712*D712,1)</f>
        <v>0</v>
      </c>
      <c r="K712" s="21">
        <f t="shared" si="91"/>
        <v>59020.2</v>
      </c>
      <c r="L712" s="24">
        <f t="shared" si="91"/>
        <v>59020.2</v>
      </c>
      <c r="M712" s="18" t="s">
        <v>52</v>
      </c>
      <c r="N712" s="1" t="s">
        <v>926</v>
      </c>
      <c r="O712" s="1" t="s">
        <v>1787</v>
      </c>
      <c r="P712" s="1" t="s">
        <v>64</v>
      </c>
      <c r="Q712" s="1" t="s">
        <v>64</v>
      </c>
      <c r="R712" s="1" t="s">
        <v>63</v>
      </c>
      <c r="AV712" s="1" t="s">
        <v>52</v>
      </c>
      <c r="AW712" s="1" t="s">
        <v>1839</v>
      </c>
      <c r="AX712" s="1" t="s">
        <v>63</v>
      </c>
      <c r="AY712" s="1" t="s">
        <v>52</v>
      </c>
      <c r="AZ712" s="1" t="s">
        <v>52</v>
      </c>
    </row>
    <row r="713" spans="1:52" ht="30" customHeight="1">
      <c r="A713" s="18" t="s">
        <v>831</v>
      </c>
      <c r="B713" s="18" t="s">
        <v>52</v>
      </c>
      <c r="C713" s="18" t="s">
        <v>52</v>
      </c>
      <c r="D713" s="19"/>
      <c r="E713" s="21"/>
      <c r="F713" s="24">
        <f>TRUNC(SUMIF(N709:N712, N708, F709:F712),0)</f>
        <v>32691</v>
      </c>
      <c r="G713" s="21"/>
      <c r="H713" s="24">
        <f>TRUNC(SUMIF(N709:N712, N708, H709:H712),0)</f>
        <v>59020</v>
      </c>
      <c r="I713" s="21"/>
      <c r="J713" s="24">
        <f>TRUNC(SUMIF(N709:N712, N708, J709:J712),0)</f>
        <v>26662</v>
      </c>
      <c r="K713" s="21"/>
      <c r="L713" s="24">
        <f>F713+H713+J713</f>
        <v>118373</v>
      </c>
      <c r="M713" s="18" t="s">
        <v>52</v>
      </c>
      <c r="N713" s="1" t="s">
        <v>99</v>
      </c>
      <c r="O713" s="1" t="s">
        <v>99</v>
      </c>
      <c r="P713" s="1" t="s">
        <v>52</v>
      </c>
      <c r="Q713" s="1" t="s">
        <v>52</v>
      </c>
      <c r="R713" s="1" t="s">
        <v>52</v>
      </c>
      <c r="AV713" s="1" t="s">
        <v>52</v>
      </c>
      <c r="AW713" s="1" t="s">
        <v>52</v>
      </c>
      <c r="AX713" s="1" t="s">
        <v>52</v>
      </c>
      <c r="AY713" s="1" t="s">
        <v>52</v>
      </c>
      <c r="AZ713" s="1" t="s">
        <v>52</v>
      </c>
    </row>
    <row r="714" spans="1:52" ht="30" customHeight="1">
      <c r="A714" s="19"/>
      <c r="B714" s="19"/>
      <c r="C714" s="19"/>
      <c r="D714" s="19"/>
      <c r="E714" s="21"/>
      <c r="F714" s="24"/>
      <c r="G714" s="21"/>
      <c r="H714" s="24"/>
      <c r="I714" s="21"/>
      <c r="J714" s="24"/>
      <c r="K714" s="21"/>
      <c r="L714" s="24"/>
      <c r="M714" s="19"/>
    </row>
    <row r="715" spans="1:52" ht="30" customHeight="1">
      <c r="A715" s="15" t="s">
        <v>1840</v>
      </c>
      <c r="B715" s="16"/>
      <c r="C715" s="16"/>
      <c r="D715" s="16"/>
      <c r="E715" s="20"/>
      <c r="F715" s="23"/>
      <c r="G715" s="20"/>
      <c r="H715" s="23"/>
      <c r="I715" s="20"/>
      <c r="J715" s="23"/>
      <c r="K715" s="20"/>
      <c r="L715" s="23"/>
      <c r="M715" s="17"/>
      <c r="N715" s="1" t="s">
        <v>931</v>
      </c>
    </row>
    <row r="716" spans="1:52" ht="30" customHeight="1">
      <c r="A716" s="18" t="s">
        <v>928</v>
      </c>
      <c r="B716" s="18" t="s">
        <v>929</v>
      </c>
      <c r="C716" s="18" t="s">
        <v>68</v>
      </c>
      <c r="D716" s="19">
        <v>0.28249999999999997</v>
      </c>
      <c r="E716" s="21">
        <f>단가대비표!O11</f>
        <v>0</v>
      </c>
      <c r="F716" s="24">
        <f>TRUNC(E716*D716,1)</f>
        <v>0</v>
      </c>
      <c r="G716" s="21">
        <f>단가대비표!P11</f>
        <v>0</v>
      </c>
      <c r="H716" s="24">
        <f>TRUNC(G716*D716,1)</f>
        <v>0</v>
      </c>
      <c r="I716" s="21">
        <f>단가대비표!V11</f>
        <v>6966</v>
      </c>
      <c r="J716" s="24">
        <f>TRUNC(I716*D716,1)</f>
        <v>1967.8</v>
      </c>
      <c r="K716" s="21">
        <f t="shared" ref="K716:L719" si="92">TRUNC(E716+G716+I716,1)</f>
        <v>6966</v>
      </c>
      <c r="L716" s="24">
        <f t="shared" si="92"/>
        <v>1967.8</v>
      </c>
      <c r="M716" s="18" t="s">
        <v>1757</v>
      </c>
      <c r="N716" s="1" t="s">
        <v>931</v>
      </c>
      <c r="O716" s="1" t="s">
        <v>1841</v>
      </c>
      <c r="P716" s="1" t="s">
        <v>64</v>
      </c>
      <c r="Q716" s="1" t="s">
        <v>64</v>
      </c>
      <c r="R716" s="1" t="s">
        <v>63</v>
      </c>
      <c r="AV716" s="1" t="s">
        <v>52</v>
      </c>
      <c r="AW716" s="1" t="s">
        <v>1842</v>
      </c>
      <c r="AX716" s="1" t="s">
        <v>52</v>
      </c>
      <c r="AY716" s="1" t="s">
        <v>52</v>
      </c>
      <c r="AZ716" s="1" t="s">
        <v>52</v>
      </c>
    </row>
    <row r="717" spans="1:52" ht="30" customHeight="1">
      <c r="A717" s="18" t="s">
        <v>1760</v>
      </c>
      <c r="B717" s="18" t="s">
        <v>1761</v>
      </c>
      <c r="C717" s="18" t="s">
        <v>1273</v>
      </c>
      <c r="D717" s="19">
        <v>2.2000000000000002</v>
      </c>
      <c r="E717" s="21">
        <f>단가대비표!O30</f>
        <v>1746.36</v>
      </c>
      <c r="F717" s="24">
        <f>TRUNC(E717*D717,1)</f>
        <v>3841.9</v>
      </c>
      <c r="G717" s="21">
        <f>단가대비표!P30</f>
        <v>0</v>
      </c>
      <c r="H717" s="24">
        <f>TRUNC(G717*D717,1)</f>
        <v>0</v>
      </c>
      <c r="I717" s="21">
        <f>단가대비표!V30</f>
        <v>0</v>
      </c>
      <c r="J717" s="24">
        <f>TRUNC(I717*D717,1)</f>
        <v>0</v>
      </c>
      <c r="K717" s="21">
        <f t="shared" si="92"/>
        <v>1746.3</v>
      </c>
      <c r="L717" s="24">
        <f t="shared" si="92"/>
        <v>3841.9</v>
      </c>
      <c r="M717" s="18" t="s">
        <v>52</v>
      </c>
      <c r="N717" s="1" t="s">
        <v>931</v>
      </c>
      <c r="O717" s="1" t="s">
        <v>1762</v>
      </c>
      <c r="P717" s="1" t="s">
        <v>64</v>
      </c>
      <c r="Q717" s="1" t="s">
        <v>64</v>
      </c>
      <c r="R717" s="1" t="s">
        <v>63</v>
      </c>
      <c r="V717">
        <v>1</v>
      </c>
      <c r="AV717" s="1" t="s">
        <v>52</v>
      </c>
      <c r="AW717" s="1" t="s">
        <v>1843</v>
      </c>
      <c r="AX717" s="1" t="s">
        <v>52</v>
      </c>
      <c r="AY717" s="1" t="s">
        <v>52</v>
      </c>
      <c r="AZ717" s="1" t="s">
        <v>52</v>
      </c>
    </row>
    <row r="718" spans="1:52" ht="30" customHeight="1">
      <c r="A718" s="18" t="s">
        <v>889</v>
      </c>
      <c r="B718" s="18" t="s">
        <v>1844</v>
      </c>
      <c r="C718" s="18" t="s">
        <v>800</v>
      </c>
      <c r="D718" s="19">
        <v>1</v>
      </c>
      <c r="E718" s="21">
        <f>TRUNC(SUMIF(V716:V719, RIGHTB(O718, 1), F716:F719)*U718, 2)</f>
        <v>499.44</v>
      </c>
      <c r="F718" s="24">
        <f>TRUNC(E718*D718,1)</f>
        <v>499.4</v>
      </c>
      <c r="G718" s="21">
        <v>0</v>
      </c>
      <c r="H718" s="24">
        <f>TRUNC(G718*D718,1)</f>
        <v>0</v>
      </c>
      <c r="I718" s="21">
        <v>0</v>
      </c>
      <c r="J718" s="24">
        <f>TRUNC(I718*D718,1)</f>
        <v>0</v>
      </c>
      <c r="K718" s="21">
        <f t="shared" si="92"/>
        <v>499.4</v>
      </c>
      <c r="L718" s="24">
        <f t="shared" si="92"/>
        <v>499.4</v>
      </c>
      <c r="M718" s="18" t="s">
        <v>52</v>
      </c>
      <c r="N718" s="1" t="s">
        <v>931</v>
      </c>
      <c r="O718" s="1" t="s">
        <v>801</v>
      </c>
      <c r="P718" s="1" t="s">
        <v>64</v>
      </c>
      <c r="Q718" s="1" t="s">
        <v>64</v>
      </c>
      <c r="R718" s="1" t="s">
        <v>64</v>
      </c>
      <c r="S718">
        <v>0</v>
      </c>
      <c r="T718">
        <v>0</v>
      </c>
      <c r="U718">
        <v>0.13</v>
      </c>
      <c r="AV718" s="1" t="s">
        <v>52</v>
      </c>
      <c r="AW718" s="1" t="s">
        <v>1845</v>
      </c>
      <c r="AX718" s="1" t="s">
        <v>52</v>
      </c>
      <c r="AY718" s="1" t="s">
        <v>52</v>
      </c>
      <c r="AZ718" s="1" t="s">
        <v>52</v>
      </c>
    </row>
    <row r="719" spans="1:52" ht="30" customHeight="1">
      <c r="A719" s="18" t="s">
        <v>1846</v>
      </c>
      <c r="B719" s="18" t="s">
        <v>872</v>
      </c>
      <c r="C719" s="18" t="s">
        <v>873</v>
      </c>
      <c r="D719" s="19">
        <v>1</v>
      </c>
      <c r="E719" s="21">
        <f>TRUNC(단가대비표!O180*1/8*16/12*25/20, 1)</f>
        <v>0</v>
      </c>
      <c r="F719" s="24">
        <f>TRUNC(E719*D719,1)</f>
        <v>0</v>
      </c>
      <c r="G719" s="21">
        <f>TRUNC(단가대비표!P180*1/8*16/12*25/20, 1)</f>
        <v>36248.9</v>
      </c>
      <c r="H719" s="24">
        <f>TRUNC(G719*D719,1)</f>
        <v>36248.9</v>
      </c>
      <c r="I719" s="21">
        <f>TRUNC(단가대비표!V180*1/8*16/12*25/20, 1)</f>
        <v>0</v>
      </c>
      <c r="J719" s="24">
        <f>TRUNC(I719*D719,1)</f>
        <v>0</v>
      </c>
      <c r="K719" s="21">
        <f t="shared" si="92"/>
        <v>36248.9</v>
      </c>
      <c r="L719" s="24">
        <f t="shared" si="92"/>
        <v>36248.9</v>
      </c>
      <c r="M719" s="18" t="s">
        <v>52</v>
      </c>
      <c r="N719" s="1" t="s">
        <v>931</v>
      </c>
      <c r="O719" s="1" t="s">
        <v>1847</v>
      </c>
      <c r="P719" s="1" t="s">
        <v>64</v>
      </c>
      <c r="Q719" s="1" t="s">
        <v>64</v>
      </c>
      <c r="R719" s="1" t="s">
        <v>63</v>
      </c>
      <c r="AV719" s="1" t="s">
        <v>52</v>
      </c>
      <c r="AW719" s="1" t="s">
        <v>1848</v>
      </c>
      <c r="AX719" s="1" t="s">
        <v>63</v>
      </c>
      <c r="AY719" s="1" t="s">
        <v>52</v>
      </c>
      <c r="AZ719" s="1" t="s">
        <v>52</v>
      </c>
    </row>
    <row r="720" spans="1:52" ht="30" customHeight="1">
      <c r="A720" s="18" t="s">
        <v>831</v>
      </c>
      <c r="B720" s="18" t="s">
        <v>52</v>
      </c>
      <c r="C720" s="18" t="s">
        <v>52</v>
      </c>
      <c r="D720" s="19"/>
      <c r="E720" s="21"/>
      <c r="F720" s="24">
        <f>TRUNC(SUMIF(N716:N719, N715, F716:F719),0)</f>
        <v>4341</v>
      </c>
      <c r="G720" s="21"/>
      <c r="H720" s="24">
        <f>TRUNC(SUMIF(N716:N719, N715, H716:H719),0)</f>
        <v>36248</v>
      </c>
      <c r="I720" s="21"/>
      <c r="J720" s="24">
        <f>TRUNC(SUMIF(N716:N719, N715, J716:J719),0)</f>
        <v>1967</v>
      </c>
      <c r="K720" s="21"/>
      <c r="L720" s="24">
        <f>F720+H720+J720</f>
        <v>42556</v>
      </c>
      <c r="M720" s="18" t="s">
        <v>52</v>
      </c>
      <c r="N720" s="1" t="s">
        <v>99</v>
      </c>
      <c r="O720" s="1" t="s">
        <v>99</v>
      </c>
      <c r="P720" s="1" t="s">
        <v>52</v>
      </c>
      <c r="Q720" s="1" t="s">
        <v>52</v>
      </c>
      <c r="R720" s="1" t="s">
        <v>52</v>
      </c>
      <c r="AV720" s="1" t="s">
        <v>52</v>
      </c>
      <c r="AW720" s="1" t="s">
        <v>52</v>
      </c>
      <c r="AX720" s="1" t="s">
        <v>52</v>
      </c>
      <c r="AY720" s="1" t="s">
        <v>52</v>
      </c>
      <c r="AZ720" s="1" t="s">
        <v>52</v>
      </c>
    </row>
    <row r="721" spans="1:52" ht="30" customHeight="1">
      <c r="A721" s="19"/>
      <c r="B721" s="19"/>
      <c r="C721" s="19"/>
      <c r="D721" s="19"/>
      <c r="E721" s="21"/>
      <c r="F721" s="24"/>
      <c r="G721" s="21"/>
      <c r="H721" s="24"/>
      <c r="I721" s="21"/>
      <c r="J721" s="24"/>
      <c r="K721" s="21"/>
      <c r="L721" s="24"/>
      <c r="M721" s="19"/>
    </row>
    <row r="722" spans="1:52" ht="30" customHeight="1">
      <c r="A722" s="15" t="s">
        <v>1849</v>
      </c>
      <c r="B722" s="16"/>
      <c r="C722" s="16"/>
      <c r="D722" s="16"/>
      <c r="E722" s="20"/>
      <c r="F722" s="23"/>
      <c r="G722" s="20"/>
      <c r="H722" s="23"/>
      <c r="I722" s="20"/>
      <c r="J722" s="23"/>
      <c r="K722" s="20"/>
      <c r="L722" s="23"/>
      <c r="M722" s="17"/>
      <c r="N722" s="1" t="s">
        <v>941</v>
      </c>
    </row>
    <row r="723" spans="1:52" ht="30" customHeight="1">
      <c r="A723" s="18" t="s">
        <v>913</v>
      </c>
      <c r="B723" s="18" t="s">
        <v>939</v>
      </c>
      <c r="C723" s="18" t="s">
        <v>68</v>
      </c>
      <c r="D723" s="19">
        <v>0.20849999999999999</v>
      </c>
      <c r="E723" s="21">
        <f>단가대비표!O5</f>
        <v>0</v>
      </c>
      <c r="F723" s="24">
        <f>TRUNC(E723*D723,1)</f>
        <v>0</v>
      </c>
      <c r="G723" s="21">
        <f>단가대비표!P5</f>
        <v>0</v>
      </c>
      <c r="H723" s="24">
        <f>TRUNC(G723*D723,1)</f>
        <v>0</v>
      </c>
      <c r="I723" s="21">
        <f>단가대비표!V5</f>
        <v>66538</v>
      </c>
      <c r="J723" s="24">
        <f>TRUNC(I723*D723,1)</f>
        <v>13873.1</v>
      </c>
      <c r="K723" s="21">
        <f t="shared" ref="K723:L726" si="93">TRUNC(E723+G723+I723,1)</f>
        <v>66538</v>
      </c>
      <c r="L723" s="24">
        <f t="shared" si="93"/>
        <v>13873.1</v>
      </c>
      <c r="M723" s="18" t="s">
        <v>1757</v>
      </c>
      <c r="N723" s="1" t="s">
        <v>941</v>
      </c>
      <c r="O723" s="1" t="s">
        <v>1850</v>
      </c>
      <c r="P723" s="1" t="s">
        <v>64</v>
      </c>
      <c r="Q723" s="1" t="s">
        <v>64</v>
      </c>
      <c r="R723" s="1" t="s">
        <v>63</v>
      </c>
      <c r="AV723" s="1" t="s">
        <v>52</v>
      </c>
      <c r="AW723" s="1" t="s">
        <v>1851</v>
      </c>
      <c r="AX723" s="1" t="s">
        <v>52</v>
      </c>
      <c r="AY723" s="1" t="s">
        <v>52</v>
      </c>
      <c r="AZ723" s="1" t="s">
        <v>52</v>
      </c>
    </row>
    <row r="724" spans="1:52" ht="30" customHeight="1">
      <c r="A724" s="18" t="s">
        <v>1760</v>
      </c>
      <c r="B724" s="18" t="s">
        <v>1761</v>
      </c>
      <c r="C724" s="18" t="s">
        <v>1273</v>
      </c>
      <c r="D724" s="19">
        <v>5</v>
      </c>
      <c r="E724" s="21">
        <f>단가대비표!O30</f>
        <v>1746.36</v>
      </c>
      <c r="F724" s="24">
        <f>TRUNC(E724*D724,1)</f>
        <v>8731.7999999999993</v>
      </c>
      <c r="G724" s="21">
        <f>단가대비표!P30</f>
        <v>0</v>
      </c>
      <c r="H724" s="24">
        <f>TRUNC(G724*D724,1)</f>
        <v>0</v>
      </c>
      <c r="I724" s="21">
        <f>단가대비표!V30</f>
        <v>0</v>
      </c>
      <c r="J724" s="24">
        <f>TRUNC(I724*D724,1)</f>
        <v>0</v>
      </c>
      <c r="K724" s="21">
        <f t="shared" si="93"/>
        <v>1746.3</v>
      </c>
      <c r="L724" s="24">
        <f t="shared" si="93"/>
        <v>8731.7999999999993</v>
      </c>
      <c r="M724" s="18" t="s">
        <v>52</v>
      </c>
      <c r="N724" s="1" t="s">
        <v>941</v>
      </c>
      <c r="O724" s="1" t="s">
        <v>1762</v>
      </c>
      <c r="P724" s="1" t="s">
        <v>64</v>
      </c>
      <c r="Q724" s="1" t="s">
        <v>64</v>
      </c>
      <c r="R724" s="1" t="s">
        <v>63</v>
      </c>
      <c r="V724">
        <v>1</v>
      </c>
      <c r="AV724" s="1" t="s">
        <v>52</v>
      </c>
      <c r="AW724" s="1" t="s">
        <v>1852</v>
      </c>
      <c r="AX724" s="1" t="s">
        <v>52</v>
      </c>
      <c r="AY724" s="1" t="s">
        <v>52</v>
      </c>
      <c r="AZ724" s="1" t="s">
        <v>52</v>
      </c>
    </row>
    <row r="725" spans="1:52" ht="30" customHeight="1">
      <c r="A725" s="18" t="s">
        <v>889</v>
      </c>
      <c r="B725" s="18" t="s">
        <v>1853</v>
      </c>
      <c r="C725" s="18" t="s">
        <v>800</v>
      </c>
      <c r="D725" s="19">
        <v>1</v>
      </c>
      <c r="E725" s="21">
        <f>TRUNC(SUMIF(V723:V726, RIGHTB(O725, 1), F723:F726)*U725, 2)</f>
        <v>1833.67</v>
      </c>
      <c r="F725" s="24">
        <f>TRUNC(E725*D725,1)</f>
        <v>1833.6</v>
      </c>
      <c r="G725" s="21">
        <v>0</v>
      </c>
      <c r="H725" s="24">
        <f>TRUNC(G725*D725,1)</f>
        <v>0</v>
      </c>
      <c r="I725" s="21">
        <v>0</v>
      </c>
      <c r="J725" s="24">
        <f>TRUNC(I725*D725,1)</f>
        <v>0</v>
      </c>
      <c r="K725" s="21">
        <f t="shared" si="93"/>
        <v>1833.6</v>
      </c>
      <c r="L725" s="24">
        <f t="shared" si="93"/>
        <v>1833.6</v>
      </c>
      <c r="M725" s="18" t="s">
        <v>52</v>
      </c>
      <c r="N725" s="1" t="s">
        <v>941</v>
      </c>
      <c r="O725" s="1" t="s">
        <v>801</v>
      </c>
      <c r="P725" s="1" t="s">
        <v>64</v>
      </c>
      <c r="Q725" s="1" t="s">
        <v>64</v>
      </c>
      <c r="R725" s="1" t="s">
        <v>64</v>
      </c>
      <c r="S725">
        <v>0</v>
      </c>
      <c r="T725">
        <v>0</v>
      </c>
      <c r="U725">
        <v>0.21</v>
      </c>
      <c r="AV725" s="1" t="s">
        <v>52</v>
      </c>
      <c r="AW725" s="1" t="s">
        <v>1854</v>
      </c>
      <c r="AX725" s="1" t="s">
        <v>52</v>
      </c>
      <c r="AY725" s="1" t="s">
        <v>52</v>
      </c>
      <c r="AZ725" s="1" t="s">
        <v>52</v>
      </c>
    </row>
    <row r="726" spans="1:52" ht="30" customHeight="1">
      <c r="A726" s="18" t="s">
        <v>1786</v>
      </c>
      <c r="B726" s="18" t="s">
        <v>872</v>
      </c>
      <c r="C726" s="18" t="s">
        <v>873</v>
      </c>
      <c r="D726" s="19">
        <v>1</v>
      </c>
      <c r="E726" s="21">
        <f>TRUNC(단가대비표!O178*1/8*16/12*25/20, 1)</f>
        <v>0</v>
      </c>
      <c r="F726" s="24">
        <f>TRUNC(E726*D726,1)</f>
        <v>0</v>
      </c>
      <c r="G726" s="21">
        <f>TRUNC(단가대비표!P178*1/8*16/12*25/20, 1)</f>
        <v>59020.2</v>
      </c>
      <c r="H726" s="24">
        <f>TRUNC(G726*D726,1)</f>
        <v>59020.2</v>
      </c>
      <c r="I726" s="21">
        <f>TRUNC(단가대비표!V178*1/8*16/12*25/20, 1)</f>
        <v>0</v>
      </c>
      <c r="J726" s="24">
        <f>TRUNC(I726*D726,1)</f>
        <v>0</v>
      </c>
      <c r="K726" s="21">
        <f t="shared" si="93"/>
        <v>59020.2</v>
      </c>
      <c r="L726" s="24">
        <f t="shared" si="93"/>
        <v>59020.2</v>
      </c>
      <c r="M726" s="18" t="s">
        <v>52</v>
      </c>
      <c r="N726" s="1" t="s">
        <v>941</v>
      </c>
      <c r="O726" s="1" t="s">
        <v>1787</v>
      </c>
      <c r="P726" s="1" t="s">
        <v>64</v>
      </c>
      <c r="Q726" s="1" t="s">
        <v>64</v>
      </c>
      <c r="R726" s="1" t="s">
        <v>63</v>
      </c>
      <c r="AV726" s="1" t="s">
        <v>52</v>
      </c>
      <c r="AW726" s="1" t="s">
        <v>1855</v>
      </c>
      <c r="AX726" s="1" t="s">
        <v>63</v>
      </c>
      <c r="AY726" s="1" t="s">
        <v>52</v>
      </c>
      <c r="AZ726" s="1" t="s">
        <v>52</v>
      </c>
    </row>
    <row r="727" spans="1:52" ht="30" customHeight="1">
      <c r="A727" s="18" t="s">
        <v>831</v>
      </c>
      <c r="B727" s="18" t="s">
        <v>52</v>
      </c>
      <c r="C727" s="18" t="s">
        <v>52</v>
      </c>
      <c r="D727" s="19"/>
      <c r="E727" s="21"/>
      <c r="F727" s="24">
        <f>TRUNC(SUMIF(N723:N726, N722, F723:F726),0)</f>
        <v>10565</v>
      </c>
      <c r="G727" s="21"/>
      <c r="H727" s="24">
        <f>TRUNC(SUMIF(N723:N726, N722, H723:H726),0)</f>
        <v>59020</v>
      </c>
      <c r="I727" s="21"/>
      <c r="J727" s="24">
        <f>TRUNC(SUMIF(N723:N726, N722, J723:J726),0)</f>
        <v>13873</v>
      </c>
      <c r="K727" s="21"/>
      <c r="L727" s="24">
        <f>F727+H727+J727</f>
        <v>83458</v>
      </c>
      <c r="M727" s="18" t="s">
        <v>52</v>
      </c>
      <c r="N727" s="1" t="s">
        <v>99</v>
      </c>
      <c r="O727" s="1" t="s">
        <v>99</v>
      </c>
      <c r="P727" s="1" t="s">
        <v>52</v>
      </c>
      <c r="Q727" s="1" t="s">
        <v>52</v>
      </c>
      <c r="R727" s="1" t="s">
        <v>52</v>
      </c>
      <c r="AV727" s="1" t="s">
        <v>52</v>
      </c>
      <c r="AW727" s="1" t="s">
        <v>52</v>
      </c>
      <c r="AX727" s="1" t="s">
        <v>52</v>
      </c>
      <c r="AY727" s="1" t="s">
        <v>52</v>
      </c>
      <c r="AZ727" s="1" t="s">
        <v>52</v>
      </c>
    </row>
    <row r="728" spans="1:52" ht="30" customHeight="1">
      <c r="A728" s="19"/>
      <c r="B728" s="19"/>
      <c r="C728" s="19"/>
      <c r="D728" s="19"/>
      <c r="E728" s="21"/>
      <c r="F728" s="24"/>
      <c r="G728" s="21"/>
      <c r="H728" s="24"/>
      <c r="I728" s="21"/>
      <c r="J728" s="24"/>
      <c r="K728" s="21"/>
      <c r="L728" s="24"/>
      <c r="M728" s="19"/>
    </row>
    <row r="729" spans="1:52" ht="30" customHeight="1">
      <c r="A729" s="15" t="s">
        <v>1856</v>
      </c>
      <c r="B729" s="16"/>
      <c r="C729" s="16"/>
      <c r="D729" s="16"/>
      <c r="E729" s="20"/>
      <c r="F729" s="23"/>
      <c r="G729" s="20"/>
      <c r="H729" s="23"/>
      <c r="I729" s="20"/>
      <c r="J729" s="23"/>
      <c r="K729" s="20"/>
      <c r="L729" s="23"/>
      <c r="M729" s="17"/>
      <c r="N729" s="1" t="s">
        <v>956</v>
      </c>
    </row>
    <row r="730" spans="1:52" ht="30" customHeight="1">
      <c r="A730" s="18" t="s">
        <v>1212</v>
      </c>
      <c r="B730" s="18" t="s">
        <v>872</v>
      </c>
      <c r="C730" s="18" t="s">
        <v>873</v>
      </c>
      <c r="D730" s="19">
        <v>9.1000000000000004E-3</v>
      </c>
      <c r="E730" s="21">
        <f>단가대비표!O172</f>
        <v>0</v>
      </c>
      <c r="F730" s="24">
        <f>TRUNC(E730*D730,1)</f>
        <v>0</v>
      </c>
      <c r="G730" s="21">
        <f>단가대비표!P172</f>
        <v>256883</v>
      </c>
      <c r="H730" s="24">
        <f>TRUNC(G730*D730,1)</f>
        <v>2337.6</v>
      </c>
      <c r="I730" s="21">
        <f>단가대비표!V172</f>
        <v>0</v>
      </c>
      <c r="J730" s="24">
        <f>TRUNC(I730*D730,1)</f>
        <v>0</v>
      </c>
      <c r="K730" s="21">
        <f>TRUNC(E730+G730+I730,1)</f>
        <v>256883</v>
      </c>
      <c r="L730" s="24">
        <f>TRUNC(F730+H730+J730,1)</f>
        <v>2337.6</v>
      </c>
      <c r="M730" s="18" t="s">
        <v>52</v>
      </c>
      <c r="N730" s="1" t="s">
        <v>956</v>
      </c>
      <c r="O730" s="1" t="s">
        <v>1213</v>
      </c>
      <c r="P730" s="1" t="s">
        <v>64</v>
      </c>
      <c r="Q730" s="1" t="s">
        <v>64</v>
      </c>
      <c r="R730" s="1" t="s">
        <v>63</v>
      </c>
      <c r="AV730" s="1" t="s">
        <v>52</v>
      </c>
      <c r="AW730" s="1" t="s">
        <v>1857</v>
      </c>
      <c r="AX730" s="1" t="s">
        <v>52</v>
      </c>
      <c r="AY730" s="1" t="s">
        <v>52</v>
      </c>
      <c r="AZ730" s="1" t="s">
        <v>52</v>
      </c>
    </row>
    <row r="731" spans="1:52" ht="30" customHeight="1">
      <c r="A731" s="18" t="s">
        <v>876</v>
      </c>
      <c r="B731" s="18" t="s">
        <v>872</v>
      </c>
      <c r="C731" s="18" t="s">
        <v>873</v>
      </c>
      <c r="D731" s="19">
        <v>4.4999999999999997E-3</v>
      </c>
      <c r="E731" s="21">
        <f>단가대비표!O155</f>
        <v>0</v>
      </c>
      <c r="F731" s="24">
        <f>TRUNC(E731*D731,1)</f>
        <v>0</v>
      </c>
      <c r="G731" s="21">
        <f>단가대비표!P155</f>
        <v>172068</v>
      </c>
      <c r="H731" s="24">
        <f>TRUNC(G731*D731,1)</f>
        <v>774.3</v>
      </c>
      <c r="I731" s="21">
        <f>단가대비표!V155</f>
        <v>0</v>
      </c>
      <c r="J731" s="24">
        <f>TRUNC(I731*D731,1)</f>
        <v>0</v>
      </c>
      <c r="K731" s="21">
        <f>TRUNC(E731+G731+I731,1)</f>
        <v>172068</v>
      </c>
      <c r="L731" s="24">
        <f>TRUNC(F731+H731+J731,1)</f>
        <v>774.3</v>
      </c>
      <c r="M731" s="18" t="s">
        <v>52</v>
      </c>
      <c r="N731" s="1" t="s">
        <v>956</v>
      </c>
      <c r="O731" s="1" t="s">
        <v>877</v>
      </c>
      <c r="P731" s="1" t="s">
        <v>64</v>
      </c>
      <c r="Q731" s="1" t="s">
        <v>64</v>
      </c>
      <c r="R731" s="1" t="s">
        <v>63</v>
      </c>
      <c r="AV731" s="1" t="s">
        <v>52</v>
      </c>
      <c r="AW731" s="1" t="s">
        <v>1858</v>
      </c>
      <c r="AX731" s="1" t="s">
        <v>52</v>
      </c>
      <c r="AY731" s="1" t="s">
        <v>52</v>
      </c>
      <c r="AZ731" s="1" t="s">
        <v>52</v>
      </c>
    </row>
    <row r="732" spans="1:52" ht="30" customHeight="1">
      <c r="A732" s="18" t="s">
        <v>831</v>
      </c>
      <c r="B732" s="18" t="s">
        <v>52</v>
      </c>
      <c r="C732" s="18" t="s">
        <v>52</v>
      </c>
      <c r="D732" s="19"/>
      <c r="E732" s="21"/>
      <c r="F732" s="24">
        <f>TRUNC(SUMIF(N730:N731, N729, F730:F731),0)</f>
        <v>0</v>
      </c>
      <c r="G732" s="21"/>
      <c r="H732" s="24">
        <f>TRUNC(SUMIF(N730:N731, N729, H730:H731),0)</f>
        <v>3111</v>
      </c>
      <c r="I732" s="21"/>
      <c r="J732" s="24">
        <f>TRUNC(SUMIF(N730:N731, N729, J730:J731),0)</f>
        <v>0</v>
      </c>
      <c r="K732" s="21"/>
      <c r="L732" s="24">
        <f>F732+H732+J732</f>
        <v>3111</v>
      </c>
      <c r="M732" s="18" t="s">
        <v>52</v>
      </c>
      <c r="N732" s="1" t="s">
        <v>99</v>
      </c>
      <c r="O732" s="1" t="s">
        <v>99</v>
      </c>
      <c r="P732" s="1" t="s">
        <v>52</v>
      </c>
      <c r="Q732" s="1" t="s">
        <v>52</v>
      </c>
      <c r="R732" s="1" t="s">
        <v>52</v>
      </c>
      <c r="AV732" s="1" t="s">
        <v>52</v>
      </c>
      <c r="AW732" s="1" t="s">
        <v>52</v>
      </c>
      <c r="AX732" s="1" t="s">
        <v>52</v>
      </c>
      <c r="AY732" s="1" t="s">
        <v>52</v>
      </c>
      <c r="AZ732" s="1" t="s">
        <v>52</v>
      </c>
    </row>
    <row r="733" spans="1:52" ht="30" customHeight="1">
      <c r="A733" s="19"/>
      <c r="B733" s="19"/>
      <c r="C733" s="19"/>
      <c r="D733" s="19"/>
      <c r="E733" s="21"/>
      <c r="F733" s="24"/>
      <c r="G733" s="21"/>
      <c r="H733" s="24"/>
      <c r="I733" s="21"/>
      <c r="J733" s="24"/>
      <c r="K733" s="21"/>
      <c r="L733" s="24"/>
      <c r="M733" s="19"/>
    </row>
    <row r="734" spans="1:52" ht="30" customHeight="1">
      <c r="A734" s="15" t="s">
        <v>1859</v>
      </c>
      <c r="B734" s="16"/>
      <c r="C734" s="16"/>
      <c r="D734" s="16"/>
      <c r="E734" s="20"/>
      <c r="F734" s="23"/>
      <c r="G734" s="20"/>
      <c r="H734" s="23"/>
      <c r="I734" s="20"/>
      <c r="J734" s="23"/>
      <c r="K734" s="20"/>
      <c r="L734" s="23"/>
      <c r="M734" s="17"/>
      <c r="N734" s="1" t="s">
        <v>973</v>
      </c>
    </row>
    <row r="735" spans="1:52" ht="30" customHeight="1">
      <c r="A735" s="18" t="s">
        <v>970</v>
      </c>
      <c r="B735" s="18" t="s">
        <v>971</v>
      </c>
      <c r="C735" s="18" t="s">
        <v>68</v>
      </c>
      <c r="D735" s="19">
        <v>0.26400000000000001</v>
      </c>
      <c r="E735" s="21">
        <f>단가대비표!O16</f>
        <v>0</v>
      </c>
      <c r="F735" s="24">
        <f>TRUNC(E735*D735,1)</f>
        <v>0</v>
      </c>
      <c r="G735" s="21">
        <f>단가대비표!P16</f>
        <v>0</v>
      </c>
      <c r="H735" s="24">
        <f>TRUNC(G735*D735,1)</f>
        <v>0</v>
      </c>
      <c r="I735" s="21">
        <f>단가대비표!V16</f>
        <v>275000</v>
      </c>
      <c r="J735" s="24">
        <f>TRUNC(I735*D735,1)</f>
        <v>72600</v>
      </c>
      <c r="K735" s="21">
        <f t="shared" ref="K735:L738" si="94">TRUNC(E735+G735+I735,1)</f>
        <v>275000</v>
      </c>
      <c r="L735" s="24">
        <f t="shared" si="94"/>
        <v>72600</v>
      </c>
      <c r="M735" s="18" t="s">
        <v>1757</v>
      </c>
      <c r="N735" s="1" t="s">
        <v>973</v>
      </c>
      <c r="O735" s="1" t="s">
        <v>1860</v>
      </c>
      <c r="P735" s="1" t="s">
        <v>64</v>
      </c>
      <c r="Q735" s="1" t="s">
        <v>64</v>
      </c>
      <c r="R735" s="1" t="s">
        <v>63</v>
      </c>
      <c r="AV735" s="1" t="s">
        <v>52</v>
      </c>
      <c r="AW735" s="1" t="s">
        <v>1861</v>
      </c>
      <c r="AX735" s="1" t="s">
        <v>52</v>
      </c>
      <c r="AY735" s="1" t="s">
        <v>52</v>
      </c>
      <c r="AZ735" s="1" t="s">
        <v>52</v>
      </c>
    </row>
    <row r="736" spans="1:52" ht="30" customHeight="1">
      <c r="A736" s="18" t="s">
        <v>1760</v>
      </c>
      <c r="B736" s="18" t="s">
        <v>1761</v>
      </c>
      <c r="C736" s="18" t="s">
        <v>1273</v>
      </c>
      <c r="D736" s="19">
        <v>17.3</v>
      </c>
      <c r="E736" s="21">
        <f>단가대비표!O30</f>
        <v>1746.36</v>
      </c>
      <c r="F736" s="24">
        <f>TRUNC(E736*D736,1)</f>
        <v>30212</v>
      </c>
      <c r="G736" s="21">
        <f>단가대비표!P30</f>
        <v>0</v>
      </c>
      <c r="H736" s="24">
        <f>TRUNC(G736*D736,1)</f>
        <v>0</v>
      </c>
      <c r="I736" s="21">
        <f>단가대비표!V30</f>
        <v>0</v>
      </c>
      <c r="J736" s="24">
        <f>TRUNC(I736*D736,1)</f>
        <v>0</v>
      </c>
      <c r="K736" s="21">
        <f t="shared" si="94"/>
        <v>1746.3</v>
      </c>
      <c r="L736" s="24">
        <f t="shared" si="94"/>
        <v>30212</v>
      </c>
      <c r="M736" s="18" t="s">
        <v>52</v>
      </c>
      <c r="N736" s="1" t="s">
        <v>973</v>
      </c>
      <c r="O736" s="1" t="s">
        <v>1762</v>
      </c>
      <c r="P736" s="1" t="s">
        <v>64</v>
      </c>
      <c r="Q736" s="1" t="s">
        <v>64</v>
      </c>
      <c r="R736" s="1" t="s">
        <v>63</v>
      </c>
      <c r="V736">
        <v>1</v>
      </c>
      <c r="AV736" s="1" t="s">
        <v>52</v>
      </c>
      <c r="AW736" s="1" t="s">
        <v>1862</v>
      </c>
      <c r="AX736" s="1" t="s">
        <v>52</v>
      </c>
      <c r="AY736" s="1" t="s">
        <v>52</v>
      </c>
      <c r="AZ736" s="1" t="s">
        <v>52</v>
      </c>
    </row>
    <row r="737" spans="1:52" ht="30" customHeight="1">
      <c r="A737" s="18" t="s">
        <v>889</v>
      </c>
      <c r="B737" s="18" t="s">
        <v>1863</v>
      </c>
      <c r="C737" s="18" t="s">
        <v>800</v>
      </c>
      <c r="D737" s="19">
        <v>1</v>
      </c>
      <c r="E737" s="21">
        <f>TRUNC(SUMIF(V735:V738, RIGHTB(O737, 1), F735:F738)*U737, 2)</f>
        <v>10574.2</v>
      </c>
      <c r="F737" s="24">
        <f>TRUNC(E737*D737,1)</f>
        <v>10574.2</v>
      </c>
      <c r="G737" s="21">
        <v>0</v>
      </c>
      <c r="H737" s="24">
        <f>TRUNC(G737*D737,1)</f>
        <v>0</v>
      </c>
      <c r="I737" s="21">
        <v>0</v>
      </c>
      <c r="J737" s="24">
        <f>TRUNC(I737*D737,1)</f>
        <v>0</v>
      </c>
      <c r="K737" s="21">
        <f t="shared" si="94"/>
        <v>10574.2</v>
      </c>
      <c r="L737" s="24">
        <f t="shared" si="94"/>
        <v>10574.2</v>
      </c>
      <c r="M737" s="18" t="s">
        <v>52</v>
      </c>
      <c r="N737" s="1" t="s">
        <v>973</v>
      </c>
      <c r="O737" s="1" t="s">
        <v>801</v>
      </c>
      <c r="P737" s="1" t="s">
        <v>64</v>
      </c>
      <c r="Q737" s="1" t="s">
        <v>64</v>
      </c>
      <c r="R737" s="1" t="s">
        <v>64</v>
      </c>
      <c r="S737">
        <v>0</v>
      </c>
      <c r="T737">
        <v>0</v>
      </c>
      <c r="U737">
        <v>0.35</v>
      </c>
      <c r="AV737" s="1" t="s">
        <v>52</v>
      </c>
      <c r="AW737" s="1" t="s">
        <v>1864</v>
      </c>
      <c r="AX737" s="1" t="s">
        <v>52</v>
      </c>
      <c r="AY737" s="1" t="s">
        <v>52</v>
      </c>
      <c r="AZ737" s="1" t="s">
        <v>52</v>
      </c>
    </row>
    <row r="738" spans="1:52" ht="30" customHeight="1">
      <c r="A738" s="18" t="s">
        <v>1786</v>
      </c>
      <c r="B738" s="18" t="s">
        <v>872</v>
      </c>
      <c r="C738" s="18" t="s">
        <v>873</v>
      </c>
      <c r="D738" s="19">
        <v>1</v>
      </c>
      <c r="E738" s="21">
        <f>TRUNC(단가대비표!O178*1/8*16/12*25/20, 1)</f>
        <v>0</v>
      </c>
      <c r="F738" s="24">
        <f>TRUNC(E738*D738,1)</f>
        <v>0</v>
      </c>
      <c r="G738" s="21">
        <f>TRUNC(단가대비표!P178*1/8*16/12*25/20, 1)</f>
        <v>59020.2</v>
      </c>
      <c r="H738" s="24">
        <f>TRUNC(G738*D738,1)</f>
        <v>59020.2</v>
      </c>
      <c r="I738" s="21">
        <f>TRUNC(단가대비표!V178*1/8*16/12*25/20, 1)</f>
        <v>0</v>
      </c>
      <c r="J738" s="24">
        <f>TRUNC(I738*D738,1)</f>
        <v>0</v>
      </c>
      <c r="K738" s="21">
        <f t="shared" si="94"/>
        <v>59020.2</v>
      </c>
      <c r="L738" s="24">
        <f t="shared" si="94"/>
        <v>59020.2</v>
      </c>
      <c r="M738" s="18" t="s">
        <v>52</v>
      </c>
      <c r="N738" s="1" t="s">
        <v>973</v>
      </c>
      <c r="O738" s="1" t="s">
        <v>1787</v>
      </c>
      <c r="P738" s="1" t="s">
        <v>64</v>
      </c>
      <c r="Q738" s="1" t="s">
        <v>64</v>
      </c>
      <c r="R738" s="1" t="s">
        <v>63</v>
      </c>
      <c r="AV738" s="1" t="s">
        <v>52</v>
      </c>
      <c r="AW738" s="1" t="s">
        <v>1865</v>
      </c>
      <c r="AX738" s="1" t="s">
        <v>63</v>
      </c>
      <c r="AY738" s="1" t="s">
        <v>52</v>
      </c>
      <c r="AZ738" s="1" t="s">
        <v>52</v>
      </c>
    </row>
    <row r="739" spans="1:52" ht="30" customHeight="1">
      <c r="A739" s="18" t="s">
        <v>831</v>
      </c>
      <c r="B739" s="18" t="s">
        <v>52</v>
      </c>
      <c r="C739" s="18" t="s">
        <v>52</v>
      </c>
      <c r="D739" s="19"/>
      <c r="E739" s="21"/>
      <c r="F739" s="24">
        <f>TRUNC(SUMIF(N735:N738, N734, F735:F738),0)</f>
        <v>40786</v>
      </c>
      <c r="G739" s="21"/>
      <c r="H739" s="24">
        <f>TRUNC(SUMIF(N735:N738, N734, H735:H738),0)</f>
        <v>59020</v>
      </c>
      <c r="I739" s="21"/>
      <c r="J739" s="24">
        <f>TRUNC(SUMIF(N735:N738, N734, J735:J738),0)</f>
        <v>72600</v>
      </c>
      <c r="K739" s="21"/>
      <c r="L739" s="24">
        <f>F739+H739+J739</f>
        <v>172406</v>
      </c>
      <c r="M739" s="18" t="s">
        <v>52</v>
      </c>
      <c r="N739" s="1" t="s">
        <v>99</v>
      </c>
      <c r="O739" s="1" t="s">
        <v>99</v>
      </c>
      <c r="P739" s="1" t="s">
        <v>52</v>
      </c>
      <c r="Q739" s="1" t="s">
        <v>52</v>
      </c>
      <c r="R739" s="1" t="s">
        <v>52</v>
      </c>
      <c r="AV739" s="1" t="s">
        <v>52</v>
      </c>
      <c r="AW739" s="1" t="s">
        <v>52</v>
      </c>
      <c r="AX739" s="1" t="s">
        <v>52</v>
      </c>
      <c r="AY739" s="1" t="s">
        <v>52</v>
      </c>
      <c r="AZ739" s="1" t="s">
        <v>52</v>
      </c>
    </row>
    <row r="740" spans="1:52" ht="30" customHeight="1">
      <c r="A740" s="19"/>
      <c r="B740" s="19"/>
      <c r="C740" s="19"/>
      <c r="D740" s="19"/>
      <c r="E740" s="21"/>
      <c r="F740" s="24"/>
      <c r="G740" s="21"/>
      <c r="H740" s="24"/>
      <c r="I740" s="21"/>
      <c r="J740" s="24"/>
      <c r="K740" s="21"/>
      <c r="L740" s="24"/>
      <c r="M740" s="19"/>
    </row>
    <row r="741" spans="1:52" ht="30" customHeight="1">
      <c r="A741" s="15" t="s">
        <v>1866</v>
      </c>
      <c r="B741" s="16"/>
      <c r="C741" s="16"/>
      <c r="D741" s="16"/>
      <c r="E741" s="20"/>
      <c r="F741" s="23"/>
      <c r="G741" s="20"/>
      <c r="H741" s="23"/>
      <c r="I741" s="20"/>
      <c r="J741" s="23"/>
      <c r="K741" s="20"/>
      <c r="L741" s="23"/>
      <c r="M741" s="17"/>
      <c r="N741" s="1" t="s">
        <v>1002</v>
      </c>
    </row>
    <row r="742" spans="1:52" ht="30" customHeight="1">
      <c r="A742" s="18" t="s">
        <v>970</v>
      </c>
      <c r="B742" s="18" t="s">
        <v>1000</v>
      </c>
      <c r="C742" s="18" t="s">
        <v>68</v>
      </c>
      <c r="D742" s="19">
        <v>0.26400000000000001</v>
      </c>
      <c r="E742" s="21">
        <f>단가대비표!O17</f>
        <v>0</v>
      </c>
      <c r="F742" s="24">
        <f>TRUNC(E742*D742,1)</f>
        <v>0</v>
      </c>
      <c r="G742" s="21">
        <f>단가대비표!P17</f>
        <v>0</v>
      </c>
      <c r="H742" s="24">
        <f>TRUNC(G742*D742,1)</f>
        <v>0</v>
      </c>
      <c r="I742" s="21">
        <f>단가대비표!V17</f>
        <v>341000</v>
      </c>
      <c r="J742" s="24">
        <f>TRUNC(I742*D742,1)</f>
        <v>90024</v>
      </c>
      <c r="K742" s="21">
        <f t="shared" ref="K742:L745" si="95">TRUNC(E742+G742+I742,1)</f>
        <v>341000</v>
      </c>
      <c r="L742" s="24">
        <f t="shared" si="95"/>
        <v>90024</v>
      </c>
      <c r="M742" s="18" t="s">
        <v>1757</v>
      </c>
      <c r="N742" s="1" t="s">
        <v>1002</v>
      </c>
      <c r="O742" s="1" t="s">
        <v>1867</v>
      </c>
      <c r="P742" s="1" t="s">
        <v>64</v>
      </c>
      <c r="Q742" s="1" t="s">
        <v>64</v>
      </c>
      <c r="R742" s="1" t="s">
        <v>63</v>
      </c>
      <c r="AV742" s="1" t="s">
        <v>52</v>
      </c>
      <c r="AW742" s="1" t="s">
        <v>1868</v>
      </c>
      <c r="AX742" s="1" t="s">
        <v>52</v>
      </c>
      <c r="AY742" s="1" t="s">
        <v>52</v>
      </c>
      <c r="AZ742" s="1" t="s">
        <v>52</v>
      </c>
    </row>
    <row r="743" spans="1:52" ht="30" customHeight="1">
      <c r="A743" s="18" t="s">
        <v>1760</v>
      </c>
      <c r="B743" s="18" t="s">
        <v>1761</v>
      </c>
      <c r="C743" s="18" t="s">
        <v>1273</v>
      </c>
      <c r="D743" s="19">
        <v>17.7</v>
      </c>
      <c r="E743" s="21">
        <f>단가대비표!O30</f>
        <v>1746.36</v>
      </c>
      <c r="F743" s="24">
        <f>TRUNC(E743*D743,1)</f>
        <v>30910.5</v>
      </c>
      <c r="G743" s="21">
        <f>단가대비표!P30</f>
        <v>0</v>
      </c>
      <c r="H743" s="24">
        <f>TRUNC(G743*D743,1)</f>
        <v>0</v>
      </c>
      <c r="I743" s="21">
        <f>단가대비표!V30</f>
        <v>0</v>
      </c>
      <c r="J743" s="24">
        <f>TRUNC(I743*D743,1)</f>
        <v>0</v>
      </c>
      <c r="K743" s="21">
        <f t="shared" si="95"/>
        <v>1746.3</v>
      </c>
      <c r="L743" s="24">
        <f t="shared" si="95"/>
        <v>30910.5</v>
      </c>
      <c r="M743" s="18" t="s">
        <v>52</v>
      </c>
      <c r="N743" s="1" t="s">
        <v>1002</v>
      </c>
      <c r="O743" s="1" t="s">
        <v>1762</v>
      </c>
      <c r="P743" s="1" t="s">
        <v>64</v>
      </c>
      <c r="Q743" s="1" t="s">
        <v>64</v>
      </c>
      <c r="R743" s="1" t="s">
        <v>63</v>
      </c>
      <c r="V743">
        <v>1</v>
      </c>
      <c r="AV743" s="1" t="s">
        <v>52</v>
      </c>
      <c r="AW743" s="1" t="s">
        <v>1869</v>
      </c>
      <c r="AX743" s="1" t="s">
        <v>52</v>
      </c>
      <c r="AY743" s="1" t="s">
        <v>52</v>
      </c>
      <c r="AZ743" s="1" t="s">
        <v>52</v>
      </c>
    </row>
    <row r="744" spans="1:52" ht="30" customHeight="1">
      <c r="A744" s="18" t="s">
        <v>889</v>
      </c>
      <c r="B744" s="18" t="s">
        <v>1863</v>
      </c>
      <c r="C744" s="18" t="s">
        <v>800</v>
      </c>
      <c r="D744" s="19">
        <v>1</v>
      </c>
      <c r="E744" s="21">
        <f>TRUNC(SUMIF(V742:V745, RIGHTB(O744, 1), F742:F745)*U744, 2)</f>
        <v>10818.67</v>
      </c>
      <c r="F744" s="24">
        <f>TRUNC(E744*D744,1)</f>
        <v>10818.6</v>
      </c>
      <c r="G744" s="21">
        <v>0</v>
      </c>
      <c r="H744" s="24">
        <f>TRUNC(G744*D744,1)</f>
        <v>0</v>
      </c>
      <c r="I744" s="21">
        <v>0</v>
      </c>
      <c r="J744" s="24">
        <f>TRUNC(I744*D744,1)</f>
        <v>0</v>
      </c>
      <c r="K744" s="21">
        <f t="shared" si="95"/>
        <v>10818.6</v>
      </c>
      <c r="L744" s="24">
        <f t="shared" si="95"/>
        <v>10818.6</v>
      </c>
      <c r="M744" s="18" t="s">
        <v>52</v>
      </c>
      <c r="N744" s="1" t="s">
        <v>1002</v>
      </c>
      <c r="O744" s="1" t="s">
        <v>801</v>
      </c>
      <c r="P744" s="1" t="s">
        <v>64</v>
      </c>
      <c r="Q744" s="1" t="s">
        <v>64</v>
      </c>
      <c r="R744" s="1" t="s">
        <v>64</v>
      </c>
      <c r="S744">
        <v>0</v>
      </c>
      <c r="T744">
        <v>0</v>
      </c>
      <c r="U744">
        <v>0.35</v>
      </c>
      <c r="AV744" s="1" t="s">
        <v>52</v>
      </c>
      <c r="AW744" s="1" t="s">
        <v>1870</v>
      </c>
      <c r="AX744" s="1" t="s">
        <v>52</v>
      </c>
      <c r="AY744" s="1" t="s">
        <v>52</v>
      </c>
      <c r="AZ744" s="1" t="s">
        <v>52</v>
      </c>
    </row>
    <row r="745" spans="1:52" ht="30" customHeight="1">
      <c r="A745" s="18" t="s">
        <v>1786</v>
      </c>
      <c r="B745" s="18" t="s">
        <v>872</v>
      </c>
      <c r="C745" s="18" t="s">
        <v>873</v>
      </c>
      <c r="D745" s="19">
        <v>1</v>
      </c>
      <c r="E745" s="21">
        <f>TRUNC(단가대비표!O178*1/8*16/12*25/20, 1)</f>
        <v>0</v>
      </c>
      <c r="F745" s="24">
        <f>TRUNC(E745*D745,1)</f>
        <v>0</v>
      </c>
      <c r="G745" s="21">
        <f>TRUNC(단가대비표!P178*1/8*16/12*25/20, 1)</f>
        <v>59020.2</v>
      </c>
      <c r="H745" s="24">
        <f>TRUNC(G745*D745,1)</f>
        <v>59020.2</v>
      </c>
      <c r="I745" s="21">
        <f>TRUNC(단가대비표!V178*1/8*16/12*25/20, 1)</f>
        <v>0</v>
      </c>
      <c r="J745" s="24">
        <f>TRUNC(I745*D745,1)</f>
        <v>0</v>
      </c>
      <c r="K745" s="21">
        <f t="shared" si="95"/>
        <v>59020.2</v>
      </c>
      <c r="L745" s="24">
        <f t="shared" si="95"/>
        <v>59020.2</v>
      </c>
      <c r="M745" s="18" t="s">
        <v>52</v>
      </c>
      <c r="N745" s="1" t="s">
        <v>1002</v>
      </c>
      <c r="O745" s="1" t="s">
        <v>1787</v>
      </c>
      <c r="P745" s="1" t="s">
        <v>64</v>
      </c>
      <c r="Q745" s="1" t="s">
        <v>64</v>
      </c>
      <c r="R745" s="1" t="s">
        <v>63</v>
      </c>
      <c r="AV745" s="1" t="s">
        <v>52</v>
      </c>
      <c r="AW745" s="1" t="s">
        <v>1871</v>
      </c>
      <c r="AX745" s="1" t="s">
        <v>63</v>
      </c>
      <c r="AY745" s="1" t="s">
        <v>52</v>
      </c>
      <c r="AZ745" s="1" t="s">
        <v>52</v>
      </c>
    </row>
    <row r="746" spans="1:52" ht="30" customHeight="1">
      <c r="A746" s="18" t="s">
        <v>831</v>
      </c>
      <c r="B746" s="18" t="s">
        <v>52</v>
      </c>
      <c r="C746" s="18" t="s">
        <v>52</v>
      </c>
      <c r="D746" s="19"/>
      <c r="E746" s="21"/>
      <c r="F746" s="24">
        <f>TRUNC(SUMIF(N742:N745, N741, F742:F745),0)</f>
        <v>41729</v>
      </c>
      <c r="G746" s="21"/>
      <c r="H746" s="24">
        <f>TRUNC(SUMIF(N742:N745, N741, H742:H745),0)</f>
        <v>59020</v>
      </c>
      <c r="I746" s="21"/>
      <c r="J746" s="24">
        <f>TRUNC(SUMIF(N742:N745, N741, J742:J745),0)</f>
        <v>90024</v>
      </c>
      <c r="K746" s="21"/>
      <c r="L746" s="24">
        <f>F746+H746+J746</f>
        <v>190773</v>
      </c>
      <c r="M746" s="18" t="s">
        <v>52</v>
      </c>
      <c r="N746" s="1" t="s">
        <v>99</v>
      </c>
      <c r="O746" s="1" t="s">
        <v>99</v>
      </c>
      <c r="P746" s="1" t="s">
        <v>52</v>
      </c>
      <c r="Q746" s="1" t="s">
        <v>52</v>
      </c>
      <c r="R746" s="1" t="s">
        <v>52</v>
      </c>
      <c r="AV746" s="1" t="s">
        <v>52</v>
      </c>
      <c r="AW746" s="1" t="s">
        <v>52</v>
      </c>
      <c r="AX746" s="1" t="s">
        <v>52</v>
      </c>
      <c r="AY746" s="1" t="s">
        <v>52</v>
      </c>
      <c r="AZ746" s="1" t="s">
        <v>52</v>
      </c>
    </row>
    <row r="747" spans="1:52" ht="30" customHeight="1">
      <c r="A747" s="19"/>
      <c r="B747" s="19"/>
      <c r="C747" s="19"/>
      <c r="D747" s="19"/>
      <c r="E747" s="21"/>
      <c r="F747" s="24"/>
      <c r="G747" s="21"/>
      <c r="H747" s="24"/>
      <c r="I747" s="21"/>
      <c r="J747" s="24"/>
      <c r="K747" s="21"/>
      <c r="L747" s="24"/>
      <c r="M747" s="19"/>
    </row>
    <row r="748" spans="1:52" ht="30" customHeight="1">
      <c r="A748" s="15" t="s">
        <v>1872</v>
      </c>
      <c r="B748" s="16"/>
      <c r="C748" s="16"/>
      <c r="D748" s="16"/>
      <c r="E748" s="20"/>
      <c r="F748" s="23"/>
      <c r="G748" s="20"/>
      <c r="H748" s="23"/>
      <c r="I748" s="20"/>
      <c r="J748" s="23"/>
      <c r="K748" s="20"/>
      <c r="L748" s="23"/>
      <c r="M748" s="17"/>
      <c r="N748" s="1" t="s">
        <v>1008</v>
      </c>
    </row>
    <row r="749" spans="1:52" ht="30" customHeight="1">
      <c r="A749" s="18" t="s">
        <v>1873</v>
      </c>
      <c r="B749" s="18" t="s">
        <v>872</v>
      </c>
      <c r="C749" s="18" t="s">
        <v>873</v>
      </c>
      <c r="D749" s="19">
        <v>0.67</v>
      </c>
      <c r="E749" s="21">
        <f>단가대비표!O159</f>
        <v>0</v>
      </c>
      <c r="F749" s="24">
        <f>TRUNC(E749*D749,1)</f>
        <v>0</v>
      </c>
      <c r="G749" s="21">
        <f>단가대비표!P159</f>
        <v>268187</v>
      </c>
      <c r="H749" s="24">
        <f>TRUNC(G749*D749,1)</f>
        <v>179685.2</v>
      </c>
      <c r="I749" s="21">
        <f>단가대비표!V159</f>
        <v>0</v>
      </c>
      <c r="J749" s="24">
        <f>TRUNC(I749*D749,1)</f>
        <v>0</v>
      </c>
      <c r="K749" s="21">
        <f t="shared" ref="K749:L751" si="96">TRUNC(E749+G749+I749,1)</f>
        <v>268187</v>
      </c>
      <c r="L749" s="24">
        <f t="shared" si="96"/>
        <v>179685.2</v>
      </c>
      <c r="M749" s="18" t="s">
        <v>52</v>
      </c>
      <c r="N749" s="1" t="s">
        <v>1008</v>
      </c>
      <c r="O749" s="1" t="s">
        <v>1874</v>
      </c>
      <c r="P749" s="1" t="s">
        <v>64</v>
      </c>
      <c r="Q749" s="1" t="s">
        <v>64</v>
      </c>
      <c r="R749" s="1" t="s">
        <v>63</v>
      </c>
      <c r="V749">
        <v>1</v>
      </c>
      <c r="AV749" s="1" t="s">
        <v>52</v>
      </c>
      <c r="AW749" s="1" t="s">
        <v>1875</v>
      </c>
      <c r="AX749" s="1" t="s">
        <v>52</v>
      </c>
      <c r="AY749" s="1" t="s">
        <v>52</v>
      </c>
      <c r="AZ749" s="1" t="s">
        <v>52</v>
      </c>
    </row>
    <row r="750" spans="1:52" ht="30" customHeight="1">
      <c r="A750" s="18" t="s">
        <v>876</v>
      </c>
      <c r="B750" s="18" t="s">
        <v>872</v>
      </c>
      <c r="C750" s="18" t="s">
        <v>873</v>
      </c>
      <c r="D750" s="19">
        <v>0.22</v>
      </c>
      <c r="E750" s="21">
        <f>단가대비표!O155</f>
        <v>0</v>
      </c>
      <c r="F750" s="24">
        <f>TRUNC(E750*D750,1)</f>
        <v>0</v>
      </c>
      <c r="G750" s="21">
        <f>단가대비표!P155</f>
        <v>172068</v>
      </c>
      <c r="H750" s="24">
        <f>TRUNC(G750*D750,1)</f>
        <v>37854.9</v>
      </c>
      <c r="I750" s="21">
        <f>단가대비표!V155</f>
        <v>0</v>
      </c>
      <c r="J750" s="24">
        <f>TRUNC(I750*D750,1)</f>
        <v>0</v>
      </c>
      <c r="K750" s="21">
        <f t="shared" si="96"/>
        <v>172068</v>
      </c>
      <c r="L750" s="24">
        <f t="shared" si="96"/>
        <v>37854.9</v>
      </c>
      <c r="M750" s="18" t="s">
        <v>52</v>
      </c>
      <c r="N750" s="1" t="s">
        <v>1008</v>
      </c>
      <c r="O750" s="1" t="s">
        <v>877</v>
      </c>
      <c r="P750" s="1" t="s">
        <v>64</v>
      </c>
      <c r="Q750" s="1" t="s">
        <v>64</v>
      </c>
      <c r="R750" s="1" t="s">
        <v>63</v>
      </c>
      <c r="V750">
        <v>1</v>
      </c>
      <c r="AV750" s="1" t="s">
        <v>52</v>
      </c>
      <c r="AW750" s="1" t="s">
        <v>1876</v>
      </c>
      <c r="AX750" s="1" t="s">
        <v>52</v>
      </c>
      <c r="AY750" s="1" t="s">
        <v>52</v>
      </c>
      <c r="AZ750" s="1" t="s">
        <v>52</v>
      </c>
    </row>
    <row r="751" spans="1:52" ht="30" customHeight="1">
      <c r="A751" s="18" t="s">
        <v>967</v>
      </c>
      <c r="B751" s="18" t="s">
        <v>1482</v>
      </c>
      <c r="C751" s="18" t="s">
        <v>800</v>
      </c>
      <c r="D751" s="19">
        <v>1</v>
      </c>
      <c r="E751" s="21">
        <v>0</v>
      </c>
      <c r="F751" s="24">
        <f>TRUNC(E751*D751,1)</f>
        <v>0</v>
      </c>
      <c r="G751" s="21">
        <v>0</v>
      </c>
      <c r="H751" s="24">
        <f>TRUNC(G751*D751,1)</f>
        <v>0</v>
      </c>
      <c r="I751" s="21">
        <f>TRUNC(SUMIF(V749:V751, RIGHTB(O751, 1), H749:H751)*U751, 2)</f>
        <v>19578.599999999999</v>
      </c>
      <c r="J751" s="24">
        <f>TRUNC(I751*D751,1)</f>
        <v>19578.599999999999</v>
      </c>
      <c r="K751" s="21">
        <f t="shared" si="96"/>
        <v>19578.599999999999</v>
      </c>
      <c r="L751" s="24">
        <f t="shared" si="96"/>
        <v>19578.599999999999</v>
      </c>
      <c r="M751" s="18" t="s">
        <v>52</v>
      </c>
      <c r="N751" s="1" t="s">
        <v>1008</v>
      </c>
      <c r="O751" s="1" t="s">
        <v>801</v>
      </c>
      <c r="P751" s="1" t="s">
        <v>64</v>
      </c>
      <c r="Q751" s="1" t="s">
        <v>64</v>
      </c>
      <c r="R751" s="1" t="s">
        <v>64</v>
      </c>
      <c r="S751">
        <v>1</v>
      </c>
      <c r="T751">
        <v>2</v>
      </c>
      <c r="U751">
        <v>0.09</v>
      </c>
      <c r="AV751" s="1" t="s">
        <v>52</v>
      </c>
      <c r="AW751" s="1" t="s">
        <v>1877</v>
      </c>
      <c r="AX751" s="1" t="s">
        <v>52</v>
      </c>
      <c r="AY751" s="1" t="s">
        <v>52</v>
      </c>
      <c r="AZ751" s="1" t="s">
        <v>52</v>
      </c>
    </row>
    <row r="752" spans="1:52" ht="30" customHeight="1">
      <c r="A752" s="18" t="s">
        <v>831</v>
      </c>
      <c r="B752" s="18" t="s">
        <v>52</v>
      </c>
      <c r="C752" s="18" t="s">
        <v>52</v>
      </c>
      <c r="D752" s="19"/>
      <c r="E752" s="21"/>
      <c r="F752" s="24">
        <f>TRUNC(SUMIF(N749:N751, N748, F749:F751),0)</f>
        <v>0</v>
      </c>
      <c r="G752" s="21"/>
      <c r="H752" s="24">
        <f>TRUNC(SUMIF(N749:N751, N748, H749:H751),0)</f>
        <v>217540</v>
      </c>
      <c r="I752" s="21"/>
      <c r="J752" s="24">
        <f>TRUNC(SUMIF(N749:N751, N748, J749:J751),0)</f>
        <v>19578</v>
      </c>
      <c r="K752" s="21"/>
      <c r="L752" s="24">
        <f>F752+H752+J752</f>
        <v>237118</v>
      </c>
      <c r="M752" s="18" t="s">
        <v>52</v>
      </c>
      <c r="N752" s="1" t="s">
        <v>99</v>
      </c>
      <c r="O752" s="1" t="s">
        <v>99</v>
      </c>
      <c r="P752" s="1" t="s">
        <v>52</v>
      </c>
      <c r="Q752" s="1" t="s">
        <v>52</v>
      </c>
      <c r="R752" s="1" t="s">
        <v>52</v>
      </c>
      <c r="AV752" s="1" t="s">
        <v>52</v>
      </c>
      <c r="AW752" s="1" t="s">
        <v>52</v>
      </c>
      <c r="AX752" s="1" t="s">
        <v>52</v>
      </c>
      <c r="AY752" s="1" t="s">
        <v>52</v>
      </c>
      <c r="AZ752" s="1" t="s">
        <v>52</v>
      </c>
    </row>
    <row r="753" spans="1:52" ht="30" customHeight="1">
      <c r="A753" s="19"/>
      <c r="B753" s="19"/>
      <c r="C753" s="19"/>
      <c r="D753" s="19"/>
      <c r="E753" s="21"/>
      <c r="F753" s="24"/>
      <c r="G753" s="21"/>
      <c r="H753" s="24"/>
      <c r="I753" s="21"/>
      <c r="J753" s="24"/>
      <c r="K753" s="21"/>
      <c r="L753" s="24"/>
      <c r="M753" s="19"/>
    </row>
    <row r="754" spans="1:52" ht="30" customHeight="1">
      <c r="A754" s="15" t="s">
        <v>1878</v>
      </c>
      <c r="B754" s="16"/>
      <c r="C754" s="16"/>
      <c r="D754" s="16"/>
      <c r="E754" s="20"/>
      <c r="F754" s="23"/>
      <c r="G754" s="20"/>
      <c r="H754" s="23"/>
      <c r="I754" s="20"/>
      <c r="J754" s="23"/>
      <c r="K754" s="20"/>
      <c r="L754" s="23"/>
      <c r="M754" s="17"/>
      <c r="N754" s="1" t="s">
        <v>1012</v>
      </c>
    </row>
    <row r="755" spans="1:52" ht="30" customHeight="1">
      <c r="A755" s="18" t="s">
        <v>1873</v>
      </c>
      <c r="B755" s="18" t="s">
        <v>872</v>
      </c>
      <c r="C755" s="18" t="s">
        <v>873</v>
      </c>
      <c r="D755" s="19">
        <v>1.76</v>
      </c>
      <c r="E755" s="21">
        <f>단가대비표!O159</f>
        <v>0</v>
      </c>
      <c r="F755" s="24">
        <f>TRUNC(E755*D755,1)</f>
        <v>0</v>
      </c>
      <c r="G755" s="21">
        <f>단가대비표!P159</f>
        <v>268187</v>
      </c>
      <c r="H755" s="24">
        <f>TRUNC(G755*D755,1)</f>
        <v>472009.1</v>
      </c>
      <c r="I755" s="21">
        <f>단가대비표!V159</f>
        <v>0</v>
      </c>
      <c r="J755" s="24">
        <f>TRUNC(I755*D755,1)</f>
        <v>0</v>
      </c>
      <c r="K755" s="21">
        <f t="shared" ref="K755:L758" si="97">TRUNC(E755+G755+I755,1)</f>
        <v>268187</v>
      </c>
      <c r="L755" s="24">
        <f t="shared" si="97"/>
        <v>472009.1</v>
      </c>
      <c r="M755" s="18" t="s">
        <v>52</v>
      </c>
      <c r="N755" s="1" t="s">
        <v>1012</v>
      </c>
      <c r="O755" s="1" t="s">
        <v>1874</v>
      </c>
      <c r="P755" s="1" t="s">
        <v>64</v>
      </c>
      <c r="Q755" s="1" t="s">
        <v>64</v>
      </c>
      <c r="R755" s="1" t="s">
        <v>63</v>
      </c>
      <c r="V755">
        <v>1</v>
      </c>
      <c r="AV755" s="1" t="s">
        <v>52</v>
      </c>
      <c r="AW755" s="1" t="s">
        <v>1879</v>
      </c>
      <c r="AX755" s="1" t="s">
        <v>52</v>
      </c>
      <c r="AY755" s="1" t="s">
        <v>52</v>
      </c>
      <c r="AZ755" s="1" t="s">
        <v>52</v>
      </c>
    </row>
    <row r="756" spans="1:52" ht="30" customHeight="1">
      <c r="A756" s="18" t="s">
        <v>876</v>
      </c>
      <c r="B756" s="18" t="s">
        <v>872</v>
      </c>
      <c r="C756" s="18" t="s">
        <v>873</v>
      </c>
      <c r="D756" s="19">
        <v>0.59</v>
      </c>
      <c r="E756" s="21">
        <f>단가대비표!O155</f>
        <v>0</v>
      </c>
      <c r="F756" s="24">
        <f>TRUNC(E756*D756,1)</f>
        <v>0</v>
      </c>
      <c r="G756" s="21">
        <f>단가대비표!P155</f>
        <v>172068</v>
      </c>
      <c r="H756" s="24">
        <f>TRUNC(G756*D756,1)</f>
        <v>101520.1</v>
      </c>
      <c r="I756" s="21">
        <f>단가대비표!V155</f>
        <v>0</v>
      </c>
      <c r="J756" s="24">
        <f>TRUNC(I756*D756,1)</f>
        <v>0</v>
      </c>
      <c r="K756" s="21">
        <f t="shared" si="97"/>
        <v>172068</v>
      </c>
      <c r="L756" s="24">
        <f t="shared" si="97"/>
        <v>101520.1</v>
      </c>
      <c r="M756" s="18" t="s">
        <v>52</v>
      </c>
      <c r="N756" s="1" t="s">
        <v>1012</v>
      </c>
      <c r="O756" s="1" t="s">
        <v>877</v>
      </c>
      <c r="P756" s="1" t="s">
        <v>64</v>
      </c>
      <c r="Q756" s="1" t="s">
        <v>64</v>
      </c>
      <c r="R756" s="1" t="s">
        <v>63</v>
      </c>
      <c r="V756">
        <v>1</v>
      </c>
      <c r="AV756" s="1" t="s">
        <v>52</v>
      </c>
      <c r="AW756" s="1" t="s">
        <v>1880</v>
      </c>
      <c r="AX756" s="1" t="s">
        <v>52</v>
      </c>
      <c r="AY756" s="1" t="s">
        <v>52</v>
      </c>
      <c r="AZ756" s="1" t="s">
        <v>52</v>
      </c>
    </row>
    <row r="757" spans="1:52" ht="30" customHeight="1">
      <c r="A757" s="18" t="s">
        <v>967</v>
      </c>
      <c r="B757" s="18" t="s">
        <v>1066</v>
      </c>
      <c r="C757" s="18" t="s">
        <v>800</v>
      </c>
      <c r="D757" s="19">
        <v>1</v>
      </c>
      <c r="E757" s="21">
        <v>0</v>
      </c>
      <c r="F757" s="24">
        <f>TRUNC(E757*D757,1)</f>
        <v>0</v>
      </c>
      <c r="G757" s="21">
        <v>0</v>
      </c>
      <c r="H757" s="24">
        <f>TRUNC(G757*D757,1)</f>
        <v>0</v>
      </c>
      <c r="I757" s="21">
        <f>TRUNC(SUMIF(V755:V758, RIGHTB(O757, 1), H755:H758)*U757, 2)</f>
        <v>11470.58</v>
      </c>
      <c r="J757" s="24">
        <f>TRUNC(I757*D757,1)</f>
        <v>11470.5</v>
      </c>
      <c r="K757" s="21">
        <f t="shared" si="97"/>
        <v>11470.5</v>
      </c>
      <c r="L757" s="24">
        <f t="shared" si="97"/>
        <v>11470.5</v>
      </c>
      <c r="M757" s="18" t="s">
        <v>52</v>
      </c>
      <c r="N757" s="1" t="s">
        <v>1012</v>
      </c>
      <c r="O757" s="1" t="s">
        <v>801</v>
      </c>
      <c r="P757" s="1" t="s">
        <v>64</v>
      </c>
      <c r="Q757" s="1" t="s">
        <v>64</v>
      </c>
      <c r="R757" s="1" t="s">
        <v>64</v>
      </c>
      <c r="S757">
        <v>1</v>
      </c>
      <c r="T757">
        <v>2</v>
      </c>
      <c r="U757">
        <v>0.02</v>
      </c>
      <c r="AV757" s="1" t="s">
        <v>52</v>
      </c>
      <c r="AW757" s="1" t="s">
        <v>1881</v>
      </c>
      <c r="AX757" s="1" t="s">
        <v>52</v>
      </c>
      <c r="AY757" s="1" t="s">
        <v>52</v>
      </c>
      <c r="AZ757" s="1" t="s">
        <v>52</v>
      </c>
    </row>
    <row r="758" spans="1:52" ht="30" customHeight="1">
      <c r="A758" s="18" t="s">
        <v>1882</v>
      </c>
      <c r="B758" s="18" t="s">
        <v>1883</v>
      </c>
      <c r="C758" s="18" t="s">
        <v>771</v>
      </c>
      <c r="D758" s="19">
        <v>6.5</v>
      </c>
      <c r="E758" s="21">
        <f>단가대비표!O98</f>
        <v>1554</v>
      </c>
      <c r="F758" s="24">
        <f>TRUNC(E758*D758,1)</f>
        <v>10101</v>
      </c>
      <c r="G758" s="21">
        <f>단가대비표!P98</f>
        <v>0</v>
      </c>
      <c r="H758" s="24">
        <f>TRUNC(G758*D758,1)</f>
        <v>0</v>
      </c>
      <c r="I758" s="21">
        <f>단가대비표!V98</f>
        <v>0</v>
      </c>
      <c r="J758" s="24">
        <f>TRUNC(I758*D758,1)</f>
        <v>0</v>
      </c>
      <c r="K758" s="21">
        <f t="shared" si="97"/>
        <v>1554</v>
      </c>
      <c r="L758" s="24">
        <f t="shared" si="97"/>
        <v>10101</v>
      </c>
      <c r="M758" s="18" t="s">
        <v>52</v>
      </c>
      <c r="N758" s="1" t="s">
        <v>1012</v>
      </c>
      <c r="O758" s="1" t="s">
        <v>1884</v>
      </c>
      <c r="P758" s="1" t="s">
        <v>64</v>
      </c>
      <c r="Q758" s="1" t="s">
        <v>64</v>
      </c>
      <c r="R758" s="1" t="s">
        <v>63</v>
      </c>
      <c r="AV758" s="1" t="s">
        <v>52</v>
      </c>
      <c r="AW758" s="1" t="s">
        <v>1885</v>
      </c>
      <c r="AX758" s="1" t="s">
        <v>52</v>
      </c>
      <c r="AY758" s="1" t="s">
        <v>52</v>
      </c>
      <c r="AZ758" s="1" t="s">
        <v>52</v>
      </c>
    </row>
    <row r="759" spans="1:52" ht="30" customHeight="1">
      <c r="A759" s="18" t="s">
        <v>831</v>
      </c>
      <c r="B759" s="18" t="s">
        <v>52</v>
      </c>
      <c r="C759" s="18" t="s">
        <v>52</v>
      </c>
      <c r="D759" s="19"/>
      <c r="E759" s="21"/>
      <c r="F759" s="24">
        <f>TRUNC(SUMIF(N755:N758, N754, F755:F758),0)</f>
        <v>10101</v>
      </c>
      <c r="G759" s="21"/>
      <c r="H759" s="24">
        <f>TRUNC(SUMIF(N755:N758, N754, H755:H758),0)</f>
        <v>573529</v>
      </c>
      <c r="I759" s="21"/>
      <c r="J759" s="24">
        <f>TRUNC(SUMIF(N755:N758, N754, J755:J758),0)</f>
        <v>11470</v>
      </c>
      <c r="K759" s="21"/>
      <c r="L759" s="24">
        <f>F759+H759+J759</f>
        <v>595100</v>
      </c>
      <c r="M759" s="18" t="s">
        <v>52</v>
      </c>
      <c r="N759" s="1" t="s">
        <v>99</v>
      </c>
      <c r="O759" s="1" t="s">
        <v>99</v>
      </c>
      <c r="P759" s="1" t="s">
        <v>52</v>
      </c>
      <c r="Q759" s="1" t="s">
        <v>52</v>
      </c>
      <c r="R759" s="1" t="s">
        <v>52</v>
      </c>
      <c r="AV759" s="1" t="s">
        <v>52</v>
      </c>
      <c r="AW759" s="1" t="s">
        <v>52</v>
      </c>
      <c r="AX759" s="1" t="s">
        <v>52</v>
      </c>
      <c r="AY759" s="1" t="s">
        <v>52</v>
      </c>
      <c r="AZ759" s="1" t="s">
        <v>52</v>
      </c>
    </row>
    <row r="760" spans="1:52" ht="30" customHeight="1">
      <c r="A760" s="19"/>
      <c r="B760" s="19"/>
      <c r="C760" s="19"/>
      <c r="D760" s="19"/>
      <c r="E760" s="21"/>
      <c r="F760" s="24"/>
      <c r="G760" s="21"/>
      <c r="H760" s="24"/>
      <c r="I760" s="21"/>
      <c r="J760" s="24"/>
      <c r="K760" s="21"/>
      <c r="L760" s="24"/>
      <c r="M760" s="19"/>
    </row>
    <row r="761" spans="1:52" ht="30" customHeight="1">
      <c r="A761" s="15" t="s">
        <v>1886</v>
      </c>
      <c r="B761" s="16"/>
      <c r="C761" s="16"/>
      <c r="D761" s="16"/>
      <c r="E761" s="20"/>
      <c r="F761" s="23"/>
      <c r="G761" s="20"/>
      <c r="H761" s="23"/>
      <c r="I761" s="20"/>
      <c r="J761" s="23"/>
      <c r="K761" s="20"/>
      <c r="L761" s="23"/>
      <c r="M761" s="17"/>
      <c r="N761" s="1" t="s">
        <v>1018</v>
      </c>
    </row>
    <row r="762" spans="1:52" ht="30" customHeight="1">
      <c r="A762" s="18" t="s">
        <v>1887</v>
      </c>
      <c r="B762" s="18" t="s">
        <v>1888</v>
      </c>
      <c r="C762" s="18" t="s">
        <v>83</v>
      </c>
      <c r="D762" s="19">
        <v>1.03</v>
      </c>
      <c r="E762" s="21">
        <f>단가대비표!O23</f>
        <v>11018</v>
      </c>
      <c r="F762" s="24">
        <f>TRUNC(E762*D762,1)</f>
        <v>11348.5</v>
      </c>
      <c r="G762" s="21">
        <f>단가대비표!P23</f>
        <v>0</v>
      </c>
      <c r="H762" s="24">
        <f>TRUNC(G762*D762,1)</f>
        <v>0</v>
      </c>
      <c r="I762" s="21">
        <f>단가대비표!V23</f>
        <v>0</v>
      </c>
      <c r="J762" s="24">
        <f>TRUNC(I762*D762,1)</f>
        <v>0</v>
      </c>
      <c r="K762" s="21">
        <f t="shared" ref="K762:L765" si="98">TRUNC(E762+G762+I762,1)</f>
        <v>11018</v>
      </c>
      <c r="L762" s="24">
        <f t="shared" si="98"/>
        <v>11348.5</v>
      </c>
      <c r="M762" s="18" t="s">
        <v>1889</v>
      </c>
      <c r="N762" s="1" t="s">
        <v>52</v>
      </c>
      <c r="O762" s="1" t="s">
        <v>1890</v>
      </c>
      <c r="P762" s="1" t="s">
        <v>64</v>
      </c>
      <c r="Q762" s="1" t="s">
        <v>64</v>
      </c>
      <c r="R762" s="1" t="s">
        <v>63</v>
      </c>
      <c r="V762">
        <v>1</v>
      </c>
      <c r="AV762" s="1" t="s">
        <v>52</v>
      </c>
      <c r="AW762" s="1" t="s">
        <v>1891</v>
      </c>
      <c r="AX762" s="1" t="s">
        <v>52</v>
      </c>
      <c r="AY762" s="1" t="s">
        <v>1892</v>
      </c>
      <c r="AZ762" s="1" t="s">
        <v>52</v>
      </c>
    </row>
    <row r="763" spans="1:52" ht="30" customHeight="1">
      <c r="A763" s="18" t="s">
        <v>867</v>
      </c>
      <c r="B763" s="18" t="s">
        <v>868</v>
      </c>
      <c r="C763" s="18" t="s">
        <v>104</v>
      </c>
      <c r="D763" s="19">
        <v>3.7999999999999999E-2</v>
      </c>
      <c r="E763" s="21">
        <f>단가대비표!O46</f>
        <v>571556</v>
      </c>
      <c r="F763" s="24">
        <f>TRUNC(E763*D763,1)</f>
        <v>21719.1</v>
      </c>
      <c r="G763" s="21">
        <f>단가대비표!P46</f>
        <v>0</v>
      </c>
      <c r="H763" s="24">
        <f>TRUNC(G763*D763,1)</f>
        <v>0</v>
      </c>
      <c r="I763" s="21">
        <f>단가대비표!V46</f>
        <v>0</v>
      </c>
      <c r="J763" s="24">
        <f>TRUNC(I763*D763,1)</f>
        <v>0</v>
      </c>
      <c r="K763" s="21">
        <f t="shared" si="98"/>
        <v>571556</v>
      </c>
      <c r="L763" s="24">
        <f t="shared" si="98"/>
        <v>21719.1</v>
      </c>
      <c r="M763" s="18" t="s">
        <v>1889</v>
      </c>
      <c r="N763" s="1" t="s">
        <v>52</v>
      </c>
      <c r="O763" s="1" t="s">
        <v>869</v>
      </c>
      <c r="P763" s="1" t="s">
        <v>64</v>
      </c>
      <c r="Q763" s="1" t="s">
        <v>64</v>
      </c>
      <c r="R763" s="1" t="s">
        <v>63</v>
      </c>
      <c r="V763">
        <v>1</v>
      </c>
      <c r="AV763" s="1" t="s">
        <v>52</v>
      </c>
      <c r="AW763" s="1" t="s">
        <v>1893</v>
      </c>
      <c r="AX763" s="1" t="s">
        <v>52</v>
      </c>
      <c r="AY763" s="1" t="s">
        <v>1892</v>
      </c>
      <c r="AZ763" s="1" t="s">
        <v>52</v>
      </c>
    </row>
    <row r="764" spans="1:52" ht="30" customHeight="1">
      <c r="A764" s="18" t="s">
        <v>1894</v>
      </c>
      <c r="B764" s="18" t="s">
        <v>1895</v>
      </c>
      <c r="C764" s="18" t="s">
        <v>800</v>
      </c>
      <c r="D764" s="19">
        <v>1</v>
      </c>
      <c r="E764" s="21">
        <f>TRUNC(SUMIF(V762:V765, RIGHTB(O764, 1), F762:F765)*U764, 2)</f>
        <v>10813.1</v>
      </c>
      <c r="F764" s="24">
        <f>TRUNC(E764*D764,1)</f>
        <v>10813.1</v>
      </c>
      <c r="G764" s="21">
        <v>0</v>
      </c>
      <c r="H764" s="24">
        <f>TRUNC(G764*D764,1)</f>
        <v>0</v>
      </c>
      <c r="I764" s="21">
        <v>0</v>
      </c>
      <c r="J764" s="24">
        <f>TRUNC(I764*D764,1)</f>
        <v>0</v>
      </c>
      <c r="K764" s="21">
        <f t="shared" si="98"/>
        <v>10813.1</v>
      </c>
      <c r="L764" s="24">
        <f t="shared" si="98"/>
        <v>10813.1</v>
      </c>
      <c r="M764" s="18" t="s">
        <v>52</v>
      </c>
      <c r="N764" s="1" t="s">
        <v>1018</v>
      </c>
      <c r="O764" s="1" t="s">
        <v>801</v>
      </c>
      <c r="P764" s="1" t="s">
        <v>64</v>
      </c>
      <c r="Q764" s="1" t="s">
        <v>64</v>
      </c>
      <c r="R764" s="1" t="s">
        <v>64</v>
      </c>
      <c r="S764">
        <v>0</v>
      </c>
      <c r="T764">
        <v>0</v>
      </c>
      <c r="U764">
        <v>0.32700000000000001</v>
      </c>
      <c r="W764">
        <v>2</v>
      </c>
      <c r="AV764" s="1" t="s">
        <v>52</v>
      </c>
      <c r="AW764" s="1" t="s">
        <v>1896</v>
      </c>
      <c r="AX764" s="1" t="s">
        <v>52</v>
      </c>
      <c r="AY764" s="1" t="s">
        <v>52</v>
      </c>
      <c r="AZ764" s="1" t="s">
        <v>52</v>
      </c>
    </row>
    <row r="765" spans="1:52" ht="30" customHeight="1">
      <c r="A765" s="18" t="s">
        <v>1897</v>
      </c>
      <c r="B765" s="18" t="s">
        <v>1898</v>
      </c>
      <c r="C765" s="18" t="s">
        <v>800</v>
      </c>
      <c r="D765" s="19">
        <v>1</v>
      </c>
      <c r="E765" s="21">
        <f>TRUNC(SUMIF(W762:W765, RIGHTB(O765, 1), F762:F765)*U765, 2)</f>
        <v>1189.44</v>
      </c>
      <c r="F765" s="24">
        <f>TRUNC(E765*D765,1)</f>
        <v>1189.4000000000001</v>
      </c>
      <c r="G765" s="21">
        <v>0</v>
      </c>
      <c r="H765" s="24">
        <f>TRUNC(G765*D765,1)</f>
        <v>0</v>
      </c>
      <c r="I765" s="21">
        <v>0</v>
      </c>
      <c r="J765" s="24">
        <f>TRUNC(I765*D765,1)</f>
        <v>0</v>
      </c>
      <c r="K765" s="21">
        <f t="shared" si="98"/>
        <v>1189.4000000000001</v>
      </c>
      <c r="L765" s="24">
        <f t="shared" si="98"/>
        <v>1189.4000000000001</v>
      </c>
      <c r="M765" s="18" t="s">
        <v>52</v>
      </c>
      <c r="N765" s="1" t="s">
        <v>1018</v>
      </c>
      <c r="O765" s="1" t="s">
        <v>976</v>
      </c>
      <c r="P765" s="1" t="s">
        <v>64</v>
      </c>
      <c r="Q765" s="1" t="s">
        <v>64</v>
      </c>
      <c r="R765" s="1" t="s">
        <v>64</v>
      </c>
      <c r="S765">
        <v>0</v>
      </c>
      <c r="T765">
        <v>0</v>
      </c>
      <c r="U765">
        <v>0.11</v>
      </c>
      <c r="AV765" s="1" t="s">
        <v>52</v>
      </c>
      <c r="AW765" s="1" t="s">
        <v>1899</v>
      </c>
      <c r="AX765" s="1" t="s">
        <v>52</v>
      </c>
      <c r="AY765" s="1" t="s">
        <v>52</v>
      </c>
      <c r="AZ765" s="1" t="s">
        <v>52</v>
      </c>
    </row>
    <row r="766" spans="1:52" ht="30" customHeight="1">
      <c r="A766" s="18" t="s">
        <v>831</v>
      </c>
      <c r="B766" s="18" t="s">
        <v>52</v>
      </c>
      <c r="C766" s="18" t="s">
        <v>52</v>
      </c>
      <c r="D766" s="19"/>
      <c r="E766" s="21"/>
      <c r="F766" s="24">
        <f>TRUNC(SUMIF(N762:N765, N761, F762:F765),0)</f>
        <v>12002</v>
      </c>
      <c r="G766" s="21"/>
      <c r="H766" s="24">
        <f>TRUNC(SUMIF(N762:N765, N761, H762:H765),0)</f>
        <v>0</v>
      </c>
      <c r="I766" s="21"/>
      <c r="J766" s="24">
        <f>TRUNC(SUMIF(N762:N765, N761, J762:J765),0)</f>
        <v>0</v>
      </c>
      <c r="K766" s="21"/>
      <c r="L766" s="24">
        <f>F766+H766+J766</f>
        <v>12002</v>
      </c>
      <c r="M766" s="18" t="s">
        <v>52</v>
      </c>
      <c r="N766" s="1" t="s">
        <v>99</v>
      </c>
      <c r="O766" s="1" t="s">
        <v>99</v>
      </c>
      <c r="P766" s="1" t="s">
        <v>52</v>
      </c>
      <c r="Q766" s="1" t="s">
        <v>52</v>
      </c>
      <c r="R766" s="1" t="s">
        <v>52</v>
      </c>
      <c r="AV766" s="1" t="s">
        <v>52</v>
      </c>
      <c r="AW766" s="1" t="s">
        <v>52</v>
      </c>
      <c r="AX766" s="1" t="s">
        <v>52</v>
      </c>
      <c r="AY766" s="1" t="s">
        <v>52</v>
      </c>
      <c r="AZ766" s="1" t="s">
        <v>52</v>
      </c>
    </row>
    <row r="767" spans="1:52" ht="30" customHeight="1">
      <c r="A767" s="19"/>
      <c r="B767" s="19"/>
      <c r="C767" s="19"/>
      <c r="D767" s="19"/>
      <c r="E767" s="21"/>
      <c r="F767" s="24"/>
      <c r="G767" s="21"/>
      <c r="H767" s="24"/>
      <c r="I767" s="21"/>
      <c r="J767" s="24"/>
      <c r="K767" s="21"/>
      <c r="L767" s="24"/>
      <c r="M767" s="19"/>
    </row>
    <row r="768" spans="1:52" ht="30" customHeight="1">
      <c r="A768" s="15" t="s">
        <v>1900</v>
      </c>
      <c r="B768" s="16"/>
      <c r="C768" s="16"/>
      <c r="D768" s="16"/>
      <c r="E768" s="20"/>
      <c r="F768" s="23"/>
      <c r="G768" s="20"/>
      <c r="H768" s="23"/>
      <c r="I768" s="20"/>
      <c r="J768" s="23"/>
      <c r="K768" s="20"/>
      <c r="L768" s="23"/>
      <c r="M768" s="17"/>
      <c r="N768" s="1" t="s">
        <v>1023</v>
      </c>
    </row>
    <row r="769" spans="1:52" ht="30" customHeight="1">
      <c r="A769" s="18" t="s">
        <v>963</v>
      </c>
      <c r="B769" s="18" t="s">
        <v>872</v>
      </c>
      <c r="C769" s="18" t="s">
        <v>873</v>
      </c>
      <c r="D769" s="19">
        <v>0.1</v>
      </c>
      <c r="E769" s="21">
        <f>단가대비표!O158</f>
        <v>0</v>
      </c>
      <c r="F769" s="24">
        <f>TRUNC(E769*D769,1)</f>
        <v>0</v>
      </c>
      <c r="G769" s="21">
        <f>단가대비표!P158</f>
        <v>275790</v>
      </c>
      <c r="H769" s="24">
        <f>TRUNC(G769*D769,1)</f>
        <v>27579</v>
      </c>
      <c r="I769" s="21">
        <f>단가대비표!V158</f>
        <v>0</v>
      </c>
      <c r="J769" s="24">
        <f>TRUNC(I769*D769,1)</f>
        <v>0</v>
      </c>
      <c r="K769" s="21">
        <f t="shared" ref="K769:L771" si="99">TRUNC(E769+G769+I769,1)</f>
        <v>275790</v>
      </c>
      <c r="L769" s="24">
        <f t="shared" si="99"/>
        <v>27579</v>
      </c>
      <c r="M769" s="18" t="s">
        <v>52</v>
      </c>
      <c r="N769" s="1" t="s">
        <v>1023</v>
      </c>
      <c r="O769" s="1" t="s">
        <v>964</v>
      </c>
      <c r="P769" s="1" t="s">
        <v>64</v>
      </c>
      <c r="Q769" s="1" t="s">
        <v>64</v>
      </c>
      <c r="R769" s="1" t="s">
        <v>63</v>
      </c>
      <c r="V769">
        <v>1</v>
      </c>
      <c r="AV769" s="1" t="s">
        <v>52</v>
      </c>
      <c r="AW769" s="1" t="s">
        <v>1901</v>
      </c>
      <c r="AX769" s="1" t="s">
        <v>52</v>
      </c>
      <c r="AY769" s="1" t="s">
        <v>52</v>
      </c>
      <c r="AZ769" s="1" t="s">
        <v>52</v>
      </c>
    </row>
    <row r="770" spans="1:52" ht="30" customHeight="1">
      <c r="A770" s="18" t="s">
        <v>876</v>
      </c>
      <c r="B770" s="18" t="s">
        <v>872</v>
      </c>
      <c r="C770" s="18" t="s">
        <v>873</v>
      </c>
      <c r="D770" s="19">
        <v>0.04</v>
      </c>
      <c r="E770" s="21">
        <f>단가대비표!O155</f>
        <v>0</v>
      </c>
      <c r="F770" s="24">
        <f>TRUNC(E770*D770,1)</f>
        <v>0</v>
      </c>
      <c r="G770" s="21">
        <f>단가대비표!P155</f>
        <v>172068</v>
      </c>
      <c r="H770" s="24">
        <f>TRUNC(G770*D770,1)</f>
        <v>6882.7</v>
      </c>
      <c r="I770" s="21">
        <f>단가대비표!V155</f>
        <v>0</v>
      </c>
      <c r="J770" s="24">
        <f>TRUNC(I770*D770,1)</f>
        <v>0</v>
      </c>
      <c r="K770" s="21">
        <f t="shared" si="99"/>
        <v>172068</v>
      </c>
      <c r="L770" s="24">
        <f t="shared" si="99"/>
        <v>6882.7</v>
      </c>
      <c r="M770" s="18" t="s">
        <v>52</v>
      </c>
      <c r="N770" s="1" t="s">
        <v>1023</v>
      </c>
      <c r="O770" s="1" t="s">
        <v>877</v>
      </c>
      <c r="P770" s="1" t="s">
        <v>64</v>
      </c>
      <c r="Q770" s="1" t="s">
        <v>64</v>
      </c>
      <c r="R770" s="1" t="s">
        <v>63</v>
      </c>
      <c r="V770">
        <v>1</v>
      </c>
      <c r="AV770" s="1" t="s">
        <v>52</v>
      </c>
      <c r="AW770" s="1" t="s">
        <v>1902</v>
      </c>
      <c r="AX770" s="1" t="s">
        <v>52</v>
      </c>
      <c r="AY770" s="1" t="s">
        <v>52</v>
      </c>
      <c r="AZ770" s="1" t="s">
        <v>52</v>
      </c>
    </row>
    <row r="771" spans="1:52" ht="30" customHeight="1">
      <c r="A771" s="18" t="s">
        <v>967</v>
      </c>
      <c r="B771" s="18" t="s">
        <v>1221</v>
      </c>
      <c r="C771" s="18" t="s">
        <v>800</v>
      </c>
      <c r="D771" s="19">
        <v>1</v>
      </c>
      <c r="E771" s="21">
        <v>0</v>
      </c>
      <c r="F771" s="24">
        <f>TRUNC(E771*D771,1)</f>
        <v>0</v>
      </c>
      <c r="G771" s="21">
        <v>0</v>
      </c>
      <c r="H771" s="24">
        <f>TRUNC(G771*D771,1)</f>
        <v>0</v>
      </c>
      <c r="I771" s="21">
        <f>TRUNC(SUMIF(V769:V771, RIGHTB(O771, 1), H769:H771)*U771, 2)</f>
        <v>344.61</v>
      </c>
      <c r="J771" s="24">
        <f>TRUNC(I771*D771,1)</f>
        <v>344.6</v>
      </c>
      <c r="K771" s="21">
        <f t="shared" si="99"/>
        <v>344.6</v>
      </c>
      <c r="L771" s="24">
        <f t="shared" si="99"/>
        <v>344.6</v>
      </c>
      <c r="M771" s="18" t="s">
        <v>52</v>
      </c>
      <c r="N771" s="1" t="s">
        <v>1023</v>
      </c>
      <c r="O771" s="1" t="s">
        <v>801</v>
      </c>
      <c r="P771" s="1" t="s">
        <v>64</v>
      </c>
      <c r="Q771" s="1" t="s">
        <v>64</v>
      </c>
      <c r="R771" s="1" t="s">
        <v>64</v>
      </c>
      <c r="S771">
        <v>1</v>
      </c>
      <c r="T771">
        <v>2</v>
      </c>
      <c r="U771">
        <v>0.01</v>
      </c>
      <c r="AV771" s="1" t="s">
        <v>52</v>
      </c>
      <c r="AW771" s="1" t="s">
        <v>1903</v>
      </c>
      <c r="AX771" s="1" t="s">
        <v>52</v>
      </c>
      <c r="AY771" s="1" t="s">
        <v>52</v>
      </c>
      <c r="AZ771" s="1" t="s">
        <v>52</v>
      </c>
    </row>
    <row r="772" spans="1:52" ht="30" customHeight="1">
      <c r="A772" s="18" t="s">
        <v>831</v>
      </c>
      <c r="B772" s="18" t="s">
        <v>52</v>
      </c>
      <c r="C772" s="18" t="s">
        <v>52</v>
      </c>
      <c r="D772" s="19"/>
      <c r="E772" s="21"/>
      <c r="F772" s="24">
        <f>TRUNC(SUMIF(N769:N771, N768, F769:F771),0)</f>
        <v>0</v>
      </c>
      <c r="G772" s="21"/>
      <c r="H772" s="24">
        <f>TRUNC(SUMIF(N769:N771, N768, H769:H771),0)</f>
        <v>34461</v>
      </c>
      <c r="I772" s="21"/>
      <c r="J772" s="24">
        <f>TRUNC(SUMIF(N769:N771, N768, J769:J771),0)</f>
        <v>344</v>
      </c>
      <c r="K772" s="21"/>
      <c r="L772" s="24">
        <f>F772+H772+J772</f>
        <v>34805</v>
      </c>
      <c r="M772" s="18" t="s">
        <v>52</v>
      </c>
      <c r="N772" s="1" t="s">
        <v>99</v>
      </c>
      <c r="O772" s="1" t="s">
        <v>99</v>
      </c>
      <c r="P772" s="1" t="s">
        <v>52</v>
      </c>
      <c r="Q772" s="1" t="s">
        <v>52</v>
      </c>
      <c r="R772" s="1" t="s">
        <v>52</v>
      </c>
      <c r="AV772" s="1" t="s">
        <v>52</v>
      </c>
      <c r="AW772" s="1" t="s">
        <v>52</v>
      </c>
      <c r="AX772" s="1" t="s">
        <v>52</v>
      </c>
      <c r="AY772" s="1" t="s">
        <v>52</v>
      </c>
      <c r="AZ772" s="1" t="s">
        <v>52</v>
      </c>
    </row>
    <row r="773" spans="1:52" ht="30" customHeight="1">
      <c r="A773" s="19"/>
      <c r="B773" s="19"/>
      <c r="C773" s="19"/>
      <c r="D773" s="19"/>
      <c r="E773" s="21"/>
      <c r="F773" s="24"/>
      <c r="G773" s="21"/>
      <c r="H773" s="24"/>
      <c r="I773" s="21"/>
      <c r="J773" s="24"/>
      <c r="K773" s="21"/>
      <c r="L773" s="24"/>
      <c r="M773" s="19"/>
    </row>
    <row r="774" spans="1:52" ht="30" customHeight="1">
      <c r="A774" s="15" t="s">
        <v>1904</v>
      </c>
      <c r="B774" s="16"/>
      <c r="C774" s="16"/>
      <c r="D774" s="16"/>
      <c r="E774" s="20"/>
      <c r="F774" s="23"/>
      <c r="G774" s="20"/>
      <c r="H774" s="23"/>
      <c r="I774" s="20"/>
      <c r="J774" s="23"/>
      <c r="K774" s="20"/>
      <c r="L774" s="23"/>
      <c r="M774" s="17"/>
      <c r="N774" s="1" t="s">
        <v>1028</v>
      </c>
    </row>
    <row r="775" spans="1:52" ht="30" customHeight="1">
      <c r="A775" s="18" t="s">
        <v>1887</v>
      </c>
      <c r="B775" s="18" t="s">
        <v>1888</v>
      </c>
      <c r="C775" s="18" t="s">
        <v>83</v>
      </c>
      <c r="D775" s="19">
        <v>1.03</v>
      </c>
      <c r="E775" s="21">
        <f>단가대비표!O23</f>
        <v>11018</v>
      </c>
      <c r="F775" s="24">
        <f>TRUNC(E775*D775,1)</f>
        <v>11348.5</v>
      </c>
      <c r="G775" s="21">
        <f>단가대비표!P23</f>
        <v>0</v>
      </c>
      <c r="H775" s="24">
        <f>TRUNC(G775*D775,1)</f>
        <v>0</v>
      </c>
      <c r="I775" s="21">
        <f>단가대비표!V23</f>
        <v>0</v>
      </c>
      <c r="J775" s="24">
        <f>TRUNC(I775*D775,1)</f>
        <v>0</v>
      </c>
      <c r="K775" s="21">
        <f t="shared" ref="K775:L778" si="100">TRUNC(E775+G775+I775,1)</f>
        <v>11018</v>
      </c>
      <c r="L775" s="24">
        <f t="shared" si="100"/>
        <v>11348.5</v>
      </c>
      <c r="M775" s="18" t="s">
        <v>1889</v>
      </c>
      <c r="N775" s="1" t="s">
        <v>52</v>
      </c>
      <c r="O775" s="1" t="s">
        <v>1890</v>
      </c>
      <c r="P775" s="1" t="s">
        <v>64</v>
      </c>
      <c r="Q775" s="1" t="s">
        <v>64</v>
      </c>
      <c r="R775" s="1" t="s">
        <v>63</v>
      </c>
      <c r="V775">
        <v>1</v>
      </c>
      <c r="AV775" s="1" t="s">
        <v>52</v>
      </c>
      <c r="AW775" s="1" t="s">
        <v>1905</v>
      </c>
      <c r="AX775" s="1" t="s">
        <v>52</v>
      </c>
      <c r="AY775" s="1" t="s">
        <v>1892</v>
      </c>
      <c r="AZ775" s="1" t="s">
        <v>52</v>
      </c>
    </row>
    <row r="776" spans="1:52" ht="30" customHeight="1">
      <c r="A776" s="18" t="s">
        <v>867</v>
      </c>
      <c r="B776" s="18" t="s">
        <v>868</v>
      </c>
      <c r="C776" s="18" t="s">
        <v>104</v>
      </c>
      <c r="D776" s="19">
        <v>3.7999999999999999E-2</v>
      </c>
      <c r="E776" s="21">
        <f>단가대비표!O46</f>
        <v>571556</v>
      </c>
      <c r="F776" s="24">
        <f>TRUNC(E776*D776,1)</f>
        <v>21719.1</v>
      </c>
      <c r="G776" s="21">
        <f>단가대비표!P46</f>
        <v>0</v>
      </c>
      <c r="H776" s="24">
        <f>TRUNC(G776*D776,1)</f>
        <v>0</v>
      </c>
      <c r="I776" s="21">
        <f>단가대비표!V46</f>
        <v>0</v>
      </c>
      <c r="J776" s="24">
        <f>TRUNC(I776*D776,1)</f>
        <v>0</v>
      </c>
      <c r="K776" s="21">
        <f t="shared" si="100"/>
        <v>571556</v>
      </c>
      <c r="L776" s="24">
        <f t="shared" si="100"/>
        <v>21719.1</v>
      </c>
      <c r="M776" s="18" t="s">
        <v>1889</v>
      </c>
      <c r="N776" s="1" t="s">
        <v>52</v>
      </c>
      <c r="O776" s="1" t="s">
        <v>869</v>
      </c>
      <c r="P776" s="1" t="s">
        <v>64</v>
      </c>
      <c r="Q776" s="1" t="s">
        <v>64</v>
      </c>
      <c r="R776" s="1" t="s">
        <v>63</v>
      </c>
      <c r="V776">
        <v>1</v>
      </c>
      <c r="AV776" s="1" t="s">
        <v>52</v>
      </c>
      <c r="AW776" s="1" t="s">
        <v>1906</v>
      </c>
      <c r="AX776" s="1" t="s">
        <v>52</v>
      </c>
      <c r="AY776" s="1" t="s">
        <v>1892</v>
      </c>
      <c r="AZ776" s="1" t="s">
        <v>52</v>
      </c>
    </row>
    <row r="777" spans="1:52" ht="30" customHeight="1">
      <c r="A777" s="18" t="s">
        <v>1894</v>
      </c>
      <c r="B777" s="18" t="s">
        <v>1907</v>
      </c>
      <c r="C777" s="18" t="s">
        <v>800</v>
      </c>
      <c r="D777" s="19">
        <v>1</v>
      </c>
      <c r="E777" s="21">
        <f>TRUNC(SUMIF(V775:V778, RIGHTB(O777, 1), F775:F778)*U777, 2)</f>
        <v>12565.68</v>
      </c>
      <c r="F777" s="24">
        <f>TRUNC(E777*D777,1)</f>
        <v>12565.6</v>
      </c>
      <c r="G777" s="21">
        <v>0</v>
      </c>
      <c r="H777" s="24">
        <f>TRUNC(G777*D777,1)</f>
        <v>0</v>
      </c>
      <c r="I777" s="21">
        <v>0</v>
      </c>
      <c r="J777" s="24">
        <f>TRUNC(I777*D777,1)</f>
        <v>0</v>
      </c>
      <c r="K777" s="21">
        <f t="shared" si="100"/>
        <v>12565.6</v>
      </c>
      <c r="L777" s="24">
        <f t="shared" si="100"/>
        <v>12565.6</v>
      </c>
      <c r="M777" s="18" t="s">
        <v>52</v>
      </c>
      <c r="N777" s="1" t="s">
        <v>1028</v>
      </c>
      <c r="O777" s="1" t="s">
        <v>801</v>
      </c>
      <c r="P777" s="1" t="s">
        <v>64</v>
      </c>
      <c r="Q777" s="1" t="s">
        <v>64</v>
      </c>
      <c r="R777" s="1" t="s">
        <v>64</v>
      </c>
      <c r="S777">
        <v>0</v>
      </c>
      <c r="T777">
        <v>0</v>
      </c>
      <c r="U777">
        <v>0.38</v>
      </c>
      <c r="W777">
        <v>2</v>
      </c>
      <c r="AV777" s="1" t="s">
        <v>52</v>
      </c>
      <c r="AW777" s="1" t="s">
        <v>1908</v>
      </c>
      <c r="AX777" s="1" t="s">
        <v>52</v>
      </c>
      <c r="AY777" s="1" t="s">
        <v>52</v>
      </c>
      <c r="AZ777" s="1" t="s">
        <v>52</v>
      </c>
    </row>
    <row r="778" spans="1:52" ht="30" customHeight="1">
      <c r="A778" s="18" t="s">
        <v>1897</v>
      </c>
      <c r="B778" s="18" t="s">
        <v>1909</v>
      </c>
      <c r="C778" s="18" t="s">
        <v>800</v>
      </c>
      <c r="D778" s="19">
        <v>1</v>
      </c>
      <c r="E778" s="21">
        <f>TRUNC(SUMIF(W775:W778, RIGHTB(O778, 1), F775:F778)*U778, 2)</f>
        <v>1130.9000000000001</v>
      </c>
      <c r="F778" s="24">
        <f>TRUNC(E778*D778,1)</f>
        <v>1130.9000000000001</v>
      </c>
      <c r="G778" s="21">
        <v>0</v>
      </c>
      <c r="H778" s="24">
        <f>TRUNC(G778*D778,1)</f>
        <v>0</v>
      </c>
      <c r="I778" s="21">
        <v>0</v>
      </c>
      <c r="J778" s="24">
        <f>TRUNC(I778*D778,1)</f>
        <v>0</v>
      </c>
      <c r="K778" s="21">
        <f t="shared" si="100"/>
        <v>1130.9000000000001</v>
      </c>
      <c r="L778" s="24">
        <f t="shared" si="100"/>
        <v>1130.9000000000001</v>
      </c>
      <c r="M778" s="18" t="s">
        <v>52</v>
      </c>
      <c r="N778" s="1" t="s">
        <v>1028</v>
      </c>
      <c r="O778" s="1" t="s">
        <v>976</v>
      </c>
      <c r="P778" s="1" t="s">
        <v>64</v>
      </c>
      <c r="Q778" s="1" t="s">
        <v>64</v>
      </c>
      <c r="R778" s="1" t="s">
        <v>64</v>
      </c>
      <c r="S778">
        <v>0</v>
      </c>
      <c r="T778">
        <v>0</v>
      </c>
      <c r="U778">
        <v>0.09</v>
      </c>
      <c r="AV778" s="1" t="s">
        <v>52</v>
      </c>
      <c r="AW778" s="1" t="s">
        <v>1910</v>
      </c>
      <c r="AX778" s="1" t="s">
        <v>52</v>
      </c>
      <c r="AY778" s="1" t="s">
        <v>52</v>
      </c>
      <c r="AZ778" s="1" t="s">
        <v>52</v>
      </c>
    </row>
    <row r="779" spans="1:52" ht="30" customHeight="1">
      <c r="A779" s="18" t="s">
        <v>831</v>
      </c>
      <c r="B779" s="18" t="s">
        <v>52</v>
      </c>
      <c r="C779" s="18" t="s">
        <v>52</v>
      </c>
      <c r="D779" s="19"/>
      <c r="E779" s="21"/>
      <c r="F779" s="24">
        <f>TRUNC(SUMIF(N775:N778, N774, F775:F778),0)</f>
        <v>13696</v>
      </c>
      <c r="G779" s="21"/>
      <c r="H779" s="24">
        <f>TRUNC(SUMIF(N775:N778, N774, H775:H778),0)</f>
        <v>0</v>
      </c>
      <c r="I779" s="21"/>
      <c r="J779" s="24">
        <f>TRUNC(SUMIF(N775:N778, N774, J775:J778),0)</f>
        <v>0</v>
      </c>
      <c r="K779" s="21"/>
      <c r="L779" s="24">
        <f>F779+H779+J779</f>
        <v>13696</v>
      </c>
      <c r="M779" s="18" t="s">
        <v>52</v>
      </c>
      <c r="N779" s="1" t="s">
        <v>99</v>
      </c>
      <c r="O779" s="1" t="s">
        <v>99</v>
      </c>
      <c r="P779" s="1" t="s">
        <v>52</v>
      </c>
      <c r="Q779" s="1" t="s">
        <v>52</v>
      </c>
      <c r="R779" s="1" t="s">
        <v>52</v>
      </c>
      <c r="AV779" s="1" t="s">
        <v>52</v>
      </c>
      <c r="AW779" s="1" t="s">
        <v>52</v>
      </c>
      <c r="AX779" s="1" t="s">
        <v>52</v>
      </c>
      <c r="AY779" s="1" t="s">
        <v>52</v>
      </c>
      <c r="AZ779" s="1" t="s">
        <v>52</v>
      </c>
    </row>
    <row r="780" spans="1:52" ht="30" customHeight="1">
      <c r="A780" s="19"/>
      <c r="B780" s="19"/>
      <c r="C780" s="19"/>
      <c r="D780" s="19"/>
      <c r="E780" s="21"/>
      <c r="F780" s="24"/>
      <c r="G780" s="21"/>
      <c r="H780" s="24"/>
      <c r="I780" s="21"/>
      <c r="J780" s="24"/>
      <c r="K780" s="21"/>
      <c r="L780" s="24"/>
      <c r="M780" s="19"/>
    </row>
    <row r="781" spans="1:52" ht="30" customHeight="1">
      <c r="A781" s="15" t="s">
        <v>1911</v>
      </c>
      <c r="B781" s="16"/>
      <c r="C781" s="16"/>
      <c r="D781" s="16"/>
      <c r="E781" s="20"/>
      <c r="F781" s="23"/>
      <c r="G781" s="20"/>
      <c r="H781" s="23"/>
      <c r="I781" s="20"/>
      <c r="J781" s="23"/>
      <c r="K781" s="20"/>
      <c r="L781" s="23"/>
      <c r="M781" s="17"/>
      <c r="N781" s="1" t="s">
        <v>1032</v>
      </c>
    </row>
    <row r="782" spans="1:52" ht="30" customHeight="1">
      <c r="A782" s="18" t="s">
        <v>963</v>
      </c>
      <c r="B782" s="18" t="s">
        <v>872</v>
      </c>
      <c r="C782" s="18" t="s">
        <v>873</v>
      </c>
      <c r="D782" s="19">
        <v>0.111</v>
      </c>
      <c r="E782" s="21">
        <f>단가대비표!O158</f>
        <v>0</v>
      </c>
      <c r="F782" s="24">
        <f>TRUNC(E782*D782,1)</f>
        <v>0</v>
      </c>
      <c r="G782" s="21">
        <f>단가대비표!P158</f>
        <v>275790</v>
      </c>
      <c r="H782" s="24">
        <f>TRUNC(G782*D782,1)</f>
        <v>30612.6</v>
      </c>
      <c r="I782" s="21">
        <f>단가대비표!V158</f>
        <v>0</v>
      </c>
      <c r="J782" s="24">
        <f>TRUNC(I782*D782,1)</f>
        <v>0</v>
      </c>
      <c r="K782" s="21">
        <f t="shared" ref="K782:L784" si="101">TRUNC(E782+G782+I782,1)</f>
        <v>275790</v>
      </c>
      <c r="L782" s="24">
        <f t="shared" si="101"/>
        <v>30612.6</v>
      </c>
      <c r="M782" s="18" t="s">
        <v>52</v>
      </c>
      <c r="N782" s="1" t="s">
        <v>1032</v>
      </c>
      <c r="O782" s="1" t="s">
        <v>964</v>
      </c>
      <c r="P782" s="1" t="s">
        <v>64</v>
      </c>
      <c r="Q782" s="1" t="s">
        <v>64</v>
      </c>
      <c r="R782" s="1" t="s">
        <v>63</v>
      </c>
      <c r="V782">
        <v>1</v>
      </c>
      <c r="AV782" s="1" t="s">
        <v>52</v>
      </c>
      <c r="AW782" s="1" t="s">
        <v>1912</v>
      </c>
      <c r="AX782" s="1" t="s">
        <v>52</v>
      </c>
      <c r="AY782" s="1" t="s">
        <v>52</v>
      </c>
      <c r="AZ782" s="1" t="s">
        <v>52</v>
      </c>
    </row>
    <row r="783" spans="1:52" ht="30" customHeight="1">
      <c r="A783" s="18" t="s">
        <v>876</v>
      </c>
      <c r="B783" s="18" t="s">
        <v>872</v>
      </c>
      <c r="C783" s="18" t="s">
        <v>873</v>
      </c>
      <c r="D783" s="19">
        <v>4.3999999999999997E-2</v>
      </c>
      <c r="E783" s="21">
        <f>단가대비표!O155</f>
        <v>0</v>
      </c>
      <c r="F783" s="24">
        <f>TRUNC(E783*D783,1)</f>
        <v>0</v>
      </c>
      <c r="G783" s="21">
        <f>단가대비표!P155</f>
        <v>172068</v>
      </c>
      <c r="H783" s="24">
        <f>TRUNC(G783*D783,1)</f>
        <v>7570.9</v>
      </c>
      <c r="I783" s="21">
        <f>단가대비표!V155</f>
        <v>0</v>
      </c>
      <c r="J783" s="24">
        <f>TRUNC(I783*D783,1)</f>
        <v>0</v>
      </c>
      <c r="K783" s="21">
        <f t="shared" si="101"/>
        <v>172068</v>
      </c>
      <c r="L783" s="24">
        <f t="shared" si="101"/>
        <v>7570.9</v>
      </c>
      <c r="M783" s="18" t="s">
        <v>52</v>
      </c>
      <c r="N783" s="1" t="s">
        <v>1032</v>
      </c>
      <c r="O783" s="1" t="s">
        <v>877</v>
      </c>
      <c r="P783" s="1" t="s">
        <v>64</v>
      </c>
      <c r="Q783" s="1" t="s">
        <v>64</v>
      </c>
      <c r="R783" s="1" t="s">
        <v>63</v>
      </c>
      <c r="V783">
        <v>1</v>
      </c>
      <c r="AV783" s="1" t="s">
        <v>52</v>
      </c>
      <c r="AW783" s="1" t="s">
        <v>1913</v>
      </c>
      <c r="AX783" s="1" t="s">
        <v>52</v>
      </c>
      <c r="AY783" s="1" t="s">
        <v>52</v>
      </c>
      <c r="AZ783" s="1" t="s">
        <v>52</v>
      </c>
    </row>
    <row r="784" spans="1:52" ht="30" customHeight="1">
      <c r="A784" s="18" t="s">
        <v>967</v>
      </c>
      <c r="B784" s="18" t="s">
        <v>1221</v>
      </c>
      <c r="C784" s="18" t="s">
        <v>800</v>
      </c>
      <c r="D784" s="19">
        <v>1</v>
      </c>
      <c r="E784" s="21">
        <v>0</v>
      </c>
      <c r="F784" s="24">
        <f>TRUNC(E784*D784,1)</f>
        <v>0</v>
      </c>
      <c r="G784" s="21">
        <v>0</v>
      </c>
      <c r="H784" s="24">
        <f>TRUNC(G784*D784,1)</f>
        <v>0</v>
      </c>
      <c r="I784" s="21">
        <f>TRUNC(SUMIF(V782:V784, RIGHTB(O784, 1), H782:H784)*U784, 2)</f>
        <v>381.83</v>
      </c>
      <c r="J784" s="24">
        <f>TRUNC(I784*D784,1)</f>
        <v>381.8</v>
      </c>
      <c r="K784" s="21">
        <f t="shared" si="101"/>
        <v>381.8</v>
      </c>
      <c r="L784" s="24">
        <f t="shared" si="101"/>
        <v>381.8</v>
      </c>
      <c r="M784" s="18" t="s">
        <v>52</v>
      </c>
      <c r="N784" s="1" t="s">
        <v>1032</v>
      </c>
      <c r="O784" s="1" t="s">
        <v>801</v>
      </c>
      <c r="P784" s="1" t="s">
        <v>64</v>
      </c>
      <c r="Q784" s="1" t="s">
        <v>64</v>
      </c>
      <c r="R784" s="1" t="s">
        <v>64</v>
      </c>
      <c r="S784">
        <v>1</v>
      </c>
      <c r="T784">
        <v>2</v>
      </c>
      <c r="U784">
        <v>0.01</v>
      </c>
      <c r="AV784" s="1" t="s">
        <v>52</v>
      </c>
      <c r="AW784" s="1" t="s">
        <v>1914</v>
      </c>
      <c r="AX784" s="1" t="s">
        <v>52</v>
      </c>
      <c r="AY784" s="1" t="s">
        <v>52</v>
      </c>
      <c r="AZ784" s="1" t="s">
        <v>52</v>
      </c>
    </row>
    <row r="785" spans="1:52" ht="30" customHeight="1">
      <c r="A785" s="18" t="s">
        <v>831</v>
      </c>
      <c r="B785" s="18" t="s">
        <v>52</v>
      </c>
      <c r="C785" s="18" t="s">
        <v>52</v>
      </c>
      <c r="D785" s="19"/>
      <c r="E785" s="21"/>
      <c r="F785" s="24">
        <f>TRUNC(SUMIF(N782:N784, N781, F782:F784),0)</f>
        <v>0</v>
      </c>
      <c r="G785" s="21"/>
      <c r="H785" s="24">
        <f>TRUNC(SUMIF(N782:N784, N781, H782:H784),0)</f>
        <v>38183</v>
      </c>
      <c r="I785" s="21"/>
      <c r="J785" s="24">
        <f>TRUNC(SUMIF(N782:N784, N781, J782:J784),0)</f>
        <v>381</v>
      </c>
      <c r="K785" s="21"/>
      <c r="L785" s="24">
        <f>F785+H785+J785</f>
        <v>38564</v>
      </c>
      <c r="M785" s="18" t="s">
        <v>52</v>
      </c>
      <c r="N785" s="1" t="s">
        <v>99</v>
      </c>
      <c r="O785" s="1" t="s">
        <v>99</v>
      </c>
      <c r="P785" s="1" t="s">
        <v>52</v>
      </c>
      <c r="Q785" s="1" t="s">
        <v>52</v>
      </c>
      <c r="R785" s="1" t="s">
        <v>52</v>
      </c>
      <c r="AV785" s="1" t="s">
        <v>52</v>
      </c>
      <c r="AW785" s="1" t="s">
        <v>52</v>
      </c>
      <c r="AX785" s="1" t="s">
        <v>52</v>
      </c>
      <c r="AY785" s="1" t="s">
        <v>52</v>
      </c>
      <c r="AZ785" s="1" t="s">
        <v>52</v>
      </c>
    </row>
    <row r="786" spans="1:52" ht="30" customHeight="1">
      <c r="A786" s="19"/>
      <c r="B786" s="19"/>
      <c r="C786" s="19"/>
      <c r="D786" s="19"/>
      <c r="E786" s="21"/>
      <c r="F786" s="24"/>
      <c r="G786" s="21"/>
      <c r="H786" s="24"/>
      <c r="I786" s="21"/>
      <c r="J786" s="24"/>
      <c r="K786" s="21"/>
      <c r="L786" s="24"/>
      <c r="M786" s="19"/>
    </row>
    <row r="787" spans="1:52" ht="30" customHeight="1">
      <c r="A787" s="15" t="s">
        <v>1915</v>
      </c>
      <c r="B787" s="16"/>
      <c r="C787" s="16"/>
      <c r="D787" s="16"/>
      <c r="E787" s="20"/>
      <c r="F787" s="23"/>
      <c r="G787" s="20"/>
      <c r="H787" s="23"/>
      <c r="I787" s="20"/>
      <c r="J787" s="23"/>
      <c r="K787" s="20"/>
      <c r="L787" s="23"/>
      <c r="M787" s="17"/>
      <c r="N787" s="1" t="s">
        <v>1039</v>
      </c>
    </row>
    <row r="788" spans="1:52" ht="30" customHeight="1">
      <c r="A788" s="18" t="s">
        <v>1916</v>
      </c>
      <c r="B788" s="18" t="s">
        <v>1917</v>
      </c>
      <c r="C788" s="18" t="s">
        <v>1918</v>
      </c>
      <c r="D788" s="19">
        <v>1.19</v>
      </c>
      <c r="E788" s="21">
        <f>단가대비표!O97</f>
        <v>26885</v>
      </c>
      <c r="F788" s="24">
        <f>TRUNC(E788*D788,1)</f>
        <v>31993.1</v>
      </c>
      <c r="G788" s="21">
        <f>단가대비표!P97</f>
        <v>0</v>
      </c>
      <c r="H788" s="24">
        <f>TRUNC(G788*D788,1)</f>
        <v>0</v>
      </c>
      <c r="I788" s="21">
        <f>단가대비표!V97</f>
        <v>0</v>
      </c>
      <c r="J788" s="24">
        <f>TRUNC(I788*D788,1)</f>
        <v>0</v>
      </c>
      <c r="K788" s="21">
        <f>TRUNC(E788+G788+I788,1)</f>
        <v>26885</v>
      </c>
      <c r="L788" s="24">
        <f>TRUNC(F788+H788+J788,1)</f>
        <v>31993.1</v>
      </c>
      <c r="M788" s="18" t="s">
        <v>52</v>
      </c>
      <c r="N788" s="1" t="s">
        <v>1039</v>
      </c>
      <c r="O788" s="1" t="s">
        <v>1919</v>
      </c>
      <c r="P788" s="1" t="s">
        <v>64</v>
      </c>
      <c r="Q788" s="1" t="s">
        <v>64</v>
      </c>
      <c r="R788" s="1" t="s">
        <v>63</v>
      </c>
      <c r="V788">
        <v>1</v>
      </c>
      <c r="AV788" s="1" t="s">
        <v>52</v>
      </c>
      <c r="AW788" s="1" t="s">
        <v>1920</v>
      </c>
      <c r="AX788" s="1" t="s">
        <v>52</v>
      </c>
      <c r="AY788" s="1" t="s">
        <v>52</v>
      </c>
      <c r="AZ788" s="1" t="s">
        <v>52</v>
      </c>
    </row>
    <row r="789" spans="1:52" ht="30" customHeight="1">
      <c r="A789" s="18" t="s">
        <v>1921</v>
      </c>
      <c r="B789" s="18" t="s">
        <v>1922</v>
      </c>
      <c r="C789" s="18" t="s">
        <v>800</v>
      </c>
      <c r="D789" s="19">
        <v>1</v>
      </c>
      <c r="E789" s="21">
        <f>TRUNC(SUMIF(V788:V789, RIGHTB(O789, 1), F788:F789)*U789, 2)</f>
        <v>14076.96</v>
      </c>
      <c r="F789" s="24">
        <f>TRUNC(E789*D789,1)</f>
        <v>14076.9</v>
      </c>
      <c r="G789" s="21">
        <v>0</v>
      </c>
      <c r="H789" s="24">
        <f>TRUNC(G789*D789,1)</f>
        <v>0</v>
      </c>
      <c r="I789" s="21">
        <v>0</v>
      </c>
      <c r="J789" s="24">
        <f>TRUNC(I789*D789,1)</f>
        <v>0</v>
      </c>
      <c r="K789" s="21">
        <f>TRUNC(E789+G789+I789,1)</f>
        <v>14076.9</v>
      </c>
      <c r="L789" s="24">
        <f>TRUNC(F789+H789+J789,1)</f>
        <v>14076.9</v>
      </c>
      <c r="M789" s="18" t="s">
        <v>52</v>
      </c>
      <c r="N789" s="1" t="s">
        <v>1039</v>
      </c>
      <c r="O789" s="1" t="s">
        <v>801</v>
      </c>
      <c r="P789" s="1" t="s">
        <v>64</v>
      </c>
      <c r="Q789" s="1" t="s">
        <v>64</v>
      </c>
      <c r="R789" s="1" t="s">
        <v>64</v>
      </c>
      <c r="S789">
        <v>0</v>
      </c>
      <c r="T789">
        <v>0</v>
      </c>
      <c r="U789">
        <v>0.44</v>
      </c>
      <c r="AV789" s="1" t="s">
        <v>52</v>
      </c>
      <c r="AW789" s="1" t="s">
        <v>1923</v>
      </c>
      <c r="AX789" s="1" t="s">
        <v>52</v>
      </c>
      <c r="AY789" s="1" t="s">
        <v>52</v>
      </c>
      <c r="AZ789" s="1" t="s">
        <v>52</v>
      </c>
    </row>
    <row r="790" spans="1:52" ht="30" customHeight="1">
      <c r="A790" s="18" t="s">
        <v>831</v>
      </c>
      <c r="B790" s="18" t="s">
        <v>52</v>
      </c>
      <c r="C790" s="18" t="s">
        <v>52</v>
      </c>
      <c r="D790" s="19"/>
      <c r="E790" s="21"/>
      <c r="F790" s="24">
        <f>TRUNC(SUMIF(N788:N789, N787, F788:F789),0)</f>
        <v>46070</v>
      </c>
      <c r="G790" s="21"/>
      <c r="H790" s="24">
        <f>TRUNC(SUMIF(N788:N789, N787, H788:H789),0)</f>
        <v>0</v>
      </c>
      <c r="I790" s="21"/>
      <c r="J790" s="24">
        <f>TRUNC(SUMIF(N788:N789, N787, J788:J789),0)</f>
        <v>0</v>
      </c>
      <c r="K790" s="21"/>
      <c r="L790" s="24">
        <f>F790+H790+J790</f>
        <v>46070</v>
      </c>
      <c r="M790" s="18" t="s">
        <v>52</v>
      </c>
      <c r="N790" s="1" t="s">
        <v>99</v>
      </c>
      <c r="O790" s="1" t="s">
        <v>99</v>
      </c>
      <c r="P790" s="1" t="s">
        <v>52</v>
      </c>
      <c r="Q790" s="1" t="s">
        <v>52</v>
      </c>
      <c r="R790" s="1" t="s">
        <v>52</v>
      </c>
      <c r="AV790" s="1" t="s">
        <v>52</v>
      </c>
      <c r="AW790" s="1" t="s">
        <v>52</v>
      </c>
      <c r="AX790" s="1" t="s">
        <v>52</v>
      </c>
      <c r="AY790" s="1" t="s">
        <v>52</v>
      </c>
      <c r="AZ790" s="1" t="s">
        <v>52</v>
      </c>
    </row>
    <row r="791" spans="1:52" ht="30" customHeight="1">
      <c r="A791" s="19"/>
      <c r="B791" s="19"/>
      <c r="C791" s="19"/>
      <c r="D791" s="19"/>
      <c r="E791" s="21"/>
      <c r="F791" s="24"/>
      <c r="G791" s="21"/>
      <c r="H791" s="24"/>
      <c r="I791" s="21"/>
      <c r="J791" s="24"/>
      <c r="K791" s="21"/>
      <c r="L791" s="24"/>
      <c r="M791" s="19"/>
    </row>
    <row r="792" spans="1:52" ht="30" customHeight="1">
      <c r="A792" s="15" t="s">
        <v>1924</v>
      </c>
      <c r="B792" s="16"/>
      <c r="C792" s="16"/>
      <c r="D792" s="16"/>
      <c r="E792" s="20"/>
      <c r="F792" s="23"/>
      <c r="G792" s="20"/>
      <c r="H792" s="23"/>
      <c r="I792" s="20"/>
      <c r="J792" s="23"/>
      <c r="K792" s="20"/>
      <c r="L792" s="23"/>
      <c r="M792" s="17"/>
      <c r="N792" s="1" t="s">
        <v>1043</v>
      </c>
    </row>
    <row r="793" spans="1:52" ht="30" customHeight="1">
      <c r="A793" s="18" t="s">
        <v>963</v>
      </c>
      <c r="B793" s="18" t="s">
        <v>872</v>
      </c>
      <c r="C793" s="18" t="s">
        <v>873</v>
      </c>
      <c r="D793" s="19">
        <v>0.114</v>
      </c>
      <c r="E793" s="21">
        <f>단가대비표!O158</f>
        <v>0</v>
      </c>
      <c r="F793" s="24">
        <f>TRUNC(E793*D793,1)</f>
        <v>0</v>
      </c>
      <c r="G793" s="21">
        <f>단가대비표!P158</f>
        <v>275790</v>
      </c>
      <c r="H793" s="24">
        <f>TRUNC(G793*D793,1)</f>
        <v>31440</v>
      </c>
      <c r="I793" s="21">
        <f>단가대비표!V158</f>
        <v>0</v>
      </c>
      <c r="J793" s="24">
        <f>TRUNC(I793*D793,1)</f>
        <v>0</v>
      </c>
      <c r="K793" s="21">
        <f t="shared" ref="K793:L795" si="102">TRUNC(E793+G793+I793,1)</f>
        <v>275790</v>
      </c>
      <c r="L793" s="24">
        <f t="shared" si="102"/>
        <v>31440</v>
      </c>
      <c r="M793" s="18" t="s">
        <v>52</v>
      </c>
      <c r="N793" s="1" t="s">
        <v>1043</v>
      </c>
      <c r="O793" s="1" t="s">
        <v>964</v>
      </c>
      <c r="P793" s="1" t="s">
        <v>64</v>
      </c>
      <c r="Q793" s="1" t="s">
        <v>64</v>
      </c>
      <c r="R793" s="1" t="s">
        <v>63</v>
      </c>
      <c r="V793">
        <v>1</v>
      </c>
      <c r="AV793" s="1" t="s">
        <v>52</v>
      </c>
      <c r="AW793" s="1" t="s">
        <v>1925</v>
      </c>
      <c r="AX793" s="1" t="s">
        <v>52</v>
      </c>
      <c r="AY793" s="1" t="s">
        <v>52</v>
      </c>
      <c r="AZ793" s="1" t="s">
        <v>52</v>
      </c>
    </row>
    <row r="794" spans="1:52" ht="30" customHeight="1">
      <c r="A794" s="18" t="s">
        <v>876</v>
      </c>
      <c r="B794" s="18" t="s">
        <v>872</v>
      </c>
      <c r="C794" s="18" t="s">
        <v>873</v>
      </c>
      <c r="D794" s="19">
        <v>2.9000000000000001E-2</v>
      </c>
      <c r="E794" s="21">
        <f>단가대비표!O155</f>
        <v>0</v>
      </c>
      <c r="F794" s="24">
        <f>TRUNC(E794*D794,1)</f>
        <v>0</v>
      </c>
      <c r="G794" s="21">
        <f>단가대비표!P155</f>
        <v>172068</v>
      </c>
      <c r="H794" s="24">
        <f>TRUNC(G794*D794,1)</f>
        <v>4989.8999999999996</v>
      </c>
      <c r="I794" s="21">
        <f>단가대비표!V155</f>
        <v>0</v>
      </c>
      <c r="J794" s="24">
        <f>TRUNC(I794*D794,1)</f>
        <v>0</v>
      </c>
      <c r="K794" s="21">
        <f t="shared" si="102"/>
        <v>172068</v>
      </c>
      <c r="L794" s="24">
        <f t="shared" si="102"/>
        <v>4989.8999999999996</v>
      </c>
      <c r="M794" s="18" t="s">
        <v>52</v>
      </c>
      <c r="N794" s="1" t="s">
        <v>1043</v>
      </c>
      <c r="O794" s="1" t="s">
        <v>877</v>
      </c>
      <c r="P794" s="1" t="s">
        <v>64</v>
      </c>
      <c r="Q794" s="1" t="s">
        <v>64</v>
      </c>
      <c r="R794" s="1" t="s">
        <v>63</v>
      </c>
      <c r="V794">
        <v>1</v>
      </c>
      <c r="AV794" s="1" t="s">
        <v>52</v>
      </c>
      <c r="AW794" s="1" t="s">
        <v>1926</v>
      </c>
      <c r="AX794" s="1" t="s">
        <v>52</v>
      </c>
      <c r="AY794" s="1" t="s">
        <v>52</v>
      </c>
      <c r="AZ794" s="1" t="s">
        <v>52</v>
      </c>
    </row>
    <row r="795" spans="1:52" ht="30" customHeight="1">
      <c r="A795" s="18" t="s">
        <v>967</v>
      </c>
      <c r="B795" s="18" t="s">
        <v>1216</v>
      </c>
      <c r="C795" s="18" t="s">
        <v>800</v>
      </c>
      <c r="D795" s="19">
        <v>1</v>
      </c>
      <c r="E795" s="21">
        <v>0</v>
      </c>
      <c r="F795" s="24">
        <f>TRUNC(E795*D795,1)</f>
        <v>0</v>
      </c>
      <c r="G795" s="21">
        <v>0</v>
      </c>
      <c r="H795" s="24">
        <f>TRUNC(G795*D795,1)</f>
        <v>0</v>
      </c>
      <c r="I795" s="21">
        <f>TRUNC(SUMIF(V793:V795, RIGHTB(O795, 1), H793:H795)*U795, 2)</f>
        <v>1092.8900000000001</v>
      </c>
      <c r="J795" s="24">
        <f>TRUNC(I795*D795,1)</f>
        <v>1092.8</v>
      </c>
      <c r="K795" s="21">
        <f t="shared" si="102"/>
        <v>1092.8</v>
      </c>
      <c r="L795" s="24">
        <f t="shared" si="102"/>
        <v>1092.8</v>
      </c>
      <c r="M795" s="18" t="s">
        <v>52</v>
      </c>
      <c r="N795" s="1" t="s">
        <v>1043</v>
      </c>
      <c r="O795" s="1" t="s">
        <v>801</v>
      </c>
      <c r="P795" s="1" t="s">
        <v>64</v>
      </c>
      <c r="Q795" s="1" t="s">
        <v>64</v>
      </c>
      <c r="R795" s="1" t="s">
        <v>64</v>
      </c>
      <c r="S795">
        <v>1</v>
      </c>
      <c r="T795">
        <v>2</v>
      </c>
      <c r="U795">
        <v>0.03</v>
      </c>
      <c r="AV795" s="1" t="s">
        <v>52</v>
      </c>
      <c r="AW795" s="1" t="s">
        <v>1927</v>
      </c>
      <c r="AX795" s="1" t="s">
        <v>52</v>
      </c>
      <c r="AY795" s="1" t="s">
        <v>52</v>
      </c>
      <c r="AZ795" s="1" t="s">
        <v>52</v>
      </c>
    </row>
    <row r="796" spans="1:52" ht="30" customHeight="1">
      <c r="A796" s="18" t="s">
        <v>831</v>
      </c>
      <c r="B796" s="18" t="s">
        <v>52</v>
      </c>
      <c r="C796" s="18" t="s">
        <v>52</v>
      </c>
      <c r="D796" s="19"/>
      <c r="E796" s="21"/>
      <c r="F796" s="24">
        <f>TRUNC(SUMIF(N793:N795, N792, F793:F795),0)</f>
        <v>0</v>
      </c>
      <c r="G796" s="21"/>
      <c r="H796" s="24">
        <f>TRUNC(SUMIF(N793:N795, N792, H793:H795),0)</f>
        <v>36429</v>
      </c>
      <c r="I796" s="21"/>
      <c r="J796" s="24">
        <f>TRUNC(SUMIF(N793:N795, N792, J793:J795),0)</f>
        <v>1092</v>
      </c>
      <c r="K796" s="21"/>
      <c r="L796" s="24">
        <f>F796+H796+J796</f>
        <v>37521</v>
      </c>
      <c r="M796" s="18" t="s">
        <v>52</v>
      </c>
      <c r="N796" s="1" t="s">
        <v>99</v>
      </c>
      <c r="O796" s="1" t="s">
        <v>99</v>
      </c>
      <c r="P796" s="1" t="s">
        <v>52</v>
      </c>
      <c r="Q796" s="1" t="s">
        <v>52</v>
      </c>
      <c r="R796" s="1" t="s">
        <v>52</v>
      </c>
      <c r="AV796" s="1" t="s">
        <v>52</v>
      </c>
      <c r="AW796" s="1" t="s">
        <v>52</v>
      </c>
      <c r="AX796" s="1" t="s">
        <v>52</v>
      </c>
      <c r="AY796" s="1" t="s">
        <v>52</v>
      </c>
      <c r="AZ796" s="1" t="s">
        <v>52</v>
      </c>
    </row>
    <row r="797" spans="1:52" ht="30" customHeight="1">
      <c r="A797" s="19"/>
      <c r="B797" s="19"/>
      <c r="C797" s="19"/>
      <c r="D797" s="19"/>
      <c r="E797" s="21"/>
      <c r="F797" s="24"/>
      <c r="G797" s="21"/>
      <c r="H797" s="24"/>
      <c r="I797" s="21"/>
      <c r="J797" s="24"/>
      <c r="K797" s="21"/>
      <c r="L797" s="24"/>
      <c r="M797" s="19"/>
    </row>
    <row r="798" spans="1:52" ht="30" customHeight="1">
      <c r="A798" s="15" t="s">
        <v>1928</v>
      </c>
      <c r="B798" s="16"/>
      <c r="C798" s="16"/>
      <c r="D798" s="16"/>
      <c r="E798" s="20"/>
      <c r="F798" s="23"/>
      <c r="G798" s="20"/>
      <c r="H798" s="23"/>
      <c r="I798" s="20"/>
      <c r="J798" s="23"/>
      <c r="K798" s="20"/>
      <c r="L798" s="23"/>
      <c r="M798" s="17"/>
      <c r="N798" s="1" t="s">
        <v>1048</v>
      </c>
    </row>
    <row r="799" spans="1:52" ht="30" customHeight="1">
      <c r="A799" s="18" t="s">
        <v>1916</v>
      </c>
      <c r="B799" s="18" t="s">
        <v>1917</v>
      </c>
      <c r="C799" s="18" t="s">
        <v>1918</v>
      </c>
      <c r="D799" s="19">
        <v>1.19</v>
      </c>
      <c r="E799" s="21">
        <f>단가대비표!O97</f>
        <v>26885</v>
      </c>
      <c r="F799" s="24">
        <f>TRUNC(E799*D799,1)</f>
        <v>31993.1</v>
      </c>
      <c r="G799" s="21">
        <f>단가대비표!P97</f>
        <v>0</v>
      </c>
      <c r="H799" s="24">
        <f>TRUNC(G799*D799,1)</f>
        <v>0</v>
      </c>
      <c r="I799" s="21">
        <f>단가대비표!V97</f>
        <v>0</v>
      </c>
      <c r="J799" s="24">
        <f>TRUNC(I799*D799,1)</f>
        <v>0</v>
      </c>
      <c r="K799" s="21">
        <f>TRUNC(E799+G799+I799,1)</f>
        <v>26885</v>
      </c>
      <c r="L799" s="24">
        <f>TRUNC(F799+H799+J799,1)</f>
        <v>31993.1</v>
      </c>
      <c r="M799" s="18" t="s">
        <v>52</v>
      </c>
      <c r="N799" s="1" t="s">
        <v>1048</v>
      </c>
      <c r="O799" s="1" t="s">
        <v>1919</v>
      </c>
      <c r="P799" s="1" t="s">
        <v>64</v>
      </c>
      <c r="Q799" s="1" t="s">
        <v>64</v>
      </c>
      <c r="R799" s="1" t="s">
        <v>63</v>
      </c>
      <c r="V799">
        <v>1</v>
      </c>
      <c r="AV799" s="1" t="s">
        <v>52</v>
      </c>
      <c r="AW799" s="1" t="s">
        <v>1929</v>
      </c>
      <c r="AX799" s="1" t="s">
        <v>52</v>
      </c>
      <c r="AY799" s="1" t="s">
        <v>52</v>
      </c>
      <c r="AZ799" s="1" t="s">
        <v>52</v>
      </c>
    </row>
    <row r="800" spans="1:52" ht="30" customHeight="1">
      <c r="A800" s="18" t="s">
        <v>1921</v>
      </c>
      <c r="B800" s="18" t="s">
        <v>1930</v>
      </c>
      <c r="C800" s="18" t="s">
        <v>800</v>
      </c>
      <c r="D800" s="19">
        <v>1</v>
      </c>
      <c r="E800" s="21">
        <f>TRUNC(SUMIF(V799:V800, RIGHTB(O800, 1), F799:F800)*U800, 2)</f>
        <v>7678.34</v>
      </c>
      <c r="F800" s="24">
        <f>TRUNC(E800*D800,1)</f>
        <v>7678.3</v>
      </c>
      <c r="G800" s="21">
        <v>0</v>
      </c>
      <c r="H800" s="24">
        <f>TRUNC(G800*D800,1)</f>
        <v>0</v>
      </c>
      <c r="I800" s="21">
        <v>0</v>
      </c>
      <c r="J800" s="24">
        <f>TRUNC(I800*D800,1)</f>
        <v>0</v>
      </c>
      <c r="K800" s="21">
        <f>TRUNC(E800+G800+I800,1)</f>
        <v>7678.3</v>
      </c>
      <c r="L800" s="24">
        <f>TRUNC(F800+H800+J800,1)</f>
        <v>7678.3</v>
      </c>
      <c r="M800" s="18" t="s">
        <v>52</v>
      </c>
      <c r="N800" s="1" t="s">
        <v>1048</v>
      </c>
      <c r="O800" s="1" t="s">
        <v>801</v>
      </c>
      <c r="P800" s="1" t="s">
        <v>64</v>
      </c>
      <c r="Q800" s="1" t="s">
        <v>64</v>
      </c>
      <c r="R800" s="1" t="s">
        <v>64</v>
      </c>
      <c r="S800">
        <v>0</v>
      </c>
      <c r="T800">
        <v>0</v>
      </c>
      <c r="U800">
        <v>0.24</v>
      </c>
      <c r="AV800" s="1" t="s">
        <v>52</v>
      </c>
      <c r="AW800" s="1" t="s">
        <v>1931</v>
      </c>
      <c r="AX800" s="1" t="s">
        <v>52</v>
      </c>
      <c r="AY800" s="1" t="s">
        <v>52</v>
      </c>
      <c r="AZ800" s="1" t="s">
        <v>52</v>
      </c>
    </row>
    <row r="801" spans="1:52" ht="30" customHeight="1">
      <c r="A801" s="18" t="s">
        <v>831</v>
      </c>
      <c r="B801" s="18" t="s">
        <v>52</v>
      </c>
      <c r="C801" s="18" t="s">
        <v>52</v>
      </c>
      <c r="D801" s="19"/>
      <c r="E801" s="21"/>
      <c r="F801" s="24">
        <f>TRUNC(SUMIF(N799:N800, N798, F799:F800),0)</f>
        <v>39671</v>
      </c>
      <c r="G801" s="21"/>
      <c r="H801" s="24">
        <f>TRUNC(SUMIF(N799:N800, N798, H799:H800),0)</f>
        <v>0</v>
      </c>
      <c r="I801" s="21"/>
      <c r="J801" s="24">
        <f>TRUNC(SUMIF(N799:N800, N798, J799:J800),0)</f>
        <v>0</v>
      </c>
      <c r="K801" s="21"/>
      <c r="L801" s="24">
        <f>F801+H801+J801</f>
        <v>39671</v>
      </c>
      <c r="M801" s="18" t="s">
        <v>52</v>
      </c>
      <c r="N801" s="1" t="s">
        <v>99</v>
      </c>
      <c r="O801" s="1" t="s">
        <v>99</v>
      </c>
      <c r="P801" s="1" t="s">
        <v>52</v>
      </c>
      <c r="Q801" s="1" t="s">
        <v>52</v>
      </c>
      <c r="R801" s="1" t="s">
        <v>52</v>
      </c>
      <c r="AV801" s="1" t="s">
        <v>52</v>
      </c>
      <c r="AW801" s="1" t="s">
        <v>52</v>
      </c>
      <c r="AX801" s="1" t="s">
        <v>52</v>
      </c>
      <c r="AY801" s="1" t="s">
        <v>52</v>
      </c>
      <c r="AZ801" s="1" t="s">
        <v>52</v>
      </c>
    </row>
    <row r="802" spans="1:52" ht="30" customHeight="1">
      <c r="A802" s="19"/>
      <c r="B802" s="19"/>
      <c r="C802" s="19"/>
      <c r="D802" s="19"/>
      <c r="E802" s="21"/>
      <c r="F802" s="24"/>
      <c r="G802" s="21"/>
      <c r="H802" s="24"/>
      <c r="I802" s="21"/>
      <c r="J802" s="24"/>
      <c r="K802" s="21"/>
      <c r="L802" s="24"/>
      <c r="M802" s="19"/>
    </row>
    <row r="803" spans="1:52" ht="30" customHeight="1">
      <c r="A803" s="15" t="s">
        <v>1932</v>
      </c>
      <c r="B803" s="16"/>
      <c r="C803" s="16"/>
      <c r="D803" s="16"/>
      <c r="E803" s="20"/>
      <c r="F803" s="23"/>
      <c r="G803" s="20"/>
      <c r="H803" s="23"/>
      <c r="I803" s="20"/>
      <c r="J803" s="23"/>
      <c r="K803" s="20"/>
      <c r="L803" s="23"/>
      <c r="M803" s="17"/>
      <c r="N803" s="1" t="s">
        <v>1051</v>
      </c>
    </row>
    <row r="804" spans="1:52" ht="30" customHeight="1">
      <c r="A804" s="18" t="s">
        <v>963</v>
      </c>
      <c r="B804" s="18" t="s">
        <v>872</v>
      </c>
      <c r="C804" s="18" t="s">
        <v>873</v>
      </c>
      <c r="D804" s="19">
        <v>0.1</v>
      </c>
      <c r="E804" s="21">
        <f>단가대비표!O158</f>
        <v>0</v>
      </c>
      <c r="F804" s="24">
        <f>TRUNC(E804*D804,1)</f>
        <v>0</v>
      </c>
      <c r="G804" s="21">
        <f>단가대비표!P158</f>
        <v>275790</v>
      </c>
      <c r="H804" s="24">
        <f>TRUNC(G804*D804,1)</f>
        <v>27579</v>
      </c>
      <c r="I804" s="21">
        <f>단가대비표!V158</f>
        <v>0</v>
      </c>
      <c r="J804" s="24">
        <f>TRUNC(I804*D804,1)</f>
        <v>0</v>
      </c>
      <c r="K804" s="21">
        <f t="shared" ref="K804:L806" si="103">TRUNC(E804+G804+I804,1)</f>
        <v>275790</v>
      </c>
      <c r="L804" s="24">
        <f t="shared" si="103"/>
        <v>27579</v>
      </c>
      <c r="M804" s="18" t="s">
        <v>52</v>
      </c>
      <c r="N804" s="1" t="s">
        <v>1051</v>
      </c>
      <c r="O804" s="1" t="s">
        <v>964</v>
      </c>
      <c r="P804" s="1" t="s">
        <v>64</v>
      </c>
      <c r="Q804" s="1" t="s">
        <v>64</v>
      </c>
      <c r="R804" s="1" t="s">
        <v>63</v>
      </c>
      <c r="V804">
        <v>1</v>
      </c>
      <c r="AV804" s="1" t="s">
        <v>52</v>
      </c>
      <c r="AW804" s="1" t="s">
        <v>1933</v>
      </c>
      <c r="AX804" s="1" t="s">
        <v>52</v>
      </c>
      <c r="AY804" s="1" t="s">
        <v>52</v>
      </c>
      <c r="AZ804" s="1" t="s">
        <v>52</v>
      </c>
    </row>
    <row r="805" spans="1:52" ht="30" customHeight="1">
      <c r="A805" s="18" t="s">
        <v>876</v>
      </c>
      <c r="B805" s="18" t="s">
        <v>872</v>
      </c>
      <c r="C805" s="18" t="s">
        <v>873</v>
      </c>
      <c r="D805" s="19">
        <v>2.5000000000000001E-2</v>
      </c>
      <c r="E805" s="21">
        <f>단가대비표!O155</f>
        <v>0</v>
      </c>
      <c r="F805" s="24">
        <f>TRUNC(E805*D805,1)</f>
        <v>0</v>
      </c>
      <c r="G805" s="21">
        <f>단가대비표!P155</f>
        <v>172068</v>
      </c>
      <c r="H805" s="24">
        <f>TRUNC(G805*D805,1)</f>
        <v>4301.7</v>
      </c>
      <c r="I805" s="21">
        <f>단가대비표!V155</f>
        <v>0</v>
      </c>
      <c r="J805" s="24">
        <f>TRUNC(I805*D805,1)</f>
        <v>0</v>
      </c>
      <c r="K805" s="21">
        <f t="shared" si="103"/>
        <v>172068</v>
      </c>
      <c r="L805" s="24">
        <f t="shared" si="103"/>
        <v>4301.7</v>
      </c>
      <c r="M805" s="18" t="s">
        <v>52</v>
      </c>
      <c r="N805" s="1" t="s">
        <v>1051</v>
      </c>
      <c r="O805" s="1" t="s">
        <v>877</v>
      </c>
      <c r="P805" s="1" t="s">
        <v>64</v>
      </c>
      <c r="Q805" s="1" t="s">
        <v>64</v>
      </c>
      <c r="R805" s="1" t="s">
        <v>63</v>
      </c>
      <c r="V805">
        <v>1</v>
      </c>
      <c r="AV805" s="1" t="s">
        <v>52</v>
      </c>
      <c r="AW805" s="1" t="s">
        <v>1934</v>
      </c>
      <c r="AX805" s="1" t="s">
        <v>52</v>
      </c>
      <c r="AY805" s="1" t="s">
        <v>52</v>
      </c>
      <c r="AZ805" s="1" t="s">
        <v>52</v>
      </c>
    </row>
    <row r="806" spans="1:52" ht="30" customHeight="1">
      <c r="A806" s="18" t="s">
        <v>967</v>
      </c>
      <c r="B806" s="18" t="s">
        <v>1216</v>
      </c>
      <c r="C806" s="18" t="s">
        <v>800</v>
      </c>
      <c r="D806" s="19">
        <v>1</v>
      </c>
      <c r="E806" s="21">
        <v>0</v>
      </c>
      <c r="F806" s="24">
        <f>TRUNC(E806*D806,1)</f>
        <v>0</v>
      </c>
      <c r="G806" s="21">
        <v>0</v>
      </c>
      <c r="H806" s="24">
        <f>TRUNC(G806*D806,1)</f>
        <v>0</v>
      </c>
      <c r="I806" s="21">
        <f>TRUNC(SUMIF(V804:V806, RIGHTB(O806, 1), H804:H806)*U806, 2)</f>
        <v>956.42</v>
      </c>
      <c r="J806" s="24">
        <f>TRUNC(I806*D806,1)</f>
        <v>956.4</v>
      </c>
      <c r="K806" s="21">
        <f t="shared" si="103"/>
        <v>956.4</v>
      </c>
      <c r="L806" s="24">
        <f t="shared" si="103"/>
        <v>956.4</v>
      </c>
      <c r="M806" s="18" t="s">
        <v>52</v>
      </c>
      <c r="N806" s="1" t="s">
        <v>1051</v>
      </c>
      <c r="O806" s="1" t="s">
        <v>801</v>
      </c>
      <c r="P806" s="1" t="s">
        <v>64</v>
      </c>
      <c r="Q806" s="1" t="s">
        <v>64</v>
      </c>
      <c r="R806" s="1" t="s">
        <v>64</v>
      </c>
      <c r="S806">
        <v>1</v>
      </c>
      <c r="T806">
        <v>2</v>
      </c>
      <c r="U806">
        <v>0.03</v>
      </c>
      <c r="AV806" s="1" t="s">
        <v>52</v>
      </c>
      <c r="AW806" s="1" t="s">
        <v>1935</v>
      </c>
      <c r="AX806" s="1" t="s">
        <v>52</v>
      </c>
      <c r="AY806" s="1" t="s">
        <v>52</v>
      </c>
      <c r="AZ806" s="1" t="s">
        <v>52</v>
      </c>
    </row>
    <row r="807" spans="1:52" ht="30" customHeight="1">
      <c r="A807" s="18" t="s">
        <v>831</v>
      </c>
      <c r="B807" s="18" t="s">
        <v>52</v>
      </c>
      <c r="C807" s="18" t="s">
        <v>52</v>
      </c>
      <c r="D807" s="19"/>
      <c r="E807" s="21"/>
      <c r="F807" s="24">
        <f>TRUNC(SUMIF(N804:N806, N803, F804:F806),0)</f>
        <v>0</v>
      </c>
      <c r="G807" s="21"/>
      <c r="H807" s="24">
        <f>TRUNC(SUMIF(N804:N806, N803, H804:H806),0)</f>
        <v>31880</v>
      </c>
      <c r="I807" s="21"/>
      <c r="J807" s="24">
        <f>TRUNC(SUMIF(N804:N806, N803, J804:J806),0)</f>
        <v>956</v>
      </c>
      <c r="K807" s="21"/>
      <c r="L807" s="24">
        <f>F807+H807+J807</f>
        <v>32836</v>
      </c>
      <c r="M807" s="18" t="s">
        <v>52</v>
      </c>
      <c r="N807" s="1" t="s">
        <v>99</v>
      </c>
      <c r="O807" s="1" t="s">
        <v>99</v>
      </c>
      <c r="P807" s="1" t="s">
        <v>52</v>
      </c>
      <c r="Q807" s="1" t="s">
        <v>52</v>
      </c>
      <c r="R807" s="1" t="s">
        <v>52</v>
      </c>
      <c r="AV807" s="1" t="s">
        <v>52</v>
      </c>
      <c r="AW807" s="1" t="s">
        <v>52</v>
      </c>
      <c r="AX807" s="1" t="s">
        <v>52</v>
      </c>
      <c r="AY807" s="1" t="s">
        <v>52</v>
      </c>
      <c r="AZ807" s="1" t="s">
        <v>52</v>
      </c>
    </row>
    <row r="808" spans="1:52" ht="30" customHeight="1">
      <c r="A808" s="19"/>
      <c r="B808" s="19"/>
      <c r="C808" s="19"/>
      <c r="D808" s="19"/>
      <c r="E808" s="21"/>
      <c r="F808" s="24"/>
      <c r="G808" s="21"/>
      <c r="H808" s="24"/>
      <c r="I808" s="21"/>
      <c r="J808" s="24"/>
      <c r="K808" s="21"/>
      <c r="L808" s="24"/>
      <c r="M808" s="19"/>
    </row>
    <row r="809" spans="1:52" ht="30" customHeight="1">
      <c r="A809" s="15" t="s">
        <v>1936</v>
      </c>
      <c r="B809" s="16"/>
      <c r="C809" s="16"/>
      <c r="D809" s="16"/>
      <c r="E809" s="20"/>
      <c r="F809" s="23"/>
      <c r="G809" s="20"/>
      <c r="H809" s="23"/>
      <c r="I809" s="20"/>
      <c r="J809" s="23"/>
      <c r="K809" s="20"/>
      <c r="L809" s="23"/>
      <c r="M809" s="17"/>
      <c r="N809" s="1" t="s">
        <v>1106</v>
      </c>
    </row>
    <row r="810" spans="1:52" ht="30" customHeight="1">
      <c r="A810" s="18" t="s">
        <v>719</v>
      </c>
      <c r="B810" s="18" t="s">
        <v>1265</v>
      </c>
      <c r="C810" s="18" t="s">
        <v>771</v>
      </c>
      <c r="D810" s="19">
        <v>510</v>
      </c>
      <c r="E810" s="21">
        <f>단가대비표!O54</f>
        <v>0</v>
      </c>
      <c r="F810" s="24">
        <f>TRUNC(E810*D810,1)</f>
        <v>0</v>
      </c>
      <c r="G810" s="21">
        <f>단가대비표!P54</f>
        <v>0</v>
      </c>
      <c r="H810" s="24">
        <f>TRUNC(G810*D810,1)</f>
        <v>0</v>
      </c>
      <c r="I810" s="21">
        <f>단가대비표!V54</f>
        <v>0</v>
      </c>
      <c r="J810" s="24">
        <f>TRUNC(I810*D810,1)</f>
        <v>0</v>
      </c>
      <c r="K810" s="21">
        <f t="shared" ref="K810:L812" si="104">TRUNC(E810+G810+I810,1)</f>
        <v>0</v>
      </c>
      <c r="L810" s="24">
        <f t="shared" si="104"/>
        <v>0</v>
      </c>
      <c r="M810" s="18" t="s">
        <v>162</v>
      </c>
      <c r="N810" s="1" t="s">
        <v>1106</v>
      </c>
      <c r="O810" s="1" t="s">
        <v>1937</v>
      </c>
      <c r="P810" s="1" t="s">
        <v>64</v>
      </c>
      <c r="Q810" s="1" t="s">
        <v>64</v>
      </c>
      <c r="R810" s="1" t="s">
        <v>63</v>
      </c>
      <c r="AV810" s="1" t="s">
        <v>52</v>
      </c>
      <c r="AW810" s="1" t="s">
        <v>1938</v>
      </c>
      <c r="AX810" s="1" t="s">
        <v>52</v>
      </c>
      <c r="AY810" s="1" t="s">
        <v>52</v>
      </c>
      <c r="AZ810" s="1" t="s">
        <v>52</v>
      </c>
    </row>
    <row r="811" spans="1:52" ht="30" customHeight="1">
      <c r="A811" s="18" t="s">
        <v>724</v>
      </c>
      <c r="B811" s="18" t="s">
        <v>1268</v>
      </c>
      <c r="C811" s="18" t="s">
        <v>104</v>
      </c>
      <c r="D811" s="19">
        <v>1.1000000000000001</v>
      </c>
      <c r="E811" s="21">
        <f>단가대비표!O21</f>
        <v>0</v>
      </c>
      <c r="F811" s="24">
        <f>TRUNC(E811*D811,1)</f>
        <v>0</v>
      </c>
      <c r="G811" s="21">
        <f>단가대비표!P21</f>
        <v>0</v>
      </c>
      <c r="H811" s="24">
        <f>TRUNC(G811*D811,1)</f>
        <v>0</v>
      </c>
      <c r="I811" s="21">
        <f>단가대비표!V21</f>
        <v>0</v>
      </c>
      <c r="J811" s="24">
        <f>TRUNC(I811*D811,1)</f>
        <v>0</v>
      </c>
      <c r="K811" s="21">
        <f t="shared" si="104"/>
        <v>0</v>
      </c>
      <c r="L811" s="24">
        <f t="shared" si="104"/>
        <v>0</v>
      </c>
      <c r="M811" s="18" t="s">
        <v>162</v>
      </c>
      <c r="N811" s="1" t="s">
        <v>1106</v>
      </c>
      <c r="O811" s="1" t="s">
        <v>1939</v>
      </c>
      <c r="P811" s="1" t="s">
        <v>64</v>
      </c>
      <c r="Q811" s="1" t="s">
        <v>64</v>
      </c>
      <c r="R811" s="1" t="s">
        <v>63</v>
      </c>
      <c r="AV811" s="1" t="s">
        <v>52</v>
      </c>
      <c r="AW811" s="1" t="s">
        <v>1940</v>
      </c>
      <c r="AX811" s="1" t="s">
        <v>52</v>
      </c>
      <c r="AY811" s="1" t="s">
        <v>52</v>
      </c>
      <c r="AZ811" s="1" t="s">
        <v>52</v>
      </c>
    </row>
    <row r="812" spans="1:52" ht="30" customHeight="1">
      <c r="A812" s="18" t="s">
        <v>1941</v>
      </c>
      <c r="B812" s="18" t="s">
        <v>1942</v>
      </c>
      <c r="C812" s="18" t="s">
        <v>104</v>
      </c>
      <c r="D812" s="19">
        <v>1</v>
      </c>
      <c r="E812" s="21">
        <f>일위대가목록!E141</f>
        <v>0</v>
      </c>
      <c r="F812" s="24">
        <f>TRUNC(E812*D812,1)</f>
        <v>0</v>
      </c>
      <c r="G812" s="21">
        <f>일위대가목록!F141</f>
        <v>113564</v>
      </c>
      <c r="H812" s="24">
        <f>TRUNC(G812*D812,1)</f>
        <v>113564</v>
      </c>
      <c r="I812" s="21">
        <f>일위대가목록!G141</f>
        <v>0</v>
      </c>
      <c r="J812" s="24">
        <f>TRUNC(I812*D812,1)</f>
        <v>0</v>
      </c>
      <c r="K812" s="21">
        <f t="shared" si="104"/>
        <v>113564</v>
      </c>
      <c r="L812" s="24">
        <f t="shared" si="104"/>
        <v>113564</v>
      </c>
      <c r="M812" s="18" t="s">
        <v>1943</v>
      </c>
      <c r="N812" s="1" t="s">
        <v>1106</v>
      </c>
      <c r="O812" s="1" t="s">
        <v>1944</v>
      </c>
      <c r="P812" s="1" t="s">
        <v>63</v>
      </c>
      <c r="Q812" s="1" t="s">
        <v>64</v>
      </c>
      <c r="R812" s="1" t="s">
        <v>64</v>
      </c>
      <c r="AV812" s="1" t="s">
        <v>52</v>
      </c>
      <c r="AW812" s="1" t="s">
        <v>1945</v>
      </c>
      <c r="AX812" s="1" t="s">
        <v>52</v>
      </c>
      <c r="AY812" s="1" t="s">
        <v>52</v>
      </c>
      <c r="AZ812" s="1" t="s">
        <v>52</v>
      </c>
    </row>
    <row r="813" spans="1:52" ht="30" customHeight="1">
      <c r="A813" s="18" t="s">
        <v>831</v>
      </c>
      <c r="B813" s="18" t="s">
        <v>52</v>
      </c>
      <c r="C813" s="18" t="s">
        <v>52</v>
      </c>
      <c r="D813" s="19"/>
      <c r="E813" s="21"/>
      <c r="F813" s="24">
        <f>TRUNC(SUMIF(N810:N812, N809, F810:F812),0)</f>
        <v>0</v>
      </c>
      <c r="G813" s="21"/>
      <c r="H813" s="24">
        <f>TRUNC(SUMIF(N810:N812, N809, H810:H812),0)</f>
        <v>113564</v>
      </c>
      <c r="I813" s="21"/>
      <c r="J813" s="24">
        <f>TRUNC(SUMIF(N810:N812, N809, J810:J812),0)</f>
        <v>0</v>
      </c>
      <c r="K813" s="21"/>
      <c r="L813" s="24">
        <f>F813+H813+J813</f>
        <v>113564</v>
      </c>
      <c r="M813" s="18" t="s">
        <v>52</v>
      </c>
      <c r="N813" s="1" t="s">
        <v>99</v>
      </c>
      <c r="O813" s="1" t="s">
        <v>99</v>
      </c>
      <c r="P813" s="1" t="s">
        <v>52</v>
      </c>
      <c r="Q813" s="1" t="s">
        <v>52</v>
      </c>
      <c r="R813" s="1" t="s">
        <v>52</v>
      </c>
      <c r="AV813" s="1" t="s">
        <v>52</v>
      </c>
      <c r="AW813" s="1" t="s">
        <v>52</v>
      </c>
      <c r="AX813" s="1" t="s">
        <v>52</v>
      </c>
      <c r="AY813" s="1" t="s">
        <v>52</v>
      </c>
      <c r="AZ813" s="1" t="s">
        <v>52</v>
      </c>
    </row>
    <row r="814" spans="1:52" ht="30" customHeight="1">
      <c r="A814" s="19"/>
      <c r="B814" s="19"/>
      <c r="C814" s="19"/>
      <c r="D814" s="19"/>
      <c r="E814" s="21"/>
      <c r="F814" s="24"/>
      <c r="G814" s="21"/>
      <c r="H814" s="24"/>
      <c r="I814" s="21"/>
      <c r="J814" s="24"/>
      <c r="K814" s="21"/>
      <c r="L814" s="24"/>
      <c r="M814" s="19"/>
    </row>
    <row r="815" spans="1:52" ht="30" customHeight="1">
      <c r="A815" s="15" t="s">
        <v>1946</v>
      </c>
      <c r="B815" s="16"/>
      <c r="C815" s="16"/>
      <c r="D815" s="16"/>
      <c r="E815" s="20"/>
      <c r="F815" s="23"/>
      <c r="G815" s="20"/>
      <c r="H815" s="23"/>
      <c r="I815" s="20"/>
      <c r="J815" s="23"/>
      <c r="K815" s="20"/>
      <c r="L815" s="23"/>
      <c r="M815" s="17"/>
      <c r="N815" s="1" t="s">
        <v>1111</v>
      </c>
    </row>
    <row r="816" spans="1:52" ht="30" customHeight="1">
      <c r="A816" s="18" t="s">
        <v>1947</v>
      </c>
      <c r="B816" s="18" t="s">
        <v>872</v>
      </c>
      <c r="C816" s="18" t="s">
        <v>873</v>
      </c>
      <c r="D816" s="19">
        <v>0.25</v>
      </c>
      <c r="E816" s="21">
        <f>단가대비표!O174</f>
        <v>0</v>
      </c>
      <c r="F816" s="24">
        <f>TRUNC(E816*D816,1)</f>
        <v>0</v>
      </c>
      <c r="G816" s="21">
        <f>단가대비표!P174</f>
        <v>268908</v>
      </c>
      <c r="H816" s="24">
        <f>TRUNC(G816*D816,1)</f>
        <v>67227</v>
      </c>
      <c r="I816" s="21">
        <f>단가대비표!V174</f>
        <v>0</v>
      </c>
      <c r="J816" s="24">
        <f>TRUNC(I816*D816,1)</f>
        <v>0</v>
      </c>
      <c r="K816" s="21">
        <f t="shared" ref="K816:L819" si="105">TRUNC(E816+G816+I816,1)</f>
        <v>268908</v>
      </c>
      <c r="L816" s="24">
        <f t="shared" si="105"/>
        <v>67227</v>
      </c>
      <c r="M816" s="18" t="s">
        <v>52</v>
      </c>
      <c r="N816" s="1" t="s">
        <v>1111</v>
      </c>
      <c r="O816" s="1" t="s">
        <v>1948</v>
      </c>
      <c r="P816" s="1" t="s">
        <v>64</v>
      </c>
      <c r="Q816" s="1" t="s">
        <v>64</v>
      </c>
      <c r="R816" s="1" t="s">
        <v>63</v>
      </c>
      <c r="V816">
        <v>1</v>
      </c>
      <c r="AV816" s="1" t="s">
        <v>52</v>
      </c>
      <c r="AW816" s="1" t="s">
        <v>1949</v>
      </c>
      <c r="AX816" s="1" t="s">
        <v>52</v>
      </c>
      <c r="AY816" s="1" t="s">
        <v>52</v>
      </c>
      <c r="AZ816" s="1" t="s">
        <v>52</v>
      </c>
    </row>
    <row r="817" spans="1:52" ht="30" customHeight="1">
      <c r="A817" s="18" t="s">
        <v>1950</v>
      </c>
      <c r="B817" s="18" t="s">
        <v>872</v>
      </c>
      <c r="C817" s="18" t="s">
        <v>873</v>
      </c>
      <c r="D817" s="19">
        <v>8.3000000000000004E-2</v>
      </c>
      <c r="E817" s="21">
        <f>단가대비표!O175</f>
        <v>0</v>
      </c>
      <c r="F817" s="24">
        <f>TRUNC(E817*D817,1)</f>
        <v>0</v>
      </c>
      <c r="G817" s="21">
        <f>단가대비표!P175</f>
        <v>211653</v>
      </c>
      <c r="H817" s="24">
        <f>TRUNC(G817*D817,1)</f>
        <v>17567.099999999999</v>
      </c>
      <c r="I817" s="21">
        <f>단가대비표!V175</f>
        <v>0</v>
      </c>
      <c r="J817" s="24">
        <f>TRUNC(I817*D817,1)</f>
        <v>0</v>
      </c>
      <c r="K817" s="21">
        <f t="shared" si="105"/>
        <v>211653</v>
      </c>
      <c r="L817" s="24">
        <f t="shared" si="105"/>
        <v>17567.099999999999</v>
      </c>
      <c r="M817" s="18" t="s">
        <v>52</v>
      </c>
      <c r="N817" s="1" t="s">
        <v>1111</v>
      </c>
      <c r="O817" s="1" t="s">
        <v>1951</v>
      </c>
      <c r="P817" s="1" t="s">
        <v>64</v>
      </c>
      <c r="Q817" s="1" t="s">
        <v>64</v>
      </c>
      <c r="R817" s="1" t="s">
        <v>63</v>
      </c>
      <c r="V817">
        <v>1</v>
      </c>
      <c r="AV817" s="1" t="s">
        <v>52</v>
      </c>
      <c r="AW817" s="1" t="s">
        <v>1952</v>
      </c>
      <c r="AX817" s="1" t="s">
        <v>52</v>
      </c>
      <c r="AY817" s="1" t="s">
        <v>52</v>
      </c>
      <c r="AZ817" s="1" t="s">
        <v>52</v>
      </c>
    </row>
    <row r="818" spans="1:52" ht="30" customHeight="1">
      <c r="A818" s="18" t="s">
        <v>876</v>
      </c>
      <c r="B818" s="18" t="s">
        <v>872</v>
      </c>
      <c r="C818" s="18" t="s">
        <v>873</v>
      </c>
      <c r="D818" s="19">
        <v>0.16700000000000001</v>
      </c>
      <c r="E818" s="21">
        <f>단가대비표!O155</f>
        <v>0</v>
      </c>
      <c r="F818" s="24">
        <f>TRUNC(E818*D818,1)</f>
        <v>0</v>
      </c>
      <c r="G818" s="21">
        <f>단가대비표!P155</f>
        <v>172068</v>
      </c>
      <c r="H818" s="24">
        <f>TRUNC(G818*D818,1)</f>
        <v>28735.3</v>
      </c>
      <c r="I818" s="21">
        <f>단가대비표!V155</f>
        <v>0</v>
      </c>
      <c r="J818" s="24">
        <f>TRUNC(I818*D818,1)</f>
        <v>0</v>
      </c>
      <c r="K818" s="21">
        <f t="shared" si="105"/>
        <v>172068</v>
      </c>
      <c r="L818" s="24">
        <f t="shared" si="105"/>
        <v>28735.3</v>
      </c>
      <c r="M818" s="18" t="s">
        <v>52</v>
      </c>
      <c r="N818" s="1" t="s">
        <v>1111</v>
      </c>
      <c r="O818" s="1" t="s">
        <v>877</v>
      </c>
      <c r="P818" s="1" t="s">
        <v>64</v>
      </c>
      <c r="Q818" s="1" t="s">
        <v>64</v>
      </c>
      <c r="R818" s="1" t="s">
        <v>63</v>
      </c>
      <c r="V818">
        <v>1</v>
      </c>
      <c r="AV818" s="1" t="s">
        <v>52</v>
      </c>
      <c r="AW818" s="1" t="s">
        <v>1953</v>
      </c>
      <c r="AX818" s="1" t="s">
        <v>52</v>
      </c>
      <c r="AY818" s="1" t="s">
        <v>52</v>
      </c>
      <c r="AZ818" s="1" t="s">
        <v>52</v>
      </c>
    </row>
    <row r="819" spans="1:52" ht="30" customHeight="1">
      <c r="A819" s="18" t="s">
        <v>967</v>
      </c>
      <c r="B819" s="18" t="s">
        <v>1066</v>
      </c>
      <c r="C819" s="18" t="s">
        <v>800</v>
      </c>
      <c r="D819" s="19">
        <v>1</v>
      </c>
      <c r="E819" s="21">
        <v>0</v>
      </c>
      <c r="F819" s="24">
        <f>TRUNC(E819*D819,1)</f>
        <v>0</v>
      </c>
      <c r="G819" s="21">
        <v>0</v>
      </c>
      <c r="H819" s="24">
        <f>TRUNC(G819*D819,1)</f>
        <v>0</v>
      </c>
      <c r="I819" s="21">
        <f>TRUNC(SUMIF(V816:V819, RIGHTB(O819, 1), H816:H819)*U819, 2)</f>
        <v>2270.58</v>
      </c>
      <c r="J819" s="24">
        <f>TRUNC(I819*D819,1)</f>
        <v>2270.5</v>
      </c>
      <c r="K819" s="21">
        <f t="shared" si="105"/>
        <v>2270.5</v>
      </c>
      <c r="L819" s="24">
        <f t="shared" si="105"/>
        <v>2270.5</v>
      </c>
      <c r="M819" s="18" t="s">
        <v>52</v>
      </c>
      <c r="N819" s="1" t="s">
        <v>1111</v>
      </c>
      <c r="O819" s="1" t="s">
        <v>801</v>
      </c>
      <c r="P819" s="1" t="s">
        <v>64</v>
      </c>
      <c r="Q819" s="1" t="s">
        <v>64</v>
      </c>
      <c r="R819" s="1" t="s">
        <v>64</v>
      </c>
      <c r="S819">
        <v>1</v>
      </c>
      <c r="T819">
        <v>2</v>
      </c>
      <c r="U819">
        <v>0.02</v>
      </c>
      <c r="AV819" s="1" t="s">
        <v>52</v>
      </c>
      <c r="AW819" s="1" t="s">
        <v>1954</v>
      </c>
      <c r="AX819" s="1" t="s">
        <v>52</v>
      </c>
      <c r="AY819" s="1" t="s">
        <v>52</v>
      </c>
      <c r="AZ819" s="1" t="s">
        <v>52</v>
      </c>
    </row>
    <row r="820" spans="1:52" ht="30" customHeight="1">
      <c r="A820" s="18" t="s">
        <v>831</v>
      </c>
      <c r="B820" s="18" t="s">
        <v>52</v>
      </c>
      <c r="C820" s="18" t="s">
        <v>52</v>
      </c>
      <c r="D820" s="19"/>
      <c r="E820" s="21"/>
      <c r="F820" s="24">
        <f>TRUNC(SUMIF(N816:N819, N815, F816:F819),0)</f>
        <v>0</v>
      </c>
      <c r="G820" s="21"/>
      <c r="H820" s="24">
        <f>TRUNC(SUMIF(N816:N819, N815, H816:H819),0)</f>
        <v>113529</v>
      </c>
      <c r="I820" s="21"/>
      <c r="J820" s="24">
        <f>TRUNC(SUMIF(N816:N819, N815, J816:J819),0)</f>
        <v>2270</v>
      </c>
      <c r="K820" s="21"/>
      <c r="L820" s="24">
        <f>F820+H820+J820</f>
        <v>115799</v>
      </c>
      <c r="M820" s="18" t="s">
        <v>52</v>
      </c>
      <c r="N820" s="1" t="s">
        <v>99</v>
      </c>
      <c r="O820" s="1" t="s">
        <v>99</v>
      </c>
      <c r="P820" s="1" t="s">
        <v>52</v>
      </c>
      <c r="Q820" s="1" t="s">
        <v>52</v>
      </c>
      <c r="R820" s="1" t="s">
        <v>52</v>
      </c>
      <c r="AV820" s="1" t="s">
        <v>52</v>
      </c>
      <c r="AW820" s="1" t="s">
        <v>52</v>
      </c>
      <c r="AX820" s="1" t="s">
        <v>52</v>
      </c>
      <c r="AY820" s="1" t="s">
        <v>52</v>
      </c>
      <c r="AZ820" s="1" t="s">
        <v>52</v>
      </c>
    </row>
    <row r="821" spans="1:52" ht="30" customHeight="1">
      <c r="A821" s="19"/>
      <c r="B821" s="19"/>
      <c r="C821" s="19"/>
      <c r="D821" s="19"/>
      <c r="E821" s="21"/>
      <c r="F821" s="24"/>
      <c r="G821" s="21"/>
      <c r="H821" s="24"/>
      <c r="I821" s="21"/>
      <c r="J821" s="24"/>
      <c r="K821" s="21"/>
      <c r="L821" s="24"/>
      <c r="M821" s="19"/>
    </row>
    <row r="822" spans="1:52" ht="30" customHeight="1">
      <c r="A822" s="15" t="s">
        <v>1955</v>
      </c>
      <c r="B822" s="16"/>
      <c r="C822" s="16"/>
      <c r="D822" s="16"/>
      <c r="E822" s="20"/>
      <c r="F822" s="23"/>
      <c r="G822" s="20"/>
      <c r="H822" s="23"/>
      <c r="I822" s="20"/>
      <c r="J822" s="23"/>
      <c r="K822" s="20"/>
      <c r="L822" s="23"/>
      <c r="M822" s="17"/>
      <c r="N822" s="1" t="s">
        <v>1944</v>
      </c>
    </row>
    <row r="823" spans="1:52" ht="30" customHeight="1">
      <c r="A823" s="18" t="s">
        <v>876</v>
      </c>
      <c r="B823" s="18" t="s">
        <v>872</v>
      </c>
      <c r="C823" s="18" t="s">
        <v>873</v>
      </c>
      <c r="D823" s="19">
        <v>0.66</v>
      </c>
      <c r="E823" s="21">
        <f>단가대비표!O155</f>
        <v>0</v>
      </c>
      <c r="F823" s="24">
        <f>TRUNC(E823*D823,1)</f>
        <v>0</v>
      </c>
      <c r="G823" s="21">
        <f>단가대비표!P155</f>
        <v>172068</v>
      </c>
      <c r="H823" s="24">
        <f>TRUNC(G823*D823,1)</f>
        <v>113564.8</v>
      </c>
      <c r="I823" s="21">
        <f>단가대비표!V155</f>
        <v>0</v>
      </c>
      <c r="J823" s="24">
        <f>TRUNC(I823*D823,1)</f>
        <v>0</v>
      </c>
      <c r="K823" s="21">
        <f>TRUNC(E823+G823+I823,1)</f>
        <v>172068</v>
      </c>
      <c r="L823" s="24">
        <f>TRUNC(F823+H823+J823,1)</f>
        <v>113564.8</v>
      </c>
      <c r="M823" s="18" t="s">
        <v>52</v>
      </c>
      <c r="N823" s="1" t="s">
        <v>1944</v>
      </c>
      <c r="O823" s="1" t="s">
        <v>877</v>
      </c>
      <c r="P823" s="1" t="s">
        <v>64</v>
      </c>
      <c r="Q823" s="1" t="s">
        <v>64</v>
      </c>
      <c r="R823" s="1" t="s">
        <v>63</v>
      </c>
      <c r="AV823" s="1" t="s">
        <v>52</v>
      </c>
      <c r="AW823" s="1" t="s">
        <v>1956</v>
      </c>
      <c r="AX823" s="1" t="s">
        <v>52</v>
      </c>
      <c r="AY823" s="1" t="s">
        <v>52</v>
      </c>
      <c r="AZ823" s="1" t="s">
        <v>52</v>
      </c>
    </row>
    <row r="824" spans="1:52" ht="30" customHeight="1">
      <c r="A824" s="18" t="s">
        <v>831</v>
      </c>
      <c r="B824" s="18" t="s">
        <v>52</v>
      </c>
      <c r="C824" s="18" t="s">
        <v>52</v>
      </c>
      <c r="D824" s="19"/>
      <c r="E824" s="21"/>
      <c r="F824" s="24">
        <f>TRUNC(SUMIF(N823:N823, N822, F823:F823),0)</f>
        <v>0</v>
      </c>
      <c r="G824" s="21"/>
      <c r="H824" s="24">
        <f>TRUNC(SUMIF(N823:N823, N822, H823:H823),0)</f>
        <v>113564</v>
      </c>
      <c r="I824" s="21"/>
      <c r="J824" s="24">
        <f>TRUNC(SUMIF(N823:N823, N822, J823:J823),0)</f>
        <v>0</v>
      </c>
      <c r="K824" s="21"/>
      <c r="L824" s="24">
        <f>F824+H824+J824</f>
        <v>113564</v>
      </c>
      <c r="M824" s="18" t="s">
        <v>52</v>
      </c>
      <c r="N824" s="1" t="s">
        <v>99</v>
      </c>
      <c r="O824" s="1" t="s">
        <v>99</v>
      </c>
      <c r="P824" s="1" t="s">
        <v>52</v>
      </c>
      <c r="Q824" s="1" t="s">
        <v>52</v>
      </c>
      <c r="R824" s="1" t="s">
        <v>52</v>
      </c>
      <c r="AV824" s="1" t="s">
        <v>52</v>
      </c>
      <c r="AW824" s="1" t="s">
        <v>52</v>
      </c>
      <c r="AX824" s="1" t="s">
        <v>52</v>
      </c>
      <c r="AY824" s="1" t="s">
        <v>52</v>
      </c>
      <c r="AZ824" s="1" t="s">
        <v>52</v>
      </c>
    </row>
    <row r="825" spans="1:52" ht="30" customHeight="1">
      <c r="A825" s="19"/>
      <c r="B825" s="19"/>
      <c r="C825" s="19"/>
      <c r="D825" s="19"/>
      <c r="E825" s="21"/>
      <c r="F825" s="24"/>
      <c r="G825" s="21"/>
      <c r="H825" s="24"/>
      <c r="I825" s="21"/>
      <c r="J825" s="24"/>
      <c r="K825" s="21"/>
      <c r="L825" s="24"/>
      <c r="M825" s="19"/>
    </row>
    <row r="826" spans="1:52" ht="30" customHeight="1">
      <c r="A826" s="15" t="s">
        <v>1957</v>
      </c>
      <c r="B826" s="16"/>
      <c r="C826" s="16"/>
      <c r="D826" s="16"/>
      <c r="E826" s="20"/>
      <c r="F826" s="23"/>
      <c r="G826" s="20"/>
      <c r="H826" s="23"/>
      <c r="I826" s="20"/>
      <c r="J826" s="23"/>
      <c r="K826" s="20"/>
      <c r="L826" s="23"/>
      <c r="M826" s="17"/>
      <c r="N826" s="1" t="s">
        <v>1118</v>
      </c>
    </row>
    <row r="827" spans="1:52" ht="30" customHeight="1">
      <c r="A827" s="18" t="s">
        <v>1947</v>
      </c>
      <c r="B827" s="18" t="s">
        <v>872</v>
      </c>
      <c r="C827" s="18" t="s">
        <v>873</v>
      </c>
      <c r="D827" s="19">
        <v>0.27300000000000002</v>
      </c>
      <c r="E827" s="21">
        <f>단가대비표!O174</f>
        <v>0</v>
      </c>
      <c r="F827" s="24">
        <f>TRUNC(E827*D827,1)</f>
        <v>0</v>
      </c>
      <c r="G827" s="21">
        <f>단가대비표!P174</f>
        <v>268908</v>
      </c>
      <c r="H827" s="24">
        <f>TRUNC(G827*D827,1)</f>
        <v>73411.8</v>
      </c>
      <c r="I827" s="21">
        <f>단가대비표!V174</f>
        <v>0</v>
      </c>
      <c r="J827" s="24">
        <f>TRUNC(I827*D827,1)</f>
        <v>0</v>
      </c>
      <c r="K827" s="21">
        <f t="shared" ref="K827:L830" si="106">TRUNC(E827+G827+I827,1)</f>
        <v>268908</v>
      </c>
      <c r="L827" s="24">
        <f t="shared" si="106"/>
        <v>73411.8</v>
      </c>
      <c r="M827" s="18" t="s">
        <v>52</v>
      </c>
      <c r="N827" s="1" t="s">
        <v>1118</v>
      </c>
      <c r="O827" s="1" t="s">
        <v>1948</v>
      </c>
      <c r="P827" s="1" t="s">
        <v>64</v>
      </c>
      <c r="Q827" s="1" t="s">
        <v>64</v>
      </c>
      <c r="R827" s="1" t="s">
        <v>63</v>
      </c>
      <c r="V827">
        <v>1</v>
      </c>
      <c r="AV827" s="1" t="s">
        <v>52</v>
      </c>
      <c r="AW827" s="1" t="s">
        <v>1958</v>
      </c>
      <c r="AX827" s="1" t="s">
        <v>52</v>
      </c>
      <c r="AY827" s="1" t="s">
        <v>52</v>
      </c>
      <c r="AZ827" s="1" t="s">
        <v>52</v>
      </c>
    </row>
    <row r="828" spans="1:52" ht="30" customHeight="1">
      <c r="A828" s="18" t="s">
        <v>1950</v>
      </c>
      <c r="B828" s="18" t="s">
        <v>872</v>
      </c>
      <c r="C828" s="18" t="s">
        <v>873</v>
      </c>
      <c r="D828" s="19">
        <v>9.0999999999999998E-2</v>
      </c>
      <c r="E828" s="21">
        <f>단가대비표!O175</f>
        <v>0</v>
      </c>
      <c r="F828" s="24">
        <f>TRUNC(E828*D828,1)</f>
        <v>0</v>
      </c>
      <c r="G828" s="21">
        <f>단가대비표!P175</f>
        <v>211653</v>
      </c>
      <c r="H828" s="24">
        <f>TRUNC(G828*D828,1)</f>
        <v>19260.400000000001</v>
      </c>
      <c r="I828" s="21">
        <f>단가대비표!V175</f>
        <v>0</v>
      </c>
      <c r="J828" s="24">
        <f>TRUNC(I828*D828,1)</f>
        <v>0</v>
      </c>
      <c r="K828" s="21">
        <f t="shared" si="106"/>
        <v>211653</v>
      </c>
      <c r="L828" s="24">
        <f t="shared" si="106"/>
        <v>19260.400000000001</v>
      </c>
      <c r="M828" s="18" t="s">
        <v>52</v>
      </c>
      <c r="N828" s="1" t="s">
        <v>1118</v>
      </c>
      <c r="O828" s="1" t="s">
        <v>1951</v>
      </c>
      <c r="P828" s="1" t="s">
        <v>64</v>
      </c>
      <c r="Q828" s="1" t="s">
        <v>64</v>
      </c>
      <c r="R828" s="1" t="s">
        <v>63</v>
      </c>
      <c r="V828">
        <v>1</v>
      </c>
      <c r="AV828" s="1" t="s">
        <v>52</v>
      </c>
      <c r="AW828" s="1" t="s">
        <v>1959</v>
      </c>
      <c r="AX828" s="1" t="s">
        <v>52</v>
      </c>
      <c r="AY828" s="1" t="s">
        <v>52</v>
      </c>
      <c r="AZ828" s="1" t="s">
        <v>52</v>
      </c>
    </row>
    <row r="829" spans="1:52" ht="30" customHeight="1">
      <c r="A829" s="18" t="s">
        <v>876</v>
      </c>
      <c r="B829" s="18" t="s">
        <v>872</v>
      </c>
      <c r="C829" s="18" t="s">
        <v>873</v>
      </c>
      <c r="D829" s="19">
        <v>0.182</v>
      </c>
      <c r="E829" s="21">
        <f>단가대비표!O155</f>
        <v>0</v>
      </c>
      <c r="F829" s="24">
        <f>TRUNC(E829*D829,1)</f>
        <v>0</v>
      </c>
      <c r="G829" s="21">
        <f>단가대비표!P155</f>
        <v>172068</v>
      </c>
      <c r="H829" s="24">
        <f>TRUNC(G829*D829,1)</f>
        <v>31316.3</v>
      </c>
      <c r="I829" s="21">
        <f>단가대비표!V155</f>
        <v>0</v>
      </c>
      <c r="J829" s="24">
        <f>TRUNC(I829*D829,1)</f>
        <v>0</v>
      </c>
      <c r="K829" s="21">
        <f t="shared" si="106"/>
        <v>172068</v>
      </c>
      <c r="L829" s="24">
        <f t="shared" si="106"/>
        <v>31316.3</v>
      </c>
      <c r="M829" s="18" t="s">
        <v>52</v>
      </c>
      <c r="N829" s="1" t="s">
        <v>1118</v>
      </c>
      <c r="O829" s="1" t="s">
        <v>877</v>
      </c>
      <c r="P829" s="1" t="s">
        <v>64</v>
      </c>
      <c r="Q829" s="1" t="s">
        <v>64</v>
      </c>
      <c r="R829" s="1" t="s">
        <v>63</v>
      </c>
      <c r="V829">
        <v>1</v>
      </c>
      <c r="AV829" s="1" t="s">
        <v>52</v>
      </c>
      <c r="AW829" s="1" t="s">
        <v>1960</v>
      </c>
      <c r="AX829" s="1" t="s">
        <v>52</v>
      </c>
      <c r="AY829" s="1" t="s">
        <v>52</v>
      </c>
      <c r="AZ829" s="1" t="s">
        <v>52</v>
      </c>
    </row>
    <row r="830" spans="1:52" ht="30" customHeight="1">
      <c r="A830" s="18" t="s">
        <v>967</v>
      </c>
      <c r="B830" s="18" t="s">
        <v>1066</v>
      </c>
      <c r="C830" s="18" t="s">
        <v>800</v>
      </c>
      <c r="D830" s="19">
        <v>1</v>
      </c>
      <c r="E830" s="21">
        <v>0</v>
      </c>
      <c r="F830" s="24">
        <f>TRUNC(E830*D830,1)</f>
        <v>0</v>
      </c>
      <c r="G830" s="21">
        <v>0</v>
      </c>
      <c r="H830" s="24">
        <f>TRUNC(G830*D830,1)</f>
        <v>0</v>
      </c>
      <c r="I830" s="21">
        <f>TRUNC(SUMIF(V827:V830, RIGHTB(O830, 1), H827:H830)*U830, 2)</f>
        <v>2479.77</v>
      </c>
      <c r="J830" s="24">
        <f>TRUNC(I830*D830,1)</f>
        <v>2479.6999999999998</v>
      </c>
      <c r="K830" s="21">
        <f t="shared" si="106"/>
        <v>2479.6999999999998</v>
      </c>
      <c r="L830" s="24">
        <f t="shared" si="106"/>
        <v>2479.6999999999998</v>
      </c>
      <c r="M830" s="18" t="s">
        <v>52</v>
      </c>
      <c r="N830" s="1" t="s">
        <v>1118</v>
      </c>
      <c r="O830" s="1" t="s">
        <v>801</v>
      </c>
      <c r="P830" s="1" t="s">
        <v>64</v>
      </c>
      <c r="Q830" s="1" t="s">
        <v>64</v>
      </c>
      <c r="R830" s="1" t="s">
        <v>64</v>
      </c>
      <c r="S830">
        <v>1</v>
      </c>
      <c r="T830">
        <v>2</v>
      </c>
      <c r="U830">
        <v>0.02</v>
      </c>
      <c r="AV830" s="1" t="s">
        <v>52</v>
      </c>
      <c r="AW830" s="1" t="s">
        <v>1961</v>
      </c>
      <c r="AX830" s="1" t="s">
        <v>52</v>
      </c>
      <c r="AY830" s="1" t="s">
        <v>52</v>
      </c>
      <c r="AZ830" s="1" t="s">
        <v>52</v>
      </c>
    </row>
    <row r="831" spans="1:52" ht="30" customHeight="1">
      <c r="A831" s="18" t="s">
        <v>831</v>
      </c>
      <c r="B831" s="18" t="s">
        <v>52</v>
      </c>
      <c r="C831" s="18" t="s">
        <v>52</v>
      </c>
      <c r="D831" s="19"/>
      <c r="E831" s="21"/>
      <c r="F831" s="24">
        <f>TRUNC(SUMIF(N827:N830, N826, F827:F830),0)</f>
        <v>0</v>
      </c>
      <c r="G831" s="21"/>
      <c r="H831" s="24">
        <f>TRUNC(SUMIF(N827:N830, N826, H827:H830),0)</f>
        <v>123988</v>
      </c>
      <c r="I831" s="21"/>
      <c r="J831" s="24">
        <f>TRUNC(SUMIF(N827:N830, N826, J827:J830),0)</f>
        <v>2479</v>
      </c>
      <c r="K831" s="21"/>
      <c r="L831" s="24">
        <f>F831+H831+J831</f>
        <v>126467</v>
      </c>
      <c r="M831" s="18" t="s">
        <v>52</v>
      </c>
      <c r="N831" s="1" t="s">
        <v>99</v>
      </c>
      <c r="O831" s="1" t="s">
        <v>99</v>
      </c>
      <c r="P831" s="1" t="s">
        <v>52</v>
      </c>
      <c r="Q831" s="1" t="s">
        <v>52</v>
      </c>
      <c r="R831" s="1" t="s">
        <v>52</v>
      </c>
      <c r="AV831" s="1" t="s">
        <v>52</v>
      </c>
      <c r="AW831" s="1" t="s">
        <v>52</v>
      </c>
      <c r="AX831" s="1" t="s">
        <v>52</v>
      </c>
      <c r="AY831" s="1" t="s">
        <v>52</v>
      </c>
      <c r="AZ831" s="1" t="s">
        <v>52</v>
      </c>
    </row>
    <row r="832" spans="1:52" ht="30" customHeight="1">
      <c r="A832" s="19"/>
      <c r="B832" s="19"/>
      <c r="C832" s="19"/>
      <c r="D832" s="19"/>
      <c r="E832" s="21"/>
      <c r="F832" s="24"/>
      <c r="G832" s="21"/>
      <c r="H832" s="24"/>
      <c r="I832" s="21"/>
      <c r="J832" s="24"/>
      <c r="K832" s="21"/>
      <c r="L832" s="24"/>
      <c r="M832" s="19"/>
    </row>
    <row r="833" spans="1:52" ht="30" customHeight="1">
      <c r="A833" s="15" t="s">
        <v>1962</v>
      </c>
      <c r="B833" s="16"/>
      <c r="C833" s="16"/>
      <c r="D833" s="16"/>
      <c r="E833" s="20"/>
      <c r="F833" s="23"/>
      <c r="G833" s="20"/>
      <c r="H833" s="23"/>
      <c r="I833" s="20"/>
      <c r="J833" s="23"/>
      <c r="K833" s="20"/>
      <c r="L833" s="23"/>
      <c r="M833" s="17"/>
      <c r="N833" s="1" t="s">
        <v>1124</v>
      </c>
    </row>
    <row r="834" spans="1:52" ht="30" customHeight="1">
      <c r="A834" s="18" t="s">
        <v>719</v>
      </c>
      <c r="B834" s="18" t="s">
        <v>1265</v>
      </c>
      <c r="C834" s="18" t="s">
        <v>771</v>
      </c>
      <c r="D834" s="19">
        <v>510</v>
      </c>
      <c r="E834" s="21">
        <f>단가대비표!O54</f>
        <v>0</v>
      </c>
      <c r="F834" s="24">
        <f>TRUNC(E834*D834,1)</f>
        <v>0</v>
      </c>
      <c r="G834" s="21">
        <f>단가대비표!P54</f>
        <v>0</v>
      </c>
      <c r="H834" s="24">
        <f>TRUNC(G834*D834,1)</f>
        <v>0</v>
      </c>
      <c r="I834" s="21">
        <f>단가대비표!V54</f>
        <v>0</v>
      </c>
      <c r="J834" s="24">
        <f>TRUNC(I834*D834,1)</f>
        <v>0</v>
      </c>
      <c r="K834" s="21">
        <f t="shared" ref="K834:L836" si="107">TRUNC(E834+G834+I834,1)</f>
        <v>0</v>
      </c>
      <c r="L834" s="24">
        <f t="shared" si="107"/>
        <v>0</v>
      </c>
      <c r="M834" s="18" t="s">
        <v>162</v>
      </c>
      <c r="N834" s="1" t="s">
        <v>1124</v>
      </c>
      <c r="O834" s="1" t="s">
        <v>1937</v>
      </c>
      <c r="P834" s="1" t="s">
        <v>64</v>
      </c>
      <c r="Q834" s="1" t="s">
        <v>64</v>
      </c>
      <c r="R834" s="1" t="s">
        <v>63</v>
      </c>
      <c r="AV834" s="1" t="s">
        <v>52</v>
      </c>
      <c r="AW834" s="1" t="s">
        <v>1963</v>
      </c>
      <c r="AX834" s="1" t="s">
        <v>52</v>
      </c>
      <c r="AY834" s="1" t="s">
        <v>52</v>
      </c>
      <c r="AZ834" s="1" t="s">
        <v>52</v>
      </c>
    </row>
    <row r="835" spans="1:52" ht="30" customHeight="1">
      <c r="A835" s="18" t="s">
        <v>724</v>
      </c>
      <c r="B835" s="18" t="s">
        <v>1268</v>
      </c>
      <c r="C835" s="18" t="s">
        <v>104</v>
      </c>
      <c r="D835" s="19">
        <v>1.1000000000000001</v>
      </c>
      <c r="E835" s="21">
        <f>단가대비표!O21</f>
        <v>0</v>
      </c>
      <c r="F835" s="24">
        <f>TRUNC(E835*D835,1)</f>
        <v>0</v>
      </c>
      <c r="G835" s="21">
        <f>단가대비표!P21</f>
        <v>0</v>
      </c>
      <c r="H835" s="24">
        <f>TRUNC(G835*D835,1)</f>
        <v>0</v>
      </c>
      <c r="I835" s="21">
        <f>단가대비표!V21</f>
        <v>0</v>
      </c>
      <c r="J835" s="24">
        <f>TRUNC(I835*D835,1)</f>
        <v>0</v>
      </c>
      <c r="K835" s="21">
        <f t="shared" si="107"/>
        <v>0</v>
      </c>
      <c r="L835" s="24">
        <f t="shared" si="107"/>
        <v>0</v>
      </c>
      <c r="M835" s="18" t="s">
        <v>162</v>
      </c>
      <c r="N835" s="1" t="s">
        <v>1124</v>
      </c>
      <c r="O835" s="1" t="s">
        <v>1939</v>
      </c>
      <c r="P835" s="1" t="s">
        <v>64</v>
      </c>
      <c r="Q835" s="1" t="s">
        <v>64</v>
      </c>
      <c r="R835" s="1" t="s">
        <v>63</v>
      </c>
      <c r="AV835" s="1" t="s">
        <v>52</v>
      </c>
      <c r="AW835" s="1" t="s">
        <v>1964</v>
      </c>
      <c r="AX835" s="1" t="s">
        <v>52</v>
      </c>
      <c r="AY835" s="1" t="s">
        <v>52</v>
      </c>
      <c r="AZ835" s="1" t="s">
        <v>52</v>
      </c>
    </row>
    <row r="836" spans="1:52" ht="30" customHeight="1">
      <c r="A836" s="18" t="s">
        <v>1941</v>
      </c>
      <c r="B836" s="18" t="s">
        <v>1942</v>
      </c>
      <c r="C836" s="18" t="s">
        <v>104</v>
      </c>
      <c r="D836" s="19">
        <v>1</v>
      </c>
      <c r="E836" s="21">
        <f>일위대가목록!E141</f>
        <v>0</v>
      </c>
      <c r="F836" s="24">
        <f>TRUNC(E836*D836,1)</f>
        <v>0</v>
      </c>
      <c r="G836" s="21">
        <f>일위대가목록!F141</f>
        <v>113564</v>
      </c>
      <c r="H836" s="24">
        <f>TRUNC(G836*D836,1)</f>
        <v>113564</v>
      </c>
      <c r="I836" s="21">
        <f>일위대가목록!G141</f>
        <v>0</v>
      </c>
      <c r="J836" s="24">
        <f>TRUNC(I836*D836,1)</f>
        <v>0</v>
      </c>
      <c r="K836" s="21">
        <f t="shared" si="107"/>
        <v>113564</v>
      </c>
      <c r="L836" s="24">
        <f t="shared" si="107"/>
        <v>113564</v>
      </c>
      <c r="M836" s="18" t="s">
        <v>1943</v>
      </c>
      <c r="N836" s="1" t="s">
        <v>1124</v>
      </c>
      <c r="O836" s="1" t="s">
        <v>1944</v>
      </c>
      <c r="P836" s="1" t="s">
        <v>63</v>
      </c>
      <c r="Q836" s="1" t="s">
        <v>64</v>
      </c>
      <c r="R836" s="1" t="s">
        <v>64</v>
      </c>
      <c r="AV836" s="1" t="s">
        <v>52</v>
      </c>
      <c r="AW836" s="1" t="s">
        <v>1965</v>
      </c>
      <c r="AX836" s="1" t="s">
        <v>52</v>
      </c>
      <c r="AY836" s="1" t="s">
        <v>52</v>
      </c>
      <c r="AZ836" s="1" t="s">
        <v>52</v>
      </c>
    </row>
    <row r="837" spans="1:52" ht="30" customHeight="1">
      <c r="A837" s="18" t="s">
        <v>831</v>
      </c>
      <c r="B837" s="18" t="s">
        <v>52</v>
      </c>
      <c r="C837" s="18" t="s">
        <v>52</v>
      </c>
      <c r="D837" s="19"/>
      <c r="E837" s="21"/>
      <c r="F837" s="24">
        <f>TRUNC(SUMIF(N834:N836, N833, F834:F836),0)</f>
        <v>0</v>
      </c>
      <c r="G837" s="21"/>
      <c r="H837" s="24">
        <f>TRUNC(SUMIF(N834:N836, N833, H834:H836),0)</f>
        <v>113564</v>
      </c>
      <c r="I837" s="21"/>
      <c r="J837" s="24">
        <f>TRUNC(SUMIF(N834:N836, N833, J834:J836),0)</f>
        <v>0</v>
      </c>
      <c r="K837" s="21"/>
      <c r="L837" s="24">
        <f>F837+H837+J837</f>
        <v>113564</v>
      </c>
      <c r="M837" s="18" t="s">
        <v>52</v>
      </c>
      <c r="N837" s="1" t="s">
        <v>99</v>
      </c>
      <c r="O837" s="1" t="s">
        <v>99</v>
      </c>
      <c r="P837" s="1" t="s">
        <v>52</v>
      </c>
      <c r="Q837" s="1" t="s">
        <v>52</v>
      </c>
      <c r="R837" s="1" t="s">
        <v>52</v>
      </c>
      <c r="AV837" s="1" t="s">
        <v>52</v>
      </c>
      <c r="AW837" s="1" t="s">
        <v>52</v>
      </c>
      <c r="AX837" s="1" t="s">
        <v>52</v>
      </c>
      <c r="AY837" s="1" t="s">
        <v>52</v>
      </c>
      <c r="AZ837" s="1" t="s">
        <v>52</v>
      </c>
    </row>
    <row r="838" spans="1:52" ht="30" customHeight="1">
      <c r="A838" s="19"/>
      <c r="B838" s="19"/>
      <c r="C838" s="19"/>
      <c r="D838" s="19"/>
      <c r="E838" s="21"/>
      <c r="F838" s="24"/>
      <c r="G838" s="21"/>
      <c r="H838" s="24"/>
      <c r="I838" s="21"/>
      <c r="J838" s="24"/>
      <c r="K838" s="21"/>
      <c r="L838" s="24"/>
      <c r="M838" s="19"/>
    </row>
    <row r="839" spans="1:52" ht="30" customHeight="1">
      <c r="A839" s="15" t="s">
        <v>1966</v>
      </c>
      <c r="B839" s="16"/>
      <c r="C839" s="16"/>
      <c r="D839" s="16"/>
      <c r="E839" s="20"/>
      <c r="F839" s="23"/>
      <c r="G839" s="20"/>
      <c r="H839" s="23"/>
      <c r="I839" s="20"/>
      <c r="J839" s="23"/>
      <c r="K839" s="20"/>
      <c r="L839" s="23"/>
      <c r="M839" s="17"/>
      <c r="N839" s="1" t="s">
        <v>1136</v>
      </c>
    </row>
    <row r="840" spans="1:52" ht="30" customHeight="1">
      <c r="A840" s="18" t="s">
        <v>719</v>
      </c>
      <c r="B840" s="18" t="s">
        <v>1265</v>
      </c>
      <c r="C840" s="18" t="s">
        <v>771</v>
      </c>
      <c r="D840" s="19">
        <v>510</v>
      </c>
      <c r="E840" s="21">
        <f>단가대비표!O54</f>
        <v>0</v>
      </c>
      <c r="F840" s="24">
        <f>TRUNC(E840*D840,1)</f>
        <v>0</v>
      </c>
      <c r="G840" s="21">
        <f>단가대비표!P54</f>
        <v>0</v>
      </c>
      <c r="H840" s="24">
        <f>TRUNC(G840*D840,1)</f>
        <v>0</v>
      </c>
      <c r="I840" s="21">
        <f>단가대비표!V54</f>
        <v>0</v>
      </c>
      <c r="J840" s="24">
        <f>TRUNC(I840*D840,1)</f>
        <v>0</v>
      </c>
      <c r="K840" s="21">
        <f t="shared" ref="K840:L842" si="108">TRUNC(E840+G840+I840,1)</f>
        <v>0</v>
      </c>
      <c r="L840" s="24">
        <f t="shared" si="108"/>
        <v>0</v>
      </c>
      <c r="M840" s="18" t="s">
        <v>162</v>
      </c>
      <c r="N840" s="1" t="s">
        <v>1136</v>
      </c>
      <c r="O840" s="1" t="s">
        <v>1937</v>
      </c>
      <c r="P840" s="1" t="s">
        <v>64</v>
      </c>
      <c r="Q840" s="1" t="s">
        <v>64</v>
      </c>
      <c r="R840" s="1" t="s">
        <v>63</v>
      </c>
      <c r="AV840" s="1" t="s">
        <v>52</v>
      </c>
      <c r="AW840" s="1" t="s">
        <v>1967</v>
      </c>
      <c r="AX840" s="1" t="s">
        <v>52</v>
      </c>
      <c r="AY840" s="1" t="s">
        <v>52</v>
      </c>
      <c r="AZ840" s="1" t="s">
        <v>52</v>
      </c>
    </row>
    <row r="841" spans="1:52" ht="30" customHeight="1">
      <c r="A841" s="18" t="s">
        <v>724</v>
      </c>
      <c r="B841" s="18" t="s">
        <v>1268</v>
      </c>
      <c r="C841" s="18" t="s">
        <v>104</v>
      </c>
      <c r="D841" s="19">
        <v>1.1000000000000001</v>
      </c>
      <c r="E841" s="21">
        <f>단가대비표!O21</f>
        <v>0</v>
      </c>
      <c r="F841" s="24">
        <f>TRUNC(E841*D841,1)</f>
        <v>0</v>
      </c>
      <c r="G841" s="21">
        <f>단가대비표!P21</f>
        <v>0</v>
      </c>
      <c r="H841" s="24">
        <f>TRUNC(G841*D841,1)</f>
        <v>0</v>
      </c>
      <c r="I841" s="21">
        <f>단가대비표!V21</f>
        <v>0</v>
      </c>
      <c r="J841" s="24">
        <f>TRUNC(I841*D841,1)</f>
        <v>0</v>
      </c>
      <c r="K841" s="21">
        <f t="shared" si="108"/>
        <v>0</v>
      </c>
      <c r="L841" s="24">
        <f t="shared" si="108"/>
        <v>0</v>
      </c>
      <c r="M841" s="18" t="s">
        <v>162</v>
      </c>
      <c r="N841" s="1" t="s">
        <v>1136</v>
      </c>
      <c r="O841" s="1" t="s">
        <v>1939</v>
      </c>
      <c r="P841" s="1" t="s">
        <v>64</v>
      </c>
      <c r="Q841" s="1" t="s">
        <v>64</v>
      </c>
      <c r="R841" s="1" t="s">
        <v>63</v>
      </c>
      <c r="AV841" s="1" t="s">
        <v>52</v>
      </c>
      <c r="AW841" s="1" t="s">
        <v>1968</v>
      </c>
      <c r="AX841" s="1" t="s">
        <v>52</v>
      </c>
      <c r="AY841" s="1" t="s">
        <v>52</v>
      </c>
      <c r="AZ841" s="1" t="s">
        <v>52</v>
      </c>
    </row>
    <row r="842" spans="1:52" ht="30" customHeight="1">
      <c r="A842" s="18" t="s">
        <v>876</v>
      </c>
      <c r="B842" s="18" t="s">
        <v>872</v>
      </c>
      <c r="C842" s="18" t="s">
        <v>873</v>
      </c>
      <c r="D842" s="19">
        <v>0.66</v>
      </c>
      <c r="E842" s="21">
        <f>단가대비표!O155</f>
        <v>0</v>
      </c>
      <c r="F842" s="24">
        <f>TRUNC(E842*D842,1)</f>
        <v>0</v>
      </c>
      <c r="G842" s="21">
        <f>단가대비표!P155</f>
        <v>172068</v>
      </c>
      <c r="H842" s="24">
        <f>TRUNC(G842*D842,1)</f>
        <v>113564.8</v>
      </c>
      <c r="I842" s="21">
        <f>단가대비표!V155</f>
        <v>0</v>
      </c>
      <c r="J842" s="24">
        <f>TRUNC(I842*D842,1)</f>
        <v>0</v>
      </c>
      <c r="K842" s="21">
        <f t="shared" si="108"/>
        <v>172068</v>
      </c>
      <c r="L842" s="24">
        <f t="shared" si="108"/>
        <v>113564.8</v>
      </c>
      <c r="M842" s="18" t="s">
        <v>52</v>
      </c>
      <c r="N842" s="1" t="s">
        <v>1136</v>
      </c>
      <c r="O842" s="1" t="s">
        <v>877</v>
      </c>
      <c r="P842" s="1" t="s">
        <v>64</v>
      </c>
      <c r="Q842" s="1" t="s">
        <v>64</v>
      </c>
      <c r="R842" s="1" t="s">
        <v>63</v>
      </c>
      <c r="AV842" s="1" t="s">
        <v>52</v>
      </c>
      <c r="AW842" s="1" t="s">
        <v>1969</v>
      </c>
      <c r="AX842" s="1" t="s">
        <v>52</v>
      </c>
      <c r="AY842" s="1" t="s">
        <v>52</v>
      </c>
      <c r="AZ842" s="1" t="s">
        <v>52</v>
      </c>
    </row>
    <row r="843" spans="1:52" ht="30" customHeight="1">
      <c r="A843" s="18" t="s">
        <v>831</v>
      </c>
      <c r="B843" s="18" t="s">
        <v>52</v>
      </c>
      <c r="C843" s="18" t="s">
        <v>52</v>
      </c>
      <c r="D843" s="19"/>
      <c r="E843" s="21"/>
      <c r="F843" s="24">
        <f>TRUNC(SUMIF(N840:N842, N839, F840:F842),0)</f>
        <v>0</v>
      </c>
      <c r="G843" s="21"/>
      <c r="H843" s="24">
        <f>TRUNC(SUMIF(N840:N842, N839, H840:H842),0)</f>
        <v>113564</v>
      </c>
      <c r="I843" s="21"/>
      <c r="J843" s="24">
        <f>TRUNC(SUMIF(N840:N842, N839, J840:J842),0)</f>
        <v>0</v>
      </c>
      <c r="K843" s="21"/>
      <c r="L843" s="24">
        <f>F843+H843+J843</f>
        <v>113564</v>
      </c>
      <c r="M843" s="18" t="s">
        <v>52</v>
      </c>
      <c r="N843" s="1" t="s">
        <v>99</v>
      </c>
      <c r="O843" s="1" t="s">
        <v>99</v>
      </c>
      <c r="P843" s="1" t="s">
        <v>52</v>
      </c>
      <c r="Q843" s="1" t="s">
        <v>52</v>
      </c>
      <c r="R843" s="1" t="s">
        <v>52</v>
      </c>
      <c r="AV843" s="1" t="s">
        <v>52</v>
      </c>
      <c r="AW843" s="1" t="s">
        <v>52</v>
      </c>
      <c r="AX843" s="1" t="s">
        <v>52</v>
      </c>
      <c r="AY843" s="1" t="s">
        <v>52</v>
      </c>
      <c r="AZ843" s="1" t="s">
        <v>52</v>
      </c>
    </row>
    <row r="844" spans="1:52" ht="30" customHeight="1">
      <c r="A844" s="19"/>
      <c r="B844" s="19"/>
      <c r="C844" s="19"/>
      <c r="D844" s="19"/>
      <c r="E844" s="21"/>
      <c r="F844" s="24"/>
      <c r="G844" s="21"/>
      <c r="H844" s="24"/>
      <c r="I844" s="21"/>
      <c r="J844" s="24"/>
      <c r="K844" s="21"/>
      <c r="L844" s="24"/>
      <c r="M844" s="19"/>
    </row>
    <row r="845" spans="1:52" ht="30" customHeight="1">
      <c r="A845" s="15" t="s">
        <v>1970</v>
      </c>
      <c r="B845" s="16"/>
      <c r="C845" s="16"/>
      <c r="D845" s="16"/>
      <c r="E845" s="20"/>
      <c r="F845" s="23"/>
      <c r="G845" s="20"/>
      <c r="H845" s="23"/>
      <c r="I845" s="20"/>
      <c r="J845" s="23"/>
      <c r="K845" s="20"/>
      <c r="L845" s="23"/>
      <c r="M845" s="17"/>
      <c r="N845" s="1" t="s">
        <v>1141</v>
      </c>
    </row>
    <row r="846" spans="1:52" ht="30" customHeight="1">
      <c r="A846" s="18" t="s">
        <v>1479</v>
      </c>
      <c r="B846" s="18" t="s">
        <v>872</v>
      </c>
      <c r="C846" s="18" t="s">
        <v>873</v>
      </c>
      <c r="D846" s="19">
        <v>4.3999999999999997E-2</v>
      </c>
      <c r="E846" s="21">
        <f>단가대비표!O169</f>
        <v>0</v>
      </c>
      <c r="F846" s="24">
        <f>TRUNC(E846*D846,1)</f>
        <v>0</v>
      </c>
      <c r="G846" s="21">
        <f>단가대비표!P169</f>
        <v>277276</v>
      </c>
      <c r="H846" s="24">
        <f>TRUNC(G846*D846,1)</f>
        <v>12200.1</v>
      </c>
      <c r="I846" s="21">
        <f>단가대비표!V169</f>
        <v>0</v>
      </c>
      <c r="J846" s="24">
        <f>TRUNC(I846*D846,1)</f>
        <v>0</v>
      </c>
      <c r="K846" s="21">
        <f t="shared" ref="K846:L848" si="109">TRUNC(E846+G846+I846,1)</f>
        <v>277276</v>
      </c>
      <c r="L846" s="24">
        <f t="shared" si="109"/>
        <v>12200.1</v>
      </c>
      <c r="M846" s="18" t="s">
        <v>52</v>
      </c>
      <c r="N846" s="1" t="s">
        <v>1141</v>
      </c>
      <c r="O846" s="1" t="s">
        <v>1480</v>
      </c>
      <c r="P846" s="1" t="s">
        <v>64</v>
      </c>
      <c r="Q846" s="1" t="s">
        <v>64</v>
      </c>
      <c r="R846" s="1" t="s">
        <v>63</v>
      </c>
      <c r="V846">
        <v>1</v>
      </c>
      <c r="AV846" s="1" t="s">
        <v>52</v>
      </c>
      <c r="AW846" s="1" t="s">
        <v>1971</v>
      </c>
      <c r="AX846" s="1" t="s">
        <v>52</v>
      </c>
      <c r="AY846" s="1" t="s">
        <v>52</v>
      </c>
      <c r="AZ846" s="1" t="s">
        <v>52</v>
      </c>
    </row>
    <row r="847" spans="1:52" ht="30" customHeight="1">
      <c r="A847" s="18" t="s">
        <v>876</v>
      </c>
      <c r="B847" s="18" t="s">
        <v>872</v>
      </c>
      <c r="C847" s="18" t="s">
        <v>873</v>
      </c>
      <c r="D847" s="19">
        <v>2.1999999999999999E-2</v>
      </c>
      <c r="E847" s="21">
        <f>단가대비표!O155</f>
        <v>0</v>
      </c>
      <c r="F847" s="24">
        <f>TRUNC(E847*D847,1)</f>
        <v>0</v>
      </c>
      <c r="G847" s="21">
        <f>단가대비표!P155</f>
        <v>172068</v>
      </c>
      <c r="H847" s="24">
        <f>TRUNC(G847*D847,1)</f>
        <v>3785.4</v>
      </c>
      <c r="I847" s="21">
        <f>단가대비표!V155</f>
        <v>0</v>
      </c>
      <c r="J847" s="24">
        <f>TRUNC(I847*D847,1)</f>
        <v>0</v>
      </c>
      <c r="K847" s="21">
        <f t="shared" si="109"/>
        <v>172068</v>
      </c>
      <c r="L847" s="24">
        <f t="shared" si="109"/>
        <v>3785.4</v>
      </c>
      <c r="M847" s="18" t="s">
        <v>52</v>
      </c>
      <c r="N847" s="1" t="s">
        <v>1141</v>
      </c>
      <c r="O847" s="1" t="s">
        <v>877</v>
      </c>
      <c r="P847" s="1" t="s">
        <v>64</v>
      </c>
      <c r="Q847" s="1" t="s">
        <v>64</v>
      </c>
      <c r="R847" s="1" t="s">
        <v>63</v>
      </c>
      <c r="V847">
        <v>1</v>
      </c>
      <c r="AV847" s="1" t="s">
        <v>52</v>
      </c>
      <c r="AW847" s="1" t="s">
        <v>1972</v>
      </c>
      <c r="AX847" s="1" t="s">
        <v>52</v>
      </c>
      <c r="AY847" s="1" t="s">
        <v>52</v>
      </c>
      <c r="AZ847" s="1" t="s">
        <v>52</v>
      </c>
    </row>
    <row r="848" spans="1:52" ht="30" customHeight="1">
      <c r="A848" s="18" t="s">
        <v>967</v>
      </c>
      <c r="B848" s="18" t="s">
        <v>1066</v>
      </c>
      <c r="C848" s="18" t="s">
        <v>800</v>
      </c>
      <c r="D848" s="19">
        <v>1</v>
      </c>
      <c r="E848" s="21">
        <v>0</v>
      </c>
      <c r="F848" s="24">
        <f>TRUNC(E848*D848,1)</f>
        <v>0</v>
      </c>
      <c r="G848" s="21">
        <v>0</v>
      </c>
      <c r="H848" s="24">
        <f>TRUNC(G848*D848,1)</f>
        <v>0</v>
      </c>
      <c r="I848" s="21">
        <f>TRUNC(SUMIF(V846:V848, RIGHTB(O848, 1), H846:H848)*U848, 2)</f>
        <v>319.70999999999998</v>
      </c>
      <c r="J848" s="24">
        <f>TRUNC(I848*D848,1)</f>
        <v>319.7</v>
      </c>
      <c r="K848" s="21">
        <f t="shared" si="109"/>
        <v>319.7</v>
      </c>
      <c r="L848" s="24">
        <f t="shared" si="109"/>
        <v>319.7</v>
      </c>
      <c r="M848" s="18" t="s">
        <v>52</v>
      </c>
      <c r="N848" s="1" t="s">
        <v>1141</v>
      </c>
      <c r="O848" s="1" t="s">
        <v>801</v>
      </c>
      <c r="P848" s="1" t="s">
        <v>64</v>
      </c>
      <c r="Q848" s="1" t="s">
        <v>64</v>
      </c>
      <c r="R848" s="1" t="s">
        <v>64</v>
      </c>
      <c r="S848">
        <v>1</v>
      </c>
      <c r="T848">
        <v>2</v>
      </c>
      <c r="U848">
        <v>0.02</v>
      </c>
      <c r="AV848" s="1" t="s">
        <v>52</v>
      </c>
      <c r="AW848" s="1" t="s">
        <v>1973</v>
      </c>
      <c r="AX848" s="1" t="s">
        <v>52</v>
      </c>
      <c r="AY848" s="1" t="s">
        <v>52</v>
      </c>
      <c r="AZ848" s="1" t="s">
        <v>52</v>
      </c>
    </row>
    <row r="849" spans="1:52" ht="30" customHeight="1">
      <c r="A849" s="18" t="s">
        <v>831</v>
      </c>
      <c r="B849" s="18" t="s">
        <v>52</v>
      </c>
      <c r="C849" s="18" t="s">
        <v>52</v>
      </c>
      <c r="D849" s="19"/>
      <c r="E849" s="21"/>
      <c r="F849" s="24">
        <f>TRUNC(SUMIF(N846:N848, N845, F846:F848),0)</f>
        <v>0</v>
      </c>
      <c r="G849" s="21"/>
      <c r="H849" s="24">
        <f>TRUNC(SUMIF(N846:N848, N845, H846:H848),0)</f>
        <v>15985</v>
      </c>
      <c r="I849" s="21"/>
      <c r="J849" s="24">
        <f>TRUNC(SUMIF(N846:N848, N845, J846:J848),0)</f>
        <v>319</v>
      </c>
      <c r="K849" s="21"/>
      <c r="L849" s="24">
        <f>F849+H849+J849</f>
        <v>16304</v>
      </c>
      <c r="M849" s="18" t="s">
        <v>52</v>
      </c>
      <c r="N849" s="1" t="s">
        <v>99</v>
      </c>
      <c r="O849" s="1" t="s">
        <v>99</v>
      </c>
      <c r="P849" s="1" t="s">
        <v>52</v>
      </c>
      <c r="Q849" s="1" t="s">
        <v>52</v>
      </c>
      <c r="R849" s="1" t="s">
        <v>52</v>
      </c>
      <c r="AV849" s="1" t="s">
        <v>52</v>
      </c>
      <c r="AW849" s="1" t="s">
        <v>52</v>
      </c>
      <c r="AX849" s="1" t="s">
        <v>52</v>
      </c>
      <c r="AY849" s="1" t="s">
        <v>52</v>
      </c>
      <c r="AZ849" s="1" t="s">
        <v>52</v>
      </c>
    </row>
    <row r="850" spans="1:52" ht="30" customHeight="1">
      <c r="A850" s="19"/>
      <c r="B850" s="19"/>
      <c r="C850" s="19"/>
      <c r="D850" s="19"/>
      <c r="E850" s="21"/>
      <c r="F850" s="24"/>
      <c r="G850" s="21"/>
      <c r="H850" s="24"/>
      <c r="I850" s="21"/>
      <c r="J850" s="24"/>
      <c r="K850" s="21"/>
      <c r="L850" s="24"/>
      <c r="M850" s="19"/>
    </row>
    <row r="851" spans="1:52" ht="30" customHeight="1">
      <c r="A851" s="15" t="s">
        <v>1974</v>
      </c>
      <c r="B851" s="16"/>
      <c r="C851" s="16"/>
      <c r="D851" s="16"/>
      <c r="E851" s="20"/>
      <c r="F851" s="23"/>
      <c r="G851" s="20"/>
      <c r="H851" s="23"/>
      <c r="I851" s="20"/>
      <c r="J851" s="23"/>
      <c r="K851" s="20"/>
      <c r="L851" s="23"/>
      <c r="M851" s="17"/>
      <c r="N851" s="1" t="s">
        <v>1146</v>
      </c>
    </row>
    <row r="852" spans="1:52" ht="30" customHeight="1">
      <c r="A852" s="18" t="s">
        <v>1975</v>
      </c>
      <c r="B852" s="18" t="s">
        <v>1976</v>
      </c>
      <c r="C852" s="18" t="s">
        <v>771</v>
      </c>
      <c r="D852" s="19">
        <v>9.52</v>
      </c>
      <c r="E852" s="21">
        <f>단가대비표!O56</f>
        <v>240</v>
      </c>
      <c r="F852" s="24">
        <f>TRUNC(E852*D852,1)</f>
        <v>2284.8000000000002</v>
      </c>
      <c r="G852" s="21">
        <f>단가대비표!P56</f>
        <v>0</v>
      </c>
      <c r="H852" s="24">
        <f>TRUNC(G852*D852,1)</f>
        <v>0</v>
      </c>
      <c r="I852" s="21">
        <f>단가대비표!V56</f>
        <v>0</v>
      </c>
      <c r="J852" s="24">
        <f>TRUNC(I852*D852,1)</f>
        <v>0</v>
      </c>
      <c r="K852" s="21">
        <f t="shared" ref="K852:L855" si="110">TRUNC(E852+G852+I852,1)</f>
        <v>240</v>
      </c>
      <c r="L852" s="24">
        <f t="shared" si="110"/>
        <v>2284.8000000000002</v>
      </c>
      <c r="M852" s="18" t="s">
        <v>52</v>
      </c>
      <c r="N852" s="1" t="s">
        <v>1146</v>
      </c>
      <c r="O852" s="1" t="s">
        <v>1977</v>
      </c>
      <c r="P852" s="1" t="s">
        <v>64</v>
      </c>
      <c r="Q852" s="1" t="s">
        <v>64</v>
      </c>
      <c r="R852" s="1" t="s">
        <v>63</v>
      </c>
      <c r="AV852" s="1" t="s">
        <v>52</v>
      </c>
      <c r="AW852" s="1" t="s">
        <v>1978</v>
      </c>
      <c r="AX852" s="1" t="s">
        <v>52</v>
      </c>
      <c r="AY852" s="1" t="s">
        <v>52</v>
      </c>
      <c r="AZ852" s="1" t="s">
        <v>52</v>
      </c>
    </row>
    <row r="853" spans="1:52" ht="30" customHeight="1">
      <c r="A853" s="18" t="s">
        <v>1975</v>
      </c>
      <c r="B853" s="18" t="s">
        <v>1979</v>
      </c>
      <c r="C853" s="18" t="s">
        <v>771</v>
      </c>
      <c r="D853" s="19">
        <v>1.36</v>
      </c>
      <c r="E853" s="21">
        <f>단가대비표!O57</f>
        <v>228</v>
      </c>
      <c r="F853" s="24">
        <f>TRUNC(E853*D853,1)</f>
        <v>310</v>
      </c>
      <c r="G853" s="21">
        <f>단가대비표!P57</f>
        <v>0</v>
      </c>
      <c r="H853" s="24">
        <f>TRUNC(G853*D853,1)</f>
        <v>0</v>
      </c>
      <c r="I853" s="21">
        <f>단가대비표!V57</f>
        <v>0</v>
      </c>
      <c r="J853" s="24">
        <f>TRUNC(I853*D853,1)</f>
        <v>0</v>
      </c>
      <c r="K853" s="21">
        <f t="shared" si="110"/>
        <v>228</v>
      </c>
      <c r="L853" s="24">
        <f t="shared" si="110"/>
        <v>310</v>
      </c>
      <c r="M853" s="18" t="s">
        <v>52</v>
      </c>
      <c r="N853" s="1" t="s">
        <v>1146</v>
      </c>
      <c r="O853" s="1" t="s">
        <v>1980</v>
      </c>
      <c r="P853" s="1" t="s">
        <v>64</v>
      </c>
      <c r="Q853" s="1" t="s">
        <v>64</v>
      </c>
      <c r="R853" s="1" t="s">
        <v>63</v>
      </c>
      <c r="AV853" s="1" t="s">
        <v>52</v>
      </c>
      <c r="AW853" s="1" t="s">
        <v>1981</v>
      </c>
      <c r="AX853" s="1" t="s">
        <v>52</v>
      </c>
      <c r="AY853" s="1" t="s">
        <v>52</v>
      </c>
      <c r="AZ853" s="1" t="s">
        <v>52</v>
      </c>
    </row>
    <row r="854" spans="1:52" ht="30" customHeight="1">
      <c r="A854" s="18" t="s">
        <v>1982</v>
      </c>
      <c r="B854" s="18" t="s">
        <v>1983</v>
      </c>
      <c r="C854" s="18" t="s">
        <v>83</v>
      </c>
      <c r="D854" s="19">
        <v>1</v>
      </c>
      <c r="E854" s="21">
        <f>일위대가목록!E147</f>
        <v>0</v>
      </c>
      <c r="F854" s="24">
        <f>TRUNC(E854*D854,1)</f>
        <v>0</v>
      </c>
      <c r="G854" s="21">
        <f>일위대가목록!F147</f>
        <v>50223</v>
      </c>
      <c r="H854" s="24">
        <f>TRUNC(G854*D854,1)</f>
        <v>50223</v>
      </c>
      <c r="I854" s="21">
        <f>일위대가목록!G147</f>
        <v>1506</v>
      </c>
      <c r="J854" s="24">
        <f>TRUNC(I854*D854,1)</f>
        <v>1506</v>
      </c>
      <c r="K854" s="21">
        <f t="shared" si="110"/>
        <v>51729</v>
      </c>
      <c r="L854" s="24">
        <f t="shared" si="110"/>
        <v>51729</v>
      </c>
      <c r="M854" s="18" t="s">
        <v>1984</v>
      </c>
      <c r="N854" s="1" t="s">
        <v>1146</v>
      </c>
      <c r="O854" s="1" t="s">
        <v>1985</v>
      </c>
      <c r="P854" s="1" t="s">
        <v>63</v>
      </c>
      <c r="Q854" s="1" t="s">
        <v>64</v>
      </c>
      <c r="R854" s="1" t="s">
        <v>64</v>
      </c>
      <c r="AV854" s="1" t="s">
        <v>52</v>
      </c>
      <c r="AW854" s="1" t="s">
        <v>1986</v>
      </c>
      <c r="AX854" s="1" t="s">
        <v>52</v>
      </c>
      <c r="AY854" s="1" t="s">
        <v>52</v>
      </c>
      <c r="AZ854" s="1" t="s">
        <v>52</v>
      </c>
    </row>
    <row r="855" spans="1:52" ht="30" customHeight="1">
      <c r="A855" s="18" t="s">
        <v>1987</v>
      </c>
      <c r="B855" s="18" t="s">
        <v>1988</v>
      </c>
      <c r="C855" s="18" t="s">
        <v>83</v>
      </c>
      <c r="D855" s="19">
        <v>1</v>
      </c>
      <c r="E855" s="21">
        <f>일위대가목록!E148</f>
        <v>0</v>
      </c>
      <c r="F855" s="24">
        <f>TRUNC(E855*D855,1)</f>
        <v>0</v>
      </c>
      <c r="G855" s="21">
        <f>일위대가목록!F148</f>
        <v>4233</v>
      </c>
      <c r="H855" s="24">
        <f>TRUNC(G855*D855,1)</f>
        <v>4233</v>
      </c>
      <c r="I855" s="21">
        <f>일위대가목록!G148</f>
        <v>0</v>
      </c>
      <c r="J855" s="24">
        <f>TRUNC(I855*D855,1)</f>
        <v>0</v>
      </c>
      <c r="K855" s="21">
        <f t="shared" si="110"/>
        <v>4233</v>
      </c>
      <c r="L855" s="24">
        <f t="shared" si="110"/>
        <v>4233</v>
      </c>
      <c r="M855" s="18" t="s">
        <v>1989</v>
      </c>
      <c r="N855" s="1" t="s">
        <v>1146</v>
      </c>
      <c r="O855" s="1" t="s">
        <v>1990</v>
      </c>
      <c r="P855" s="1" t="s">
        <v>63</v>
      </c>
      <c r="Q855" s="1" t="s">
        <v>64</v>
      </c>
      <c r="R855" s="1" t="s">
        <v>64</v>
      </c>
      <c r="AV855" s="1" t="s">
        <v>52</v>
      </c>
      <c r="AW855" s="1" t="s">
        <v>1991</v>
      </c>
      <c r="AX855" s="1" t="s">
        <v>52</v>
      </c>
      <c r="AY855" s="1" t="s">
        <v>52</v>
      </c>
      <c r="AZ855" s="1" t="s">
        <v>52</v>
      </c>
    </row>
    <row r="856" spans="1:52" ht="30" customHeight="1">
      <c r="A856" s="18" t="s">
        <v>831</v>
      </c>
      <c r="B856" s="18" t="s">
        <v>52</v>
      </c>
      <c r="C856" s="18" t="s">
        <v>52</v>
      </c>
      <c r="D856" s="19"/>
      <c r="E856" s="21"/>
      <c r="F856" s="24">
        <f>TRUNC(SUMIF(N852:N855, N851, F852:F855),0)</f>
        <v>2594</v>
      </c>
      <c r="G856" s="21"/>
      <c r="H856" s="24">
        <f>TRUNC(SUMIF(N852:N855, N851, H852:H855),0)</f>
        <v>54456</v>
      </c>
      <c r="I856" s="21"/>
      <c r="J856" s="24">
        <f>TRUNC(SUMIF(N852:N855, N851, J852:J855),0)</f>
        <v>1506</v>
      </c>
      <c r="K856" s="21"/>
      <c r="L856" s="24">
        <f>F856+H856+J856</f>
        <v>58556</v>
      </c>
      <c r="M856" s="18" t="s">
        <v>52</v>
      </c>
      <c r="N856" s="1" t="s">
        <v>99</v>
      </c>
      <c r="O856" s="1" t="s">
        <v>99</v>
      </c>
      <c r="P856" s="1" t="s">
        <v>52</v>
      </c>
      <c r="Q856" s="1" t="s">
        <v>52</v>
      </c>
      <c r="R856" s="1" t="s">
        <v>52</v>
      </c>
      <c r="AV856" s="1" t="s">
        <v>52</v>
      </c>
      <c r="AW856" s="1" t="s">
        <v>52</v>
      </c>
      <c r="AX856" s="1" t="s">
        <v>52</v>
      </c>
      <c r="AY856" s="1" t="s">
        <v>52</v>
      </c>
      <c r="AZ856" s="1" t="s">
        <v>52</v>
      </c>
    </row>
    <row r="857" spans="1:52" ht="30" customHeight="1">
      <c r="A857" s="19"/>
      <c r="B857" s="19"/>
      <c r="C857" s="19"/>
      <c r="D857" s="19"/>
      <c r="E857" s="21"/>
      <c r="F857" s="24"/>
      <c r="G857" s="21"/>
      <c r="H857" s="24"/>
      <c r="I857" s="21"/>
      <c r="J857" s="24"/>
      <c r="K857" s="21"/>
      <c r="L857" s="24"/>
      <c r="M857" s="19"/>
    </row>
    <row r="858" spans="1:52" ht="30" customHeight="1">
      <c r="A858" s="15" t="s">
        <v>1992</v>
      </c>
      <c r="B858" s="16"/>
      <c r="C858" s="16"/>
      <c r="D858" s="16"/>
      <c r="E858" s="20"/>
      <c r="F858" s="23"/>
      <c r="G858" s="20"/>
      <c r="H858" s="23"/>
      <c r="I858" s="20"/>
      <c r="J858" s="23"/>
      <c r="K858" s="20"/>
      <c r="L858" s="23"/>
      <c r="M858" s="17"/>
      <c r="N858" s="1" t="s">
        <v>1985</v>
      </c>
    </row>
    <row r="859" spans="1:52" ht="30" customHeight="1">
      <c r="A859" s="18" t="s">
        <v>1726</v>
      </c>
      <c r="B859" s="18" t="s">
        <v>872</v>
      </c>
      <c r="C859" s="18" t="s">
        <v>873</v>
      </c>
      <c r="D859" s="19">
        <v>0.13300000000000001</v>
      </c>
      <c r="E859" s="21">
        <f>단가대비표!O170</f>
        <v>0</v>
      </c>
      <c r="F859" s="24">
        <f>TRUNC(E859*D859,1)</f>
        <v>0</v>
      </c>
      <c r="G859" s="21">
        <f>단가대비표!P170</f>
        <v>290939</v>
      </c>
      <c r="H859" s="24">
        <f>TRUNC(G859*D859,1)</f>
        <v>38694.800000000003</v>
      </c>
      <c r="I859" s="21">
        <f>단가대비표!V170</f>
        <v>0</v>
      </c>
      <c r="J859" s="24">
        <f>TRUNC(I859*D859,1)</f>
        <v>0</v>
      </c>
      <c r="K859" s="21">
        <f t="shared" ref="K859:L861" si="111">TRUNC(E859+G859+I859,1)</f>
        <v>290939</v>
      </c>
      <c r="L859" s="24">
        <f t="shared" si="111"/>
        <v>38694.800000000003</v>
      </c>
      <c r="M859" s="18" t="s">
        <v>52</v>
      </c>
      <c r="N859" s="1" t="s">
        <v>1985</v>
      </c>
      <c r="O859" s="1" t="s">
        <v>1727</v>
      </c>
      <c r="P859" s="1" t="s">
        <v>64</v>
      </c>
      <c r="Q859" s="1" t="s">
        <v>64</v>
      </c>
      <c r="R859" s="1" t="s">
        <v>63</v>
      </c>
      <c r="V859">
        <v>1</v>
      </c>
      <c r="AV859" s="1" t="s">
        <v>52</v>
      </c>
      <c r="AW859" s="1" t="s">
        <v>1993</v>
      </c>
      <c r="AX859" s="1" t="s">
        <v>52</v>
      </c>
      <c r="AY859" s="1" t="s">
        <v>52</v>
      </c>
      <c r="AZ859" s="1" t="s">
        <v>52</v>
      </c>
    </row>
    <row r="860" spans="1:52" ht="30" customHeight="1">
      <c r="A860" s="18" t="s">
        <v>876</v>
      </c>
      <c r="B860" s="18" t="s">
        <v>872</v>
      </c>
      <c r="C860" s="18" t="s">
        <v>873</v>
      </c>
      <c r="D860" s="19">
        <v>6.7000000000000004E-2</v>
      </c>
      <c r="E860" s="21">
        <f>단가대비표!O155</f>
        <v>0</v>
      </c>
      <c r="F860" s="24">
        <f>TRUNC(E860*D860,1)</f>
        <v>0</v>
      </c>
      <c r="G860" s="21">
        <f>단가대비표!P155</f>
        <v>172068</v>
      </c>
      <c r="H860" s="24">
        <f>TRUNC(G860*D860,1)</f>
        <v>11528.5</v>
      </c>
      <c r="I860" s="21">
        <f>단가대비표!V155</f>
        <v>0</v>
      </c>
      <c r="J860" s="24">
        <f>TRUNC(I860*D860,1)</f>
        <v>0</v>
      </c>
      <c r="K860" s="21">
        <f t="shared" si="111"/>
        <v>172068</v>
      </c>
      <c r="L860" s="24">
        <f t="shared" si="111"/>
        <v>11528.5</v>
      </c>
      <c r="M860" s="18" t="s">
        <v>52</v>
      </c>
      <c r="N860" s="1" t="s">
        <v>1985</v>
      </c>
      <c r="O860" s="1" t="s">
        <v>877</v>
      </c>
      <c r="P860" s="1" t="s">
        <v>64</v>
      </c>
      <c r="Q860" s="1" t="s">
        <v>64</v>
      </c>
      <c r="R860" s="1" t="s">
        <v>63</v>
      </c>
      <c r="V860">
        <v>1</v>
      </c>
      <c r="AV860" s="1" t="s">
        <v>52</v>
      </c>
      <c r="AW860" s="1" t="s">
        <v>1994</v>
      </c>
      <c r="AX860" s="1" t="s">
        <v>52</v>
      </c>
      <c r="AY860" s="1" t="s">
        <v>52</v>
      </c>
      <c r="AZ860" s="1" t="s">
        <v>52</v>
      </c>
    </row>
    <row r="861" spans="1:52" ht="30" customHeight="1">
      <c r="A861" s="18" t="s">
        <v>967</v>
      </c>
      <c r="B861" s="18" t="s">
        <v>1216</v>
      </c>
      <c r="C861" s="18" t="s">
        <v>800</v>
      </c>
      <c r="D861" s="19">
        <v>1</v>
      </c>
      <c r="E861" s="21">
        <v>0</v>
      </c>
      <c r="F861" s="24">
        <f>TRUNC(E861*D861,1)</f>
        <v>0</v>
      </c>
      <c r="G861" s="21">
        <v>0</v>
      </c>
      <c r="H861" s="24">
        <f>TRUNC(G861*D861,1)</f>
        <v>0</v>
      </c>
      <c r="I861" s="21">
        <f>TRUNC(SUMIF(V859:V861, RIGHTB(O861, 1), H859:H861)*U861, 2)</f>
        <v>1506.69</v>
      </c>
      <c r="J861" s="24">
        <f>TRUNC(I861*D861,1)</f>
        <v>1506.6</v>
      </c>
      <c r="K861" s="21">
        <f t="shared" si="111"/>
        <v>1506.6</v>
      </c>
      <c r="L861" s="24">
        <f t="shared" si="111"/>
        <v>1506.6</v>
      </c>
      <c r="M861" s="18" t="s">
        <v>52</v>
      </c>
      <c r="N861" s="1" t="s">
        <v>1985</v>
      </c>
      <c r="O861" s="1" t="s">
        <v>801</v>
      </c>
      <c r="P861" s="1" t="s">
        <v>64</v>
      </c>
      <c r="Q861" s="1" t="s">
        <v>64</v>
      </c>
      <c r="R861" s="1" t="s">
        <v>64</v>
      </c>
      <c r="S861">
        <v>1</v>
      </c>
      <c r="T861">
        <v>2</v>
      </c>
      <c r="U861">
        <v>0.03</v>
      </c>
      <c r="AV861" s="1" t="s">
        <v>52</v>
      </c>
      <c r="AW861" s="1" t="s">
        <v>1995</v>
      </c>
      <c r="AX861" s="1" t="s">
        <v>52</v>
      </c>
      <c r="AY861" s="1" t="s">
        <v>52</v>
      </c>
      <c r="AZ861" s="1" t="s">
        <v>52</v>
      </c>
    </row>
    <row r="862" spans="1:52" ht="30" customHeight="1">
      <c r="A862" s="18" t="s">
        <v>831</v>
      </c>
      <c r="B862" s="18" t="s">
        <v>52</v>
      </c>
      <c r="C862" s="18" t="s">
        <v>52</v>
      </c>
      <c r="D862" s="19"/>
      <c r="E862" s="21"/>
      <c r="F862" s="24">
        <f>TRUNC(SUMIF(N859:N861, N858, F859:F861),0)</f>
        <v>0</v>
      </c>
      <c r="G862" s="21"/>
      <c r="H862" s="24">
        <f>TRUNC(SUMIF(N859:N861, N858, H859:H861),0)</f>
        <v>50223</v>
      </c>
      <c r="I862" s="21"/>
      <c r="J862" s="24">
        <f>TRUNC(SUMIF(N859:N861, N858, J859:J861),0)</f>
        <v>1506</v>
      </c>
      <c r="K862" s="21"/>
      <c r="L862" s="24">
        <f>F862+H862+J862</f>
        <v>51729</v>
      </c>
      <c r="M862" s="18" t="s">
        <v>52</v>
      </c>
      <c r="N862" s="1" t="s">
        <v>99</v>
      </c>
      <c r="O862" s="1" t="s">
        <v>99</v>
      </c>
      <c r="P862" s="1" t="s">
        <v>52</v>
      </c>
      <c r="Q862" s="1" t="s">
        <v>52</v>
      </c>
      <c r="R862" s="1" t="s">
        <v>52</v>
      </c>
      <c r="AV862" s="1" t="s">
        <v>52</v>
      </c>
      <c r="AW862" s="1" t="s">
        <v>52</v>
      </c>
      <c r="AX862" s="1" t="s">
        <v>52</v>
      </c>
      <c r="AY862" s="1" t="s">
        <v>52</v>
      </c>
      <c r="AZ862" s="1" t="s">
        <v>52</v>
      </c>
    </row>
    <row r="863" spans="1:52" ht="30" customHeight="1">
      <c r="A863" s="19"/>
      <c r="B863" s="19"/>
      <c r="C863" s="19"/>
      <c r="D863" s="19"/>
      <c r="E863" s="21"/>
      <c r="F863" s="24"/>
      <c r="G863" s="21"/>
      <c r="H863" s="24"/>
      <c r="I863" s="21"/>
      <c r="J863" s="24"/>
      <c r="K863" s="21"/>
      <c r="L863" s="24"/>
      <c r="M863" s="19"/>
    </row>
    <row r="864" spans="1:52" ht="30" customHeight="1">
      <c r="A864" s="15" t="s">
        <v>1996</v>
      </c>
      <c r="B864" s="16"/>
      <c r="C864" s="16"/>
      <c r="D864" s="16"/>
      <c r="E864" s="20"/>
      <c r="F864" s="23"/>
      <c r="G864" s="20"/>
      <c r="H864" s="23"/>
      <c r="I864" s="20"/>
      <c r="J864" s="23"/>
      <c r="K864" s="20"/>
      <c r="L864" s="23"/>
      <c r="M864" s="17"/>
      <c r="N864" s="1" t="s">
        <v>1990</v>
      </c>
    </row>
    <row r="865" spans="1:52" ht="30" customHeight="1">
      <c r="A865" s="18" t="s">
        <v>1950</v>
      </c>
      <c r="B865" s="18" t="s">
        <v>872</v>
      </c>
      <c r="C865" s="18" t="s">
        <v>873</v>
      </c>
      <c r="D865" s="19">
        <v>0.02</v>
      </c>
      <c r="E865" s="21">
        <f>단가대비표!O175</f>
        <v>0</v>
      </c>
      <c r="F865" s="24">
        <f>TRUNC(E865*D865,1)</f>
        <v>0</v>
      </c>
      <c r="G865" s="21">
        <f>단가대비표!P175</f>
        <v>211653</v>
      </c>
      <c r="H865" s="24">
        <f>TRUNC(G865*D865,1)</f>
        <v>4233</v>
      </c>
      <c r="I865" s="21">
        <f>단가대비표!V175</f>
        <v>0</v>
      </c>
      <c r="J865" s="24">
        <f>TRUNC(I865*D865,1)</f>
        <v>0</v>
      </c>
      <c r="K865" s="21">
        <f>TRUNC(E865+G865+I865,1)</f>
        <v>211653</v>
      </c>
      <c r="L865" s="24">
        <f>TRUNC(F865+H865+J865,1)</f>
        <v>4233</v>
      </c>
      <c r="M865" s="18" t="s">
        <v>52</v>
      </c>
      <c r="N865" s="1" t="s">
        <v>1990</v>
      </c>
      <c r="O865" s="1" t="s">
        <v>1951</v>
      </c>
      <c r="P865" s="1" t="s">
        <v>64</v>
      </c>
      <c r="Q865" s="1" t="s">
        <v>64</v>
      </c>
      <c r="R865" s="1" t="s">
        <v>63</v>
      </c>
      <c r="AV865" s="1" t="s">
        <v>52</v>
      </c>
      <c r="AW865" s="1" t="s">
        <v>1997</v>
      </c>
      <c r="AX865" s="1" t="s">
        <v>52</v>
      </c>
      <c r="AY865" s="1" t="s">
        <v>52</v>
      </c>
      <c r="AZ865" s="1" t="s">
        <v>52</v>
      </c>
    </row>
    <row r="866" spans="1:52" ht="30" customHeight="1">
      <c r="A866" s="18" t="s">
        <v>831</v>
      </c>
      <c r="B866" s="18" t="s">
        <v>52</v>
      </c>
      <c r="C866" s="18" t="s">
        <v>52</v>
      </c>
      <c r="D866" s="19"/>
      <c r="E866" s="21"/>
      <c r="F866" s="24">
        <f>TRUNC(SUMIF(N865:N865, N864, F865:F865),0)</f>
        <v>0</v>
      </c>
      <c r="G866" s="21"/>
      <c r="H866" s="24">
        <f>TRUNC(SUMIF(N865:N865, N864, H865:H865),0)</f>
        <v>4233</v>
      </c>
      <c r="I866" s="21"/>
      <c r="J866" s="24">
        <f>TRUNC(SUMIF(N865:N865, N864, J865:J865),0)</f>
        <v>0</v>
      </c>
      <c r="K866" s="21"/>
      <c r="L866" s="24">
        <f>F866+H866+J866</f>
        <v>4233</v>
      </c>
      <c r="M866" s="18" t="s">
        <v>52</v>
      </c>
      <c r="N866" s="1" t="s">
        <v>99</v>
      </c>
      <c r="O866" s="1" t="s">
        <v>99</v>
      </c>
      <c r="P866" s="1" t="s">
        <v>52</v>
      </c>
      <c r="Q866" s="1" t="s">
        <v>52</v>
      </c>
      <c r="R866" s="1" t="s">
        <v>52</v>
      </c>
      <c r="AV866" s="1" t="s">
        <v>52</v>
      </c>
      <c r="AW866" s="1" t="s">
        <v>52</v>
      </c>
      <c r="AX866" s="1" t="s">
        <v>52</v>
      </c>
      <c r="AY866" s="1" t="s">
        <v>52</v>
      </c>
      <c r="AZ866" s="1" t="s">
        <v>52</v>
      </c>
    </row>
    <row r="867" spans="1:52" ht="30" customHeight="1">
      <c r="A867" s="19"/>
      <c r="B867" s="19"/>
      <c r="C867" s="19"/>
      <c r="D867" s="19"/>
      <c r="E867" s="21"/>
      <c r="F867" s="24"/>
      <c r="G867" s="21"/>
      <c r="H867" s="24"/>
      <c r="I867" s="21"/>
      <c r="J867" s="24"/>
      <c r="K867" s="21"/>
      <c r="L867" s="24"/>
      <c r="M867" s="19"/>
    </row>
    <row r="868" spans="1:52" ht="30" customHeight="1">
      <c r="A868" s="15" t="s">
        <v>1998</v>
      </c>
      <c r="B868" s="16"/>
      <c r="C868" s="16"/>
      <c r="D868" s="16"/>
      <c r="E868" s="20"/>
      <c r="F868" s="23"/>
      <c r="G868" s="20"/>
      <c r="H868" s="23"/>
      <c r="I868" s="20"/>
      <c r="J868" s="23"/>
      <c r="K868" s="20"/>
      <c r="L868" s="23"/>
      <c r="M868" s="17"/>
      <c r="N868" s="1" t="s">
        <v>1152</v>
      </c>
    </row>
    <row r="869" spans="1:52" ht="30" customHeight="1">
      <c r="A869" s="18" t="s">
        <v>1479</v>
      </c>
      <c r="B869" s="18" t="s">
        <v>872</v>
      </c>
      <c r="C869" s="18" t="s">
        <v>873</v>
      </c>
      <c r="D869" s="19">
        <v>3.2000000000000001E-2</v>
      </c>
      <c r="E869" s="21">
        <f>단가대비표!O169</f>
        <v>0</v>
      </c>
      <c r="F869" s="24">
        <f>TRUNC(E869*D869,1)</f>
        <v>0</v>
      </c>
      <c r="G869" s="21">
        <f>단가대비표!P169</f>
        <v>277276</v>
      </c>
      <c r="H869" s="24">
        <f>TRUNC(G869*D869,1)</f>
        <v>8872.7999999999993</v>
      </c>
      <c r="I869" s="21">
        <f>단가대비표!V169</f>
        <v>0</v>
      </c>
      <c r="J869" s="24">
        <f>TRUNC(I869*D869,1)</f>
        <v>0</v>
      </c>
      <c r="K869" s="21">
        <f t="shared" ref="K869:L871" si="112">TRUNC(E869+G869+I869,1)</f>
        <v>277276</v>
      </c>
      <c r="L869" s="24">
        <f t="shared" si="112"/>
        <v>8872.7999999999993</v>
      </c>
      <c r="M869" s="18" t="s">
        <v>52</v>
      </c>
      <c r="N869" s="1" t="s">
        <v>1152</v>
      </c>
      <c r="O869" s="1" t="s">
        <v>1480</v>
      </c>
      <c r="P869" s="1" t="s">
        <v>64</v>
      </c>
      <c r="Q869" s="1" t="s">
        <v>64</v>
      </c>
      <c r="R869" s="1" t="s">
        <v>63</v>
      </c>
      <c r="V869">
        <v>1</v>
      </c>
      <c r="AV869" s="1" t="s">
        <v>52</v>
      </c>
      <c r="AW869" s="1" t="s">
        <v>1999</v>
      </c>
      <c r="AX869" s="1" t="s">
        <v>52</v>
      </c>
      <c r="AY869" s="1" t="s">
        <v>52</v>
      </c>
      <c r="AZ869" s="1" t="s">
        <v>52</v>
      </c>
    </row>
    <row r="870" spans="1:52" ht="30" customHeight="1">
      <c r="A870" s="18" t="s">
        <v>876</v>
      </c>
      <c r="B870" s="18" t="s">
        <v>872</v>
      </c>
      <c r="C870" s="18" t="s">
        <v>873</v>
      </c>
      <c r="D870" s="19">
        <v>1.6E-2</v>
      </c>
      <c r="E870" s="21">
        <f>단가대비표!O155</f>
        <v>0</v>
      </c>
      <c r="F870" s="24">
        <f>TRUNC(E870*D870,1)</f>
        <v>0</v>
      </c>
      <c r="G870" s="21">
        <f>단가대비표!P155</f>
        <v>172068</v>
      </c>
      <c r="H870" s="24">
        <f>TRUNC(G870*D870,1)</f>
        <v>2753</v>
      </c>
      <c r="I870" s="21">
        <f>단가대비표!V155</f>
        <v>0</v>
      </c>
      <c r="J870" s="24">
        <f>TRUNC(I870*D870,1)</f>
        <v>0</v>
      </c>
      <c r="K870" s="21">
        <f t="shared" si="112"/>
        <v>172068</v>
      </c>
      <c r="L870" s="24">
        <f t="shared" si="112"/>
        <v>2753</v>
      </c>
      <c r="M870" s="18" t="s">
        <v>52</v>
      </c>
      <c r="N870" s="1" t="s">
        <v>1152</v>
      </c>
      <c r="O870" s="1" t="s">
        <v>877</v>
      </c>
      <c r="P870" s="1" t="s">
        <v>64</v>
      </c>
      <c r="Q870" s="1" t="s">
        <v>64</v>
      </c>
      <c r="R870" s="1" t="s">
        <v>63</v>
      </c>
      <c r="V870">
        <v>1</v>
      </c>
      <c r="AV870" s="1" t="s">
        <v>52</v>
      </c>
      <c r="AW870" s="1" t="s">
        <v>2000</v>
      </c>
      <c r="AX870" s="1" t="s">
        <v>52</v>
      </c>
      <c r="AY870" s="1" t="s">
        <v>52</v>
      </c>
      <c r="AZ870" s="1" t="s">
        <v>52</v>
      </c>
    </row>
    <row r="871" spans="1:52" ht="30" customHeight="1">
      <c r="A871" s="18" t="s">
        <v>967</v>
      </c>
      <c r="B871" s="18" t="s">
        <v>1066</v>
      </c>
      <c r="C871" s="18" t="s">
        <v>800</v>
      </c>
      <c r="D871" s="19">
        <v>1</v>
      </c>
      <c r="E871" s="21">
        <v>0</v>
      </c>
      <c r="F871" s="24">
        <f>TRUNC(E871*D871,1)</f>
        <v>0</v>
      </c>
      <c r="G871" s="21">
        <v>0</v>
      </c>
      <c r="H871" s="24">
        <f>TRUNC(G871*D871,1)</f>
        <v>0</v>
      </c>
      <c r="I871" s="21">
        <f>TRUNC(SUMIF(V869:V871, RIGHTB(O871, 1), H869:H871)*U871, 2)</f>
        <v>232.51</v>
      </c>
      <c r="J871" s="24">
        <f>TRUNC(I871*D871,1)</f>
        <v>232.5</v>
      </c>
      <c r="K871" s="21">
        <f t="shared" si="112"/>
        <v>232.5</v>
      </c>
      <c r="L871" s="24">
        <f t="shared" si="112"/>
        <v>232.5</v>
      </c>
      <c r="M871" s="18" t="s">
        <v>52</v>
      </c>
      <c r="N871" s="1" t="s">
        <v>1152</v>
      </c>
      <c r="O871" s="1" t="s">
        <v>801</v>
      </c>
      <c r="P871" s="1" t="s">
        <v>64</v>
      </c>
      <c r="Q871" s="1" t="s">
        <v>64</v>
      </c>
      <c r="R871" s="1" t="s">
        <v>64</v>
      </c>
      <c r="S871">
        <v>1</v>
      </c>
      <c r="T871">
        <v>2</v>
      </c>
      <c r="U871">
        <v>0.02</v>
      </c>
      <c r="AV871" s="1" t="s">
        <v>52</v>
      </c>
      <c r="AW871" s="1" t="s">
        <v>2001</v>
      </c>
      <c r="AX871" s="1" t="s">
        <v>52</v>
      </c>
      <c r="AY871" s="1" t="s">
        <v>52</v>
      </c>
      <c r="AZ871" s="1" t="s">
        <v>52</v>
      </c>
    </row>
    <row r="872" spans="1:52" ht="30" customHeight="1">
      <c r="A872" s="18" t="s">
        <v>831</v>
      </c>
      <c r="B872" s="18" t="s">
        <v>52</v>
      </c>
      <c r="C872" s="18" t="s">
        <v>52</v>
      </c>
      <c r="D872" s="19"/>
      <c r="E872" s="21"/>
      <c r="F872" s="24">
        <f>TRUNC(SUMIF(N869:N871, N868, F869:F871),0)</f>
        <v>0</v>
      </c>
      <c r="G872" s="21"/>
      <c r="H872" s="24">
        <f>TRUNC(SUMIF(N869:N871, N868, H869:H871),0)</f>
        <v>11625</v>
      </c>
      <c r="I872" s="21"/>
      <c r="J872" s="24">
        <f>TRUNC(SUMIF(N869:N871, N868, J869:J871),0)</f>
        <v>232</v>
      </c>
      <c r="K872" s="21"/>
      <c r="L872" s="24">
        <f>F872+H872+J872</f>
        <v>11857</v>
      </c>
      <c r="M872" s="18" t="s">
        <v>52</v>
      </c>
      <c r="N872" s="1" t="s">
        <v>99</v>
      </c>
      <c r="O872" s="1" t="s">
        <v>99</v>
      </c>
      <c r="P872" s="1" t="s">
        <v>52</v>
      </c>
      <c r="Q872" s="1" t="s">
        <v>52</v>
      </c>
      <c r="R872" s="1" t="s">
        <v>52</v>
      </c>
      <c r="AV872" s="1" t="s">
        <v>52</v>
      </c>
      <c r="AW872" s="1" t="s">
        <v>52</v>
      </c>
      <c r="AX872" s="1" t="s">
        <v>52</v>
      </c>
      <c r="AY872" s="1" t="s">
        <v>52</v>
      </c>
      <c r="AZ872" s="1" t="s">
        <v>52</v>
      </c>
    </row>
    <row r="873" spans="1:52" ht="30" customHeight="1">
      <c r="A873" s="19"/>
      <c r="B873" s="19"/>
      <c r="C873" s="19"/>
      <c r="D873" s="19"/>
      <c r="E873" s="21"/>
      <c r="F873" s="24"/>
      <c r="G873" s="21"/>
      <c r="H873" s="24"/>
      <c r="I873" s="21"/>
      <c r="J873" s="24"/>
      <c r="K873" s="21"/>
      <c r="L873" s="24"/>
      <c r="M873" s="19"/>
    </row>
    <row r="874" spans="1:52" ht="30" customHeight="1">
      <c r="A874" s="15" t="s">
        <v>2002</v>
      </c>
      <c r="B874" s="16"/>
      <c r="C874" s="16"/>
      <c r="D874" s="16"/>
      <c r="E874" s="20"/>
      <c r="F874" s="23"/>
      <c r="G874" s="20"/>
      <c r="H874" s="23"/>
      <c r="I874" s="20"/>
      <c r="J874" s="23"/>
      <c r="K874" s="20"/>
      <c r="L874" s="23"/>
      <c r="M874" s="17"/>
      <c r="N874" s="1" t="s">
        <v>1156</v>
      </c>
    </row>
    <row r="875" spans="1:52" ht="30" customHeight="1">
      <c r="A875" s="18" t="s">
        <v>1975</v>
      </c>
      <c r="B875" s="18" t="s">
        <v>1976</v>
      </c>
      <c r="C875" s="18" t="s">
        <v>771</v>
      </c>
      <c r="D875" s="19">
        <v>6.8</v>
      </c>
      <c r="E875" s="21">
        <f>단가대비표!O56</f>
        <v>240</v>
      </c>
      <c r="F875" s="24">
        <f>TRUNC(E875*D875,1)</f>
        <v>1632</v>
      </c>
      <c r="G875" s="21">
        <f>단가대비표!P56</f>
        <v>0</v>
      </c>
      <c r="H875" s="24">
        <f>TRUNC(G875*D875,1)</f>
        <v>0</v>
      </c>
      <c r="I875" s="21">
        <f>단가대비표!V56</f>
        <v>0</v>
      </c>
      <c r="J875" s="24">
        <f>TRUNC(I875*D875,1)</f>
        <v>0</v>
      </c>
      <c r="K875" s="21">
        <f t="shared" ref="K875:L878" si="113">TRUNC(E875+G875+I875,1)</f>
        <v>240</v>
      </c>
      <c r="L875" s="24">
        <f t="shared" si="113"/>
        <v>1632</v>
      </c>
      <c r="M875" s="18" t="s">
        <v>52</v>
      </c>
      <c r="N875" s="1" t="s">
        <v>1156</v>
      </c>
      <c r="O875" s="1" t="s">
        <v>1977</v>
      </c>
      <c r="P875" s="1" t="s">
        <v>64</v>
      </c>
      <c r="Q875" s="1" t="s">
        <v>64</v>
      </c>
      <c r="R875" s="1" t="s">
        <v>63</v>
      </c>
      <c r="AV875" s="1" t="s">
        <v>52</v>
      </c>
      <c r="AW875" s="1" t="s">
        <v>2003</v>
      </c>
      <c r="AX875" s="1" t="s">
        <v>52</v>
      </c>
      <c r="AY875" s="1" t="s">
        <v>52</v>
      </c>
      <c r="AZ875" s="1" t="s">
        <v>52</v>
      </c>
    </row>
    <row r="876" spans="1:52" ht="30" customHeight="1">
      <c r="A876" s="18" t="s">
        <v>1975</v>
      </c>
      <c r="B876" s="18" t="s">
        <v>1979</v>
      </c>
      <c r="C876" s="18" t="s">
        <v>771</v>
      </c>
      <c r="D876" s="19">
        <v>1.36</v>
      </c>
      <c r="E876" s="21">
        <f>단가대비표!O57</f>
        <v>228</v>
      </c>
      <c r="F876" s="24">
        <f>TRUNC(E876*D876,1)</f>
        <v>310</v>
      </c>
      <c r="G876" s="21">
        <f>단가대비표!P57</f>
        <v>0</v>
      </c>
      <c r="H876" s="24">
        <f>TRUNC(G876*D876,1)</f>
        <v>0</v>
      </c>
      <c r="I876" s="21">
        <f>단가대비표!V57</f>
        <v>0</v>
      </c>
      <c r="J876" s="24">
        <f>TRUNC(I876*D876,1)</f>
        <v>0</v>
      </c>
      <c r="K876" s="21">
        <f t="shared" si="113"/>
        <v>228</v>
      </c>
      <c r="L876" s="24">
        <f t="shared" si="113"/>
        <v>310</v>
      </c>
      <c r="M876" s="18" t="s">
        <v>52</v>
      </c>
      <c r="N876" s="1" t="s">
        <v>1156</v>
      </c>
      <c r="O876" s="1" t="s">
        <v>1980</v>
      </c>
      <c r="P876" s="1" t="s">
        <v>64</v>
      </c>
      <c r="Q876" s="1" t="s">
        <v>64</v>
      </c>
      <c r="R876" s="1" t="s">
        <v>63</v>
      </c>
      <c r="AV876" s="1" t="s">
        <v>52</v>
      </c>
      <c r="AW876" s="1" t="s">
        <v>2004</v>
      </c>
      <c r="AX876" s="1" t="s">
        <v>52</v>
      </c>
      <c r="AY876" s="1" t="s">
        <v>52</v>
      </c>
      <c r="AZ876" s="1" t="s">
        <v>52</v>
      </c>
    </row>
    <row r="877" spans="1:52" ht="30" customHeight="1">
      <c r="A877" s="18" t="s">
        <v>1982</v>
      </c>
      <c r="B877" s="18" t="s">
        <v>2005</v>
      </c>
      <c r="C877" s="18" t="s">
        <v>83</v>
      </c>
      <c r="D877" s="19">
        <v>1</v>
      </c>
      <c r="E877" s="21">
        <f>일위대가목록!E151</f>
        <v>0</v>
      </c>
      <c r="F877" s="24">
        <f>TRUNC(E877*D877,1)</f>
        <v>0</v>
      </c>
      <c r="G877" s="21">
        <f>일위대가목록!F151</f>
        <v>41930</v>
      </c>
      <c r="H877" s="24">
        <f>TRUNC(G877*D877,1)</f>
        <v>41930</v>
      </c>
      <c r="I877" s="21">
        <f>일위대가목록!G151</f>
        <v>1257</v>
      </c>
      <c r="J877" s="24">
        <f>TRUNC(I877*D877,1)</f>
        <v>1257</v>
      </c>
      <c r="K877" s="21">
        <f t="shared" si="113"/>
        <v>43187</v>
      </c>
      <c r="L877" s="24">
        <f t="shared" si="113"/>
        <v>43187</v>
      </c>
      <c r="M877" s="18" t="s">
        <v>2006</v>
      </c>
      <c r="N877" s="1" t="s">
        <v>1156</v>
      </c>
      <c r="O877" s="1" t="s">
        <v>2007</v>
      </c>
      <c r="P877" s="1" t="s">
        <v>63</v>
      </c>
      <c r="Q877" s="1" t="s">
        <v>64</v>
      </c>
      <c r="R877" s="1" t="s">
        <v>64</v>
      </c>
      <c r="AV877" s="1" t="s">
        <v>52</v>
      </c>
      <c r="AW877" s="1" t="s">
        <v>2008</v>
      </c>
      <c r="AX877" s="1" t="s">
        <v>52</v>
      </c>
      <c r="AY877" s="1" t="s">
        <v>52</v>
      </c>
      <c r="AZ877" s="1" t="s">
        <v>52</v>
      </c>
    </row>
    <row r="878" spans="1:52" ht="30" customHeight="1">
      <c r="A878" s="18" t="s">
        <v>2009</v>
      </c>
      <c r="B878" s="18" t="s">
        <v>2010</v>
      </c>
      <c r="C878" s="18" t="s">
        <v>83</v>
      </c>
      <c r="D878" s="19">
        <v>1</v>
      </c>
      <c r="E878" s="21">
        <f>일위대가목록!E152</f>
        <v>0</v>
      </c>
      <c r="F878" s="24">
        <f>TRUNC(E878*D878,1)</f>
        <v>0</v>
      </c>
      <c r="G878" s="21">
        <f>일위대가목록!F152</f>
        <v>3386</v>
      </c>
      <c r="H878" s="24">
        <f>TRUNC(G878*D878,1)</f>
        <v>3386</v>
      </c>
      <c r="I878" s="21">
        <f>일위대가목록!G152</f>
        <v>0</v>
      </c>
      <c r="J878" s="24">
        <f>TRUNC(I878*D878,1)</f>
        <v>0</v>
      </c>
      <c r="K878" s="21">
        <f t="shared" si="113"/>
        <v>3386</v>
      </c>
      <c r="L878" s="24">
        <f t="shared" si="113"/>
        <v>3386</v>
      </c>
      <c r="M878" s="18" t="s">
        <v>2011</v>
      </c>
      <c r="N878" s="1" t="s">
        <v>1156</v>
      </c>
      <c r="O878" s="1" t="s">
        <v>2012</v>
      </c>
      <c r="P878" s="1" t="s">
        <v>63</v>
      </c>
      <c r="Q878" s="1" t="s">
        <v>64</v>
      </c>
      <c r="R878" s="1" t="s">
        <v>64</v>
      </c>
      <c r="AV878" s="1" t="s">
        <v>52</v>
      </c>
      <c r="AW878" s="1" t="s">
        <v>2013</v>
      </c>
      <c r="AX878" s="1" t="s">
        <v>52</v>
      </c>
      <c r="AY878" s="1" t="s">
        <v>52</v>
      </c>
      <c r="AZ878" s="1" t="s">
        <v>52</v>
      </c>
    </row>
    <row r="879" spans="1:52" ht="30" customHeight="1">
      <c r="A879" s="18" t="s">
        <v>831</v>
      </c>
      <c r="B879" s="18" t="s">
        <v>52</v>
      </c>
      <c r="C879" s="18" t="s">
        <v>52</v>
      </c>
      <c r="D879" s="19"/>
      <c r="E879" s="21"/>
      <c r="F879" s="24">
        <f>TRUNC(SUMIF(N875:N878, N874, F875:F878),0)</f>
        <v>1942</v>
      </c>
      <c r="G879" s="21"/>
      <c r="H879" s="24">
        <f>TRUNC(SUMIF(N875:N878, N874, H875:H878),0)</f>
        <v>45316</v>
      </c>
      <c r="I879" s="21"/>
      <c r="J879" s="24">
        <f>TRUNC(SUMIF(N875:N878, N874, J875:J878),0)</f>
        <v>1257</v>
      </c>
      <c r="K879" s="21"/>
      <c r="L879" s="24">
        <f>F879+H879+J879</f>
        <v>48515</v>
      </c>
      <c r="M879" s="18" t="s">
        <v>52</v>
      </c>
      <c r="N879" s="1" t="s">
        <v>99</v>
      </c>
      <c r="O879" s="1" t="s">
        <v>99</v>
      </c>
      <c r="P879" s="1" t="s">
        <v>52</v>
      </c>
      <c r="Q879" s="1" t="s">
        <v>52</v>
      </c>
      <c r="R879" s="1" t="s">
        <v>52</v>
      </c>
      <c r="AV879" s="1" t="s">
        <v>52</v>
      </c>
      <c r="AW879" s="1" t="s">
        <v>52</v>
      </c>
      <c r="AX879" s="1" t="s">
        <v>52</v>
      </c>
      <c r="AY879" s="1" t="s">
        <v>52</v>
      </c>
      <c r="AZ879" s="1" t="s">
        <v>52</v>
      </c>
    </row>
    <row r="880" spans="1:52" ht="30" customHeight="1">
      <c r="A880" s="19"/>
      <c r="B880" s="19"/>
      <c r="C880" s="19"/>
      <c r="D880" s="19"/>
      <c r="E880" s="21"/>
      <c r="F880" s="24"/>
      <c r="G880" s="21"/>
      <c r="H880" s="24"/>
      <c r="I880" s="21"/>
      <c r="J880" s="24"/>
      <c r="K880" s="21"/>
      <c r="L880" s="24"/>
      <c r="M880" s="19"/>
    </row>
    <row r="881" spans="1:52" ht="30" customHeight="1">
      <c r="A881" s="15" t="s">
        <v>2014</v>
      </c>
      <c r="B881" s="16"/>
      <c r="C881" s="16"/>
      <c r="D881" s="16"/>
      <c r="E881" s="20"/>
      <c r="F881" s="23"/>
      <c r="G881" s="20"/>
      <c r="H881" s="23"/>
      <c r="I881" s="20"/>
      <c r="J881" s="23"/>
      <c r="K881" s="20"/>
      <c r="L881" s="23"/>
      <c r="M881" s="17"/>
      <c r="N881" s="1" t="s">
        <v>2007</v>
      </c>
    </row>
    <row r="882" spans="1:52" ht="30" customHeight="1">
      <c r="A882" s="18" t="s">
        <v>1726</v>
      </c>
      <c r="B882" s="18" t="s">
        <v>872</v>
      </c>
      <c r="C882" s="18" t="s">
        <v>873</v>
      </c>
      <c r="D882" s="19">
        <v>0.111</v>
      </c>
      <c r="E882" s="21">
        <f>단가대비표!O170</f>
        <v>0</v>
      </c>
      <c r="F882" s="24">
        <f>TRUNC(E882*D882,1)</f>
        <v>0</v>
      </c>
      <c r="G882" s="21">
        <f>단가대비표!P170</f>
        <v>290939</v>
      </c>
      <c r="H882" s="24">
        <f>TRUNC(G882*D882,1)</f>
        <v>32294.2</v>
      </c>
      <c r="I882" s="21">
        <f>단가대비표!V170</f>
        <v>0</v>
      </c>
      <c r="J882" s="24">
        <f>TRUNC(I882*D882,1)</f>
        <v>0</v>
      </c>
      <c r="K882" s="21">
        <f t="shared" ref="K882:L884" si="114">TRUNC(E882+G882+I882,1)</f>
        <v>290939</v>
      </c>
      <c r="L882" s="24">
        <f t="shared" si="114"/>
        <v>32294.2</v>
      </c>
      <c r="M882" s="18" t="s">
        <v>52</v>
      </c>
      <c r="N882" s="1" t="s">
        <v>2007</v>
      </c>
      <c r="O882" s="1" t="s">
        <v>1727</v>
      </c>
      <c r="P882" s="1" t="s">
        <v>64</v>
      </c>
      <c r="Q882" s="1" t="s">
        <v>64</v>
      </c>
      <c r="R882" s="1" t="s">
        <v>63</v>
      </c>
      <c r="V882">
        <v>1</v>
      </c>
      <c r="AV882" s="1" t="s">
        <v>52</v>
      </c>
      <c r="AW882" s="1" t="s">
        <v>2015</v>
      </c>
      <c r="AX882" s="1" t="s">
        <v>52</v>
      </c>
      <c r="AY882" s="1" t="s">
        <v>52</v>
      </c>
      <c r="AZ882" s="1" t="s">
        <v>52</v>
      </c>
    </row>
    <row r="883" spans="1:52" ht="30" customHeight="1">
      <c r="A883" s="18" t="s">
        <v>876</v>
      </c>
      <c r="B883" s="18" t="s">
        <v>872</v>
      </c>
      <c r="C883" s="18" t="s">
        <v>873</v>
      </c>
      <c r="D883" s="19">
        <v>5.6000000000000001E-2</v>
      </c>
      <c r="E883" s="21">
        <f>단가대비표!O155</f>
        <v>0</v>
      </c>
      <c r="F883" s="24">
        <f>TRUNC(E883*D883,1)</f>
        <v>0</v>
      </c>
      <c r="G883" s="21">
        <f>단가대비표!P155</f>
        <v>172068</v>
      </c>
      <c r="H883" s="24">
        <f>TRUNC(G883*D883,1)</f>
        <v>9635.7999999999993</v>
      </c>
      <c r="I883" s="21">
        <f>단가대비표!V155</f>
        <v>0</v>
      </c>
      <c r="J883" s="24">
        <f>TRUNC(I883*D883,1)</f>
        <v>0</v>
      </c>
      <c r="K883" s="21">
        <f t="shared" si="114"/>
        <v>172068</v>
      </c>
      <c r="L883" s="24">
        <f t="shared" si="114"/>
        <v>9635.7999999999993</v>
      </c>
      <c r="M883" s="18" t="s">
        <v>52</v>
      </c>
      <c r="N883" s="1" t="s">
        <v>2007</v>
      </c>
      <c r="O883" s="1" t="s">
        <v>877</v>
      </c>
      <c r="P883" s="1" t="s">
        <v>64</v>
      </c>
      <c r="Q883" s="1" t="s">
        <v>64</v>
      </c>
      <c r="R883" s="1" t="s">
        <v>63</v>
      </c>
      <c r="V883">
        <v>1</v>
      </c>
      <c r="AV883" s="1" t="s">
        <v>52</v>
      </c>
      <c r="AW883" s="1" t="s">
        <v>2016</v>
      </c>
      <c r="AX883" s="1" t="s">
        <v>52</v>
      </c>
      <c r="AY883" s="1" t="s">
        <v>52</v>
      </c>
      <c r="AZ883" s="1" t="s">
        <v>52</v>
      </c>
    </row>
    <row r="884" spans="1:52" ht="30" customHeight="1">
      <c r="A884" s="18" t="s">
        <v>967</v>
      </c>
      <c r="B884" s="18" t="s">
        <v>1216</v>
      </c>
      <c r="C884" s="18" t="s">
        <v>800</v>
      </c>
      <c r="D884" s="19">
        <v>1</v>
      </c>
      <c r="E884" s="21">
        <v>0</v>
      </c>
      <c r="F884" s="24">
        <f>TRUNC(E884*D884,1)</f>
        <v>0</v>
      </c>
      <c r="G884" s="21">
        <v>0</v>
      </c>
      <c r="H884" s="24">
        <f>TRUNC(G884*D884,1)</f>
        <v>0</v>
      </c>
      <c r="I884" s="21">
        <f>TRUNC(SUMIF(V882:V884, RIGHTB(O884, 1), H882:H884)*U884, 2)</f>
        <v>1257.9000000000001</v>
      </c>
      <c r="J884" s="24">
        <f>TRUNC(I884*D884,1)</f>
        <v>1257.9000000000001</v>
      </c>
      <c r="K884" s="21">
        <f t="shared" si="114"/>
        <v>1257.9000000000001</v>
      </c>
      <c r="L884" s="24">
        <f t="shared" si="114"/>
        <v>1257.9000000000001</v>
      </c>
      <c r="M884" s="18" t="s">
        <v>52</v>
      </c>
      <c r="N884" s="1" t="s">
        <v>2007</v>
      </c>
      <c r="O884" s="1" t="s">
        <v>801</v>
      </c>
      <c r="P884" s="1" t="s">
        <v>64</v>
      </c>
      <c r="Q884" s="1" t="s">
        <v>64</v>
      </c>
      <c r="R884" s="1" t="s">
        <v>64</v>
      </c>
      <c r="S884">
        <v>1</v>
      </c>
      <c r="T884">
        <v>2</v>
      </c>
      <c r="U884">
        <v>0.03</v>
      </c>
      <c r="AV884" s="1" t="s">
        <v>52</v>
      </c>
      <c r="AW884" s="1" t="s">
        <v>2017</v>
      </c>
      <c r="AX884" s="1" t="s">
        <v>52</v>
      </c>
      <c r="AY884" s="1" t="s">
        <v>52</v>
      </c>
      <c r="AZ884" s="1" t="s">
        <v>52</v>
      </c>
    </row>
    <row r="885" spans="1:52" ht="30" customHeight="1">
      <c r="A885" s="18" t="s">
        <v>831</v>
      </c>
      <c r="B885" s="18" t="s">
        <v>52</v>
      </c>
      <c r="C885" s="18" t="s">
        <v>52</v>
      </c>
      <c r="D885" s="19"/>
      <c r="E885" s="21"/>
      <c r="F885" s="24">
        <f>TRUNC(SUMIF(N882:N884, N881, F882:F884),0)</f>
        <v>0</v>
      </c>
      <c r="G885" s="21"/>
      <c r="H885" s="24">
        <f>TRUNC(SUMIF(N882:N884, N881, H882:H884),0)</f>
        <v>41930</v>
      </c>
      <c r="I885" s="21"/>
      <c r="J885" s="24">
        <f>TRUNC(SUMIF(N882:N884, N881, J882:J884),0)</f>
        <v>1257</v>
      </c>
      <c r="K885" s="21"/>
      <c r="L885" s="24">
        <f>F885+H885+J885</f>
        <v>43187</v>
      </c>
      <c r="M885" s="18" t="s">
        <v>52</v>
      </c>
      <c r="N885" s="1" t="s">
        <v>99</v>
      </c>
      <c r="O885" s="1" t="s">
        <v>99</v>
      </c>
      <c r="P885" s="1" t="s">
        <v>52</v>
      </c>
      <c r="Q885" s="1" t="s">
        <v>52</v>
      </c>
      <c r="R885" s="1" t="s">
        <v>52</v>
      </c>
      <c r="AV885" s="1" t="s">
        <v>52</v>
      </c>
      <c r="AW885" s="1" t="s">
        <v>52</v>
      </c>
      <c r="AX885" s="1" t="s">
        <v>52</v>
      </c>
      <c r="AY885" s="1" t="s">
        <v>52</v>
      </c>
      <c r="AZ885" s="1" t="s">
        <v>52</v>
      </c>
    </row>
    <row r="886" spans="1:52" ht="30" customHeight="1">
      <c r="A886" s="19"/>
      <c r="B886" s="19"/>
      <c r="C886" s="19"/>
      <c r="D886" s="19"/>
      <c r="E886" s="21"/>
      <c r="F886" s="24"/>
      <c r="G886" s="21"/>
      <c r="H886" s="24"/>
      <c r="I886" s="21"/>
      <c r="J886" s="24"/>
      <c r="K886" s="21"/>
      <c r="L886" s="24"/>
      <c r="M886" s="19"/>
    </row>
    <row r="887" spans="1:52" ht="30" customHeight="1">
      <c r="A887" s="15" t="s">
        <v>2018</v>
      </c>
      <c r="B887" s="16"/>
      <c r="C887" s="16"/>
      <c r="D887" s="16"/>
      <c r="E887" s="20"/>
      <c r="F887" s="23"/>
      <c r="G887" s="20"/>
      <c r="H887" s="23"/>
      <c r="I887" s="20"/>
      <c r="J887" s="23"/>
      <c r="K887" s="20"/>
      <c r="L887" s="23"/>
      <c r="M887" s="17"/>
      <c r="N887" s="1" t="s">
        <v>2012</v>
      </c>
    </row>
    <row r="888" spans="1:52" ht="30" customHeight="1">
      <c r="A888" s="18" t="s">
        <v>1950</v>
      </c>
      <c r="B888" s="18" t="s">
        <v>872</v>
      </c>
      <c r="C888" s="18" t="s">
        <v>873</v>
      </c>
      <c r="D888" s="19">
        <v>1.6E-2</v>
      </c>
      <c r="E888" s="21">
        <f>단가대비표!O175</f>
        <v>0</v>
      </c>
      <c r="F888" s="24">
        <f>TRUNC(E888*D888,1)</f>
        <v>0</v>
      </c>
      <c r="G888" s="21">
        <f>단가대비표!P175</f>
        <v>211653</v>
      </c>
      <c r="H888" s="24">
        <f>TRUNC(G888*D888,1)</f>
        <v>3386.4</v>
      </c>
      <c r="I888" s="21">
        <f>단가대비표!V175</f>
        <v>0</v>
      </c>
      <c r="J888" s="24">
        <f>TRUNC(I888*D888,1)</f>
        <v>0</v>
      </c>
      <c r="K888" s="21">
        <f>TRUNC(E888+G888+I888,1)</f>
        <v>211653</v>
      </c>
      <c r="L888" s="24">
        <f>TRUNC(F888+H888+J888,1)</f>
        <v>3386.4</v>
      </c>
      <c r="M888" s="18" t="s">
        <v>52</v>
      </c>
      <c r="N888" s="1" t="s">
        <v>2012</v>
      </c>
      <c r="O888" s="1" t="s">
        <v>1951</v>
      </c>
      <c r="P888" s="1" t="s">
        <v>64</v>
      </c>
      <c r="Q888" s="1" t="s">
        <v>64</v>
      </c>
      <c r="R888" s="1" t="s">
        <v>63</v>
      </c>
      <c r="AV888" s="1" t="s">
        <v>52</v>
      </c>
      <c r="AW888" s="1" t="s">
        <v>2019</v>
      </c>
      <c r="AX888" s="1" t="s">
        <v>52</v>
      </c>
      <c r="AY888" s="1" t="s">
        <v>52</v>
      </c>
      <c r="AZ888" s="1" t="s">
        <v>52</v>
      </c>
    </row>
    <row r="889" spans="1:52" ht="30" customHeight="1">
      <c r="A889" s="18" t="s">
        <v>831</v>
      </c>
      <c r="B889" s="18" t="s">
        <v>52</v>
      </c>
      <c r="C889" s="18" t="s">
        <v>52</v>
      </c>
      <c r="D889" s="19"/>
      <c r="E889" s="21"/>
      <c r="F889" s="24">
        <f>TRUNC(SUMIF(N888:N888, N887, F888:F888),0)</f>
        <v>0</v>
      </c>
      <c r="G889" s="21"/>
      <c r="H889" s="24">
        <f>TRUNC(SUMIF(N888:N888, N887, H888:H888),0)</f>
        <v>3386</v>
      </c>
      <c r="I889" s="21"/>
      <c r="J889" s="24">
        <f>TRUNC(SUMIF(N888:N888, N887, J888:J888),0)</f>
        <v>0</v>
      </c>
      <c r="K889" s="21"/>
      <c r="L889" s="24">
        <f>F889+H889+J889</f>
        <v>3386</v>
      </c>
      <c r="M889" s="18" t="s">
        <v>52</v>
      </c>
      <c r="N889" s="1" t="s">
        <v>99</v>
      </c>
      <c r="O889" s="1" t="s">
        <v>99</v>
      </c>
      <c r="P889" s="1" t="s">
        <v>52</v>
      </c>
      <c r="Q889" s="1" t="s">
        <v>52</v>
      </c>
      <c r="R889" s="1" t="s">
        <v>52</v>
      </c>
      <c r="AV889" s="1" t="s">
        <v>52</v>
      </c>
      <c r="AW889" s="1" t="s">
        <v>52</v>
      </c>
      <c r="AX889" s="1" t="s">
        <v>52</v>
      </c>
      <c r="AY889" s="1" t="s">
        <v>52</v>
      </c>
      <c r="AZ889" s="1" t="s">
        <v>52</v>
      </c>
    </row>
    <row r="890" spans="1:52" ht="30" customHeight="1">
      <c r="A890" s="19"/>
      <c r="B890" s="19"/>
      <c r="C890" s="19"/>
      <c r="D890" s="19"/>
      <c r="E890" s="21"/>
      <c r="F890" s="24"/>
      <c r="G890" s="21"/>
      <c r="H890" s="24"/>
      <c r="I890" s="21"/>
      <c r="J890" s="24"/>
      <c r="K890" s="21"/>
      <c r="L890" s="24"/>
      <c r="M890" s="19"/>
    </row>
    <row r="891" spans="1:52" ht="30" customHeight="1">
      <c r="A891" s="15" t="s">
        <v>2020</v>
      </c>
      <c r="B891" s="16"/>
      <c r="C891" s="16"/>
      <c r="D891" s="16"/>
      <c r="E891" s="20"/>
      <c r="F891" s="23"/>
      <c r="G891" s="20"/>
      <c r="H891" s="23"/>
      <c r="I891" s="20"/>
      <c r="J891" s="23"/>
      <c r="K891" s="20"/>
      <c r="L891" s="23"/>
      <c r="M891" s="17"/>
      <c r="N891" s="1" t="s">
        <v>1164</v>
      </c>
    </row>
    <row r="892" spans="1:52" ht="30" customHeight="1">
      <c r="A892" s="18" t="s">
        <v>871</v>
      </c>
      <c r="B892" s="18" t="s">
        <v>872</v>
      </c>
      <c r="C892" s="18" t="s">
        <v>873</v>
      </c>
      <c r="D892" s="19">
        <v>2.7E-2</v>
      </c>
      <c r="E892" s="21">
        <f>단가대비표!O165</f>
        <v>0</v>
      </c>
      <c r="F892" s="24">
        <f>TRUNC(E892*D892,1)</f>
        <v>0</v>
      </c>
      <c r="G892" s="21">
        <f>단가대비표!P165</f>
        <v>277642</v>
      </c>
      <c r="H892" s="24">
        <f>TRUNC(G892*D892,1)</f>
        <v>7496.3</v>
      </c>
      <c r="I892" s="21">
        <f>단가대비표!V165</f>
        <v>0</v>
      </c>
      <c r="J892" s="24">
        <f>TRUNC(I892*D892,1)</f>
        <v>0</v>
      </c>
      <c r="K892" s="21">
        <f t="shared" ref="K892:L894" si="115">TRUNC(E892+G892+I892,1)</f>
        <v>277642</v>
      </c>
      <c r="L892" s="24">
        <f t="shared" si="115"/>
        <v>7496.3</v>
      </c>
      <c r="M892" s="18" t="s">
        <v>52</v>
      </c>
      <c r="N892" s="1" t="s">
        <v>1164</v>
      </c>
      <c r="O892" s="1" t="s">
        <v>874</v>
      </c>
      <c r="P892" s="1" t="s">
        <v>64</v>
      </c>
      <c r="Q892" s="1" t="s">
        <v>64</v>
      </c>
      <c r="R892" s="1" t="s">
        <v>63</v>
      </c>
      <c r="V892">
        <v>1</v>
      </c>
      <c r="AV892" s="1" t="s">
        <v>52</v>
      </c>
      <c r="AW892" s="1" t="s">
        <v>2021</v>
      </c>
      <c r="AX892" s="1" t="s">
        <v>52</v>
      </c>
      <c r="AY892" s="1" t="s">
        <v>52</v>
      </c>
      <c r="AZ892" s="1" t="s">
        <v>52</v>
      </c>
    </row>
    <row r="893" spans="1:52" ht="30" customHeight="1">
      <c r="A893" s="18" t="s">
        <v>876</v>
      </c>
      <c r="B893" s="18" t="s">
        <v>872</v>
      </c>
      <c r="C893" s="18" t="s">
        <v>873</v>
      </c>
      <c r="D893" s="19">
        <v>1.2999999999999999E-2</v>
      </c>
      <c r="E893" s="21">
        <f>단가대비표!O155</f>
        <v>0</v>
      </c>
      <c r="F893" s="24">
        <f>TRUNC(E893*D893,1)</f>
        <v>0</v>
      </c>
      <c r="G893" s="21">
        <f>단가대비표!P155</f>
        <v>172068</v>
      </c>
      <c r="H893" s="24">
        <f>TRUNC(G893*D893,1)</f>
        <v>2236.8000000000002</v>
      </c>
      <c r="I893" s="21">
        <f>단가대비표!V155</f>
        <v>0</v>
      </c>
      <c r="J893" s="24">
        <f>TRUNC(I893*D893,1)</f>
        <v>0</v>
      </c>
      <c r="K893" s="21">
        <f t="shared" si="115"/>
        <v>172068</v>
      </c>
      <c r="L893" s="24">
        <f t="shared" si="115"/>
        <v>2236.8000000000002</v>
      </c>
      <c r="M893" s="18" t="s">
        <v>52</v>
      </c>
      <c r="N893" s="1" t="s">
        <v>1164</v>
      </c>
      <c r="O893" s="1" t="s">
        <v>877</v>
      </c>
      <c r="P893" s="1" t="s">
        <v>64</v>
      </c>
      <c r="Q893" s="1" t="s">
        <v>64</v>
      </c>
      <c r="R893" s="1" t="s">
        <v>63</v>
      </c>
      <c r="V893">
        <v>1</v>
      </c>
      <c r="AV893" s="1" t="s">
        <v>52</v>
      </c>
      <c r="AW893" s="1" t="s">
        <v>2022</v>
      </c>
      <c r="AX893" s="1" t="s">
        <v>52</v>
      </c>
      <c r="AY893" s="1" t="s">
        <v>52</v>
      </c>
      <c r="AZ893" s="1" t="s">
        <v>52</v>
      </c>
    </row>
    <row r="894" spans="1:52" ht="30" customHeight="1">
      <c r="A894" s="18" t="s">
        <v>967</v>
      </c>
      <c r="B894" s="18" t="s">
        <v>1066</v>
      </c>
      <c r="C894" s="18" t="s">
        <v>800</v>
      </c>
      <c r="D894" s="19">
        <v>1</v>
      </c>
      <c r="E894" s="21">
        <v>0</v>
      </c>
      <c r="F894" s="24">
        <f>TRUNC(E894*D894,1)</f>
        <v>0</v>
      </c>
      <c r="G894" s="21">
        <v>0</v>
      </c>
      <c r="H894" s="24">
        <f>TRUNC(G894*D894,1)</f>
        <v>0</v>
      </c>
      <c r="I894" s="21">
        <f>TRUNC(SUMIF(V892:V894, RIGHTB(O894, 1), H892:H894)*U894, 2)</f>
        <v>194.66</v>
      </c>
      <c r="J894" s="24">
        <f>TRUNC(I894*D894,1)</f>
        <v>194.6</v>
      </c>
      <c r="K894" s="21">
        <f t="shared" si="115"/>
        <v>194.6</v>
      </c>
      <c r="L894" s="24">
        <f t="shared" si="115"/>
        <v>194.6</v>
      </c>
      <c r="M894" s="18" t="s">
        <v>52</v>
      </c>
      <c r="N894" s="1" t="s">
        <v>1164</v>
      </c>
      <c r="O894" s="1" t="s">
        <v>801</v>
      </c>
      <c r="P894" s="1" t="s">
        <v>64</v>
      </c>
      <c r="Q894" s="1" t="s">
        <v>64</v>
      </c>
      <c r="R894" s="1" t="s">
        <v>64</v>
      </c>
      <c r="S894">
        <v>1</v>
      </c>
      <c r="T894">
        <v>2</v>
      </c>
      <c r="U894">
        <v>0.02</v>
      </c>
      <c r="AV894" s="1" t="s">
        <v>52</v>
      </c>
      <c r="AW894" s="1" t="s">
        <v>2023</v>
      </c>
      <c r="AX894" s="1" t="s">
        <v>52</v>
      </c>
      <c r="AY894" s="1" t="s">
        <v>52</v>
      </c>
      <c r="AZ894" s="1" t="s">
        <v>52</v>
      </c>
    </row>
    <row r="895" spans="1:52" ht="30" customHeight="1">
      <c r="A895" s="18" t="s">
        <v>831</v>
      </c>
      <c r="B895" s="18" t="s">
        <v>52</v>
      </c>
      <c r="C895" s="18" t="s">
        <v>52</v>
      </c>
      <c r="D895" s="19"/>
      <c r="E895" s="21"/>
      <c r="F895" s="24">
        <f>TRUNC(SUMIF(N892:N894, N891, F892:F894),0)</f>
        <v>0</v>
      </c>
      <c r="G895" s="21"/>
      <c r="H895" s="24">
        <f>TRUNC(SUMIF(N892:N894, N891, H892:H894),0)</f>
        <v>9733</v>
      </c>
      <c r="I895" s="21"/>
      <c r="J895" s="24">
        <f>TRUNC(SUMIF(N892:N894, N891, J892:J894),0)</f>
        <v>194</v>
      </c>
      <c r="K895" s="21"/>
      <c r="L895" s="24">
        <f>F895+H895+J895</f>
        <v>9927</v>
      </c>
      <c r="M895" s="18" t="s">
        <v>52</v>
      </c>
      <c r="N895" s="1" t="s">
        <v>99</v>
      </c>
      <c r="O895" s="1" t="s">
        <v>99</v>
      </c>
      <c r="P895" s="1" t="s">
        <v>52</v>
      </c>
      <c r="Q895" s="1" t="s">
        <v>52</v>
      </c>
      <c r="R895" s="1" t="s">
        <v>52</v>
      </c>
      <c r="AV895" s="1" t="s">
        <v>52</v>
      </c>
      <c r="AW895" s="1" t="s">
        <v>52</v>
      </c>
      <c r="AX895" s="1" t="s">
        <v>52</v>
      </c>
      <c r="AY895" s="1" t="s">
        <v>52</v>
      </c>
      <c r="AZ895" s="1" t="s">
        <v>52</v>
      </c>
    </row>
    <row r="896" spans="1:52" ht="30" customHeight="1">
      <c r="A896" s="19"/>
      <c r="B896" s="19"/>
      <c r="C896" s="19"/>
      <c r="D896" s="19"/>
      <c r="E896" s="21"/>
      <c r="F896" s="24"/>
      <c r="G896" s="21"/>
      <c r="H896" s="24"/>
      <c r="I896" s="21"/>
      <c r="J896" s="24"/>
      <c r="K896" s="21"/>
      <c r="L896" s="24"/>
      <c r="M896" s="19"/>
    </row>
    <row r="897" spans="1:52" ht="30" customHeight="1">
      <c r="A897" s="15" t="s">
        <v>2024</v>
      </c>
      <c r="B897" s="16"/>
      <c r="C897" s="16"/>
      <c r="D897" s="16"/>
      <c r="E897" s="20"/>
      <c r="F897" s="23"/>
      <c r="G897" s="20"/>
      <c r="H897" s="23"/>
      <c r="I897" s="20"/>
      <c r="J897" s="23"/>
      <c r="K897" s="20"/>
      <c r="L897" s="23"/>
      <c r="M897" s="17"/>
      <c r="N897" s="1" t="s">
        <v>1173</v>
      </c>
    </row>
    <row r="898" spans="1:52" ht="30" customHeight="1">
      <c r="A898" s="18" t="s">
        <v>1212</v>
      </c>
      <c r="B898" s="18" t="s">
        <v>872</v>
      </c>
      <c r="C898" s="18" t="s">
        <v>873</v>
      </c>
      <c r="D898" s="19">
        <v>0.05</v>
      </c>
      <c r="E898" s="21">
        <f>단가대비표!O172</f>
        <v>0</v>
      </c>
      <c r="F898" s="24">
        <f>TRUNC(E898*D898,1)</f>
        <v>0</v>
      </c>
      <c r="G898" s="21">
        <f>단가대비표!P172</f>
        <v>256883</v>
      </c>
      <c r="H898" s="24">
        <f>TRUNC(G898*D898,1)</f>
        <v>12844.1</v>
      </c>
      <c r="I898" s="21">
        <f>단가대비표!V172</f>
        <v>0</v>
      </c>
      <c r="J898" s="24">
        <f>TRUNC(I898*D898,1)</f>
        <v>0</v>
      </c>
      <c r="K898" s="21">
        <f t="shared" ref="K898:L900" si="116">TRUNC(E898+G898+I898,1)</f>
        <v>256883</v>
      </c>
      <c r="L898" s="24">
        <f t="shared" si="116"/>
        <v>12844.1</v>
      </c>
      <c r="M898" s="18" t="s">
        <v>52</v>
      </c>
      <c r="N898" s="1" t="s">
        <v>1173</v>
      </c>
      <c r="O898" s="1" t="s">
        <v>1213</v>
      </c>
      <c r="P898" s="1" t="s">
        <v>64</v>
      </c>
      <c r="Q898" s="1" t="s">
        <v>64</v>
      </c>
      <c r="R898" s="1" t="s">
        <v>63</v>
      </c>
      <c r="AV898" s="1" t="s">
        <v>52</v>
      </c>
      <c r="AW898" s="1" t="s">
        <v>2025</v>
      </c>
      <c r="AX898" s="1" t="s">
        <v>52</v>
      </c>
      <c r="AY898" s="1" t="s">
        <v>52</v>
      </c>
      <c r="AZ898" s="1" t="s">
        <v>52</v>
      </c>
    </row>
    <row r="899" spans="1:52" ht="30" customHeight="1">
      <c r="A899" s="18" t="s">
        <v>876</v>
      </c>
      <c r="B899" s="18" t="s">
        <v>872</v>
      </c>
      <c r="C899" s="18" t="s">
        <v>873</v>
      </c>
      <c r="D899" s="19">
        <v>2.5000000000000001E-2</v>
      </c>
      <c r="E899" s="21">
        <f>단가대비표!O155</f>
        <v>0</v>
      </c>
      <c r="F899" s="24">
        <f>TRUNC(E899*D899,1)</f>
        <v>0</v>
      </c>
      <c r="G899" s="21">
        <f>단가대비표!P155</f>
        <v>172068</v>
      </c>
      <c r="H899" s="24">
        <f>TRUNC(G899*D899,1)</f>
        <v>4301.7</v>
      </c>
      <c r="I899" s="21">
        <f>단가대비표!V155</f>
        <v>0</v>
      </c>
      <c r="J899" s="24">
        <f>TRUNC(I899*D899,1)</f>
        <v>0</v>
      </c>
      <c r="K899" s="21">
        <f t="shared" si="116"/>
        <v>172068</v>
      </c>
      <c r="L899" s="24">
        <f t="shared" si="116"/>
        <v>4301.7</v>
      </c>
      <c r="M899" s="18" t="s">
        <v>52</v>
      </c>
      <c r="N899" s="1" t="s">
        <v>1173</v>
      </c>
      <c r="O899" s="1" t="s">
        <v>877</v>
      </c>
      <c r="P899" s="1" t="s">
        <v>64</v>
      </c>
      <c r="Q899" s="1" t="s">
        <v>64</v>
      </c>
      <c r="R899" s="1" t="s">
        <v>63</v>
      </c>
      <c r="AV899" s="1" t="s">
        <v>52</v>
      </c>
      <c r="AW899" s="1" t="s">
        <v>2026</v>
      </c>
      <c r="AX899" s="1" t="s">
        <v>52</v>
      </c>
      <c r="AY899" s="1" t="s">
        <v>52</v>
      </c>
      <c r="AZ899" s="1" t="s">
        <v>52</v>
      </c>
    </row>
    <row r="900" spans="1:52" ht="30" customHeight="1">
      <c r="A900" s="18" t="s">
        <v>950</v>
      </c>
      <c r="B900" s="18" t="s">
        <v>2027</v>
      </c>
      <c r="C900" s="18" t="s">
        <v>771</v>
      </c>
      <c r="D900" s="19">
        <v>0.34499999999999997</v>
      </c>
      <c r="E900" s="21">
        <f>단가대비표!O110</f>
        <v>2496</v>
      </c>
      <c r="F900" s="24">
        <f>TRUNC(E900*D900,1)</f>
        <v>861.1</v>
      </c>
      <c r="G900" s="21">
        <f>단가대비표!P110</f>
        <v>0</v>
      </c>
      <c r="H900" s="24">
        <f>TRUNC(G900*D900,1)</f>
        <v>0</v>
      </c>
      <c r="I900" s="21">
        <f>단가대비표!V110</f>
        <v>0</v>
      </c>
      <c r="J900" s="24">
        <f>TRUNC(I900*D900,1)</f>
        <v>0</v>
      </c>
      <c r="K900" s="21">
        <f t="shared" si="116"/>
        <v>2496</v>
      </c>
      <c r="L900" s="24">
        <f t="shared" si="116"/>
        <v>861.1</v>
      </c>
      <c r="M900" s="18" t="s">
        <v>52</v>
      </c>
      <c r="N900" s="1" t="s">
        <v>1173</v>
      </c>
      <c r="O900" s="1" t="s">
        <v>2028</v>
      </c>
      <c r="P900" s="1" t="s">
        <v>64</v>
      </c>
      <c r="Q900" s="1" t="s">
        <v>64</v>
      </c>
      <c r="R900" s="1" t="s">
        <v>63</v>
      </c>
      <c r="AV900" s="1" t="s">
        <v>52</v>
      </c>
      <c r="AW900" s="1" t="s">
        <v>2029</v>
      </c>
      <c r="AX900" s="1" t="s">
        <v>52</v>
      </c>
      <c r="AY900" s="1" t="s">
        <v>52</v>
      </c>
      <c r="AZ900" s="1" t="s">
        <v>52</v>
      </c>
    </row>
    <row r="901" spans="1:52" ht="30" customHeight="1">
      <c r="A901" s="18" t="s">
        <v>831</v>
      </c>
      <c r="B901" s="18" t="s">
        <v>52</v>
      </c>
      <c r="C901" s="18" t="s">
        <v>52</v>
      </c>
      <c r="D901" s="19"/>
      <c r="E901" s="21"/>
      <c r="F901" s="24">
        <f>TRUNC(SUMIF(N898:N900, N897, F898:F900),0)</f>
        <v>861</v>
      </c>
      <c r="G901" s="21"/>
      <c r="H901" s="24">
        <f>TRUNC(SUMIF(N898:N900, N897, H898:H900),0)</f>
        <v>17145</v>
      </c>
      <c r="I901" s="21"/>
      <c r="J901" s="24">
        <f>TRUNC(SUMIF(N898:N900, N897, J898:J900),0)</f>
        <v>0</v>
      </c>
      <c r="K901" s="21"/>
      <c r="L901" s="24">
        <f>F901+H901+J901</f>
        <v>18006</v>
      </c>
      <c r="M901" s="18" t="s">
        <v>52</v>
      </c>
      <c r="N901" s="1" t="s">
        <v>99</v>
      </c>
      <c r="O901" s="1" t="s">
        <v>99</v>
      </c>
      <c r="P901" s="1" t="s">
        <v>52</v>
      </c>
      <c r="Q901" s="1" t="s">
        <v>52</v>
      </c>
      <c r="R901" s="1" t="s">
        <v>52</v>
      </c>
      <c r="AV901" s="1" t="s">
        <v>52</v>
      </c>
      <c r="AW901" s="1" t="s">
        <v>52</v>
      </c>
      <c r="AX901" s="1" t="s">
        <v>52</v>
      </c>
      <c r="AY901" s="1" t="s">
        <v>52</v>
      </c>
      <c r="AZ901" s="1" t="s">
        <v>52</v>
      </c>
    </row>
    <row r="902" spans="1:52" ht="30" customHeight="1">
      <c r="A902" s="19"/>
      <c r="B902" s="19"/>
      <c r="C902" s="19"/>
      <c r="D902" s="19"/>
      <c r="E902" s="21"/>
      <c r="F902" s="24"/>
      <c r="G902" s="21"/>
      <c r="H902" s="24"/>
      <c r="I902" s="21"/>
      <c r="J902" s="24"/>
      <c r="K902" s="21"/>
      <c r="L902" s="24"/>
      <c r="M902" s="19"/>
    </row>
    <row r="903" spans="1:52" ht="30" customHeight="1">
      <c r="A903" s="15" t="s">
        <v>2030</v>
      </c>
      <c r="B903" s="16"/>
      <c r="C903" s="16"/>
      <c r="D903" s="16"/>
      <c r="E903" s="20"/>
      <c r="F903" s="23"/>
      <c r="G903" s="20"/>
      <c r="H903" s="23"/>
      <c r="I903" s="20"/>
      <c r="J903" s="23"/>
      <c r="K903" s="20"/>
      <c r="L903" s="23"/>
      <c r="M903" s="17"/>
      <c r="N903" s="1" t="s">
        <v>1178</v>
      </c>
    </row>
    <row r="904" spans="1:52" ht="30" customHeight="1">
      <c r="A904" s="18" t="s">
        <v>2031</v>
      </c>
      <c r="B904" s="18" t="s">
        <v>2032</v>
      </c>
      <c r="C904" s="18" t="s">
        <v>83</v>
      </c>
      <c r="D904" s="19">
        <v>1.2</v>
      </c>
      <c r="E904" s="21">
        <f>단가대비표!O69</f>
        <v>242</v>
      </c>
      <c r="F904" s="24">
        <f>TRUNC(E904*D904,1)</f>
        <v>290.39999999999998</v>
      </c>
      <c r="G904" s="21">
        <f>단가대비표!P69</f>
        <v>0</v>
      </c>
      <c r="H904" s="24">
        <f>TRUNC(G904*D904,1)</f>
        <v>0</v>
      </c>
      <c r="I904" s="21">
        <f>단가대비표!V69</f>
        <v>0</v>
      </c>
      <c r="J904" s="24">
        <f>TRUNC(I904*D904,1)</f>
        <v>0</v>
      </c>
      <c r="K904" s="21">
        <f t="shared" ref="K904:L906" si="117">TRUNC(E904+G904+I904,1)</f>
        <v>242</v>
      </c>
      <c r="L904" s="24">
        <f t="shared" si="117"/>
        <v>290.39999999999998</v>
      </c>
      <c r="M904" s="18" t="s">
        <v>52</v>
      </c>
      <c r="N904" s="1" t="s">
        <v>1178</v>
      </c>
      <c r="O904" s="1" t="s">
        <v>2033</v>
      </c>
      <c r="P904" s="1" t="s">
        <v>64</v>
      </c>
      <c r="Q904" s="1" t="s">
        <v>64</v>
      </c>
      <c r="R904" s="1" t="s">
        <v>63</v>
      </c>
      <c r="AV904" s="1" t="s">
        <v>52</v>
      </c>
      <c r="AW904" s="1" t="s">
        <v>2034</v>
      </c>
      <c r="AX904" s="1" t="s">
        <v>52</v>
      </c>
      <c r="AY904" s="1" t="s">
        <v>52</v>
      </c>
      <c r="AZ904" s="1" t="s">
        <v>52</v>
      </c>
    </row>
    <row r="905" spans="1:52" ht="30" customHeight="1">
      <c r="A905" s="18" t="s">
        <v>2035</v>
      </c>
      <c r="B905" s="18" t="s">
        <v>2036</v>
      </c>
      <c r="C905" s="18" t="s">
        <v>83</v>
      </c>
      <c r="D905" s="19">
        <v>1.2</v>
      </c>
      <c r="E905" s="21">
        <f>단가대비표!O70</f>
        <v>2379.79</v>
      </c>
      <c r="F905" s="24">
        <f>TRUNC(E905*D905,1)</f>
        <v>2855.7</v>
      </c>
      <c r="G905" s="21">
        <f>단가대비표!P70</f>
        <v>0</v>
      </c>
      <c r="H905" s="24">
        <f>TRUNC(G905*D905,1)</f>
        <v>0</v>
      </c>
      <c r="I905" s="21">
        <f>단가대비표!V70</f>
        <v>0</v>
      </c>
      <c r="J905" s="24">
        <f>TRUNC(I905*D905,1)</f>
        <v>0</v>
      </c>
      <c r="K905" s="21">
        <f t="shared" si="117"/>
        <v>2379.6999999999998</v>
      </c>
      <c r="L905" s="24">
        <f t="shared" si="117"/>
        <v>2855.7</v>
      </c>
      <c r="M905" s="18" t="s">
        <v>52</v>
      </c>
      <c r="N905" s="1" t="s">
        <v>1178</v>
      </c>
      <c r="O905" s="1" t="s">
        <v>2037</v>
      </c>
      <c r="P905" s="1" t="s">
        <v>64</v>
      </c>
      <c r="Q905" s="1" t="s">
        <v>64</v>
      </c>
      <c r="R905" s="1" t="s">
        <v>63</v>
      </c>
      <c r="AV905" s="1" t="s">
        <v>52</v>
      </c>
      <c r="AW905" s="1" t="s">
        <v>2038</v>
      </c>
      <c r="AX905" s="1" t="s">
        <v>52</v>
      </c>
      <c r="AY905" s="1" t="s">
        <v>52</v>
      </c>
      <c r="AZ905" s="1" t="s">
        <v>52</v>
      </c>
    </row>
    <row r="906" spans="1:52" ht="30" customHeight="1">
      <c r="A906" s="18" t="s">
        <v>950</v>
      </c>
      <c r="B906" s="18" t="s">
        <v>2039</v>
      </c>
      <c r="C906" s="18" t="s">
        <v>771</v>
      </c>
      <c r="D906" s="19">
        <v>0.3</v>
      </c>
      <c r="E906" s="21">
        <f>단가대비표!O109</f>
        <v>1352</v>
      </c>
      <c r="F906" s="24">
        <f>TRUNC(E906*D906,1)</f>
        <v>405.6</v>
      </c>
      <c r="G906" s="21">
        <f>단가대비표!P109</f>
        <v>0</v>
      </c>
      <c r="H906" s="24">
        <f>TRUNC(G906*D906,1)</f>
        <v>0</v>
      </c>
      <c r="I906" s="21">
        <f>단가대비표!V109</f>
        <v>0</v>
      </c>
      <c r="J906" s="24">
        <f>TRUNC(I906*D906,1)</f>
        <v>0</v>
      </c>
      <c r="K906" s="21">
        <f t="shared" si="117"/>
        <v>1352</v>
      </c>
      <c r="L906" s="24">
        <f t="shared" si="117"/>
        <v>405.6</v>
      </c>
      <c r="M906" s="18" t="s">
        <v>52</v>
      </c>
      <c r="N906" s="1" t="s">
        <v>1178</v>
      </c>
      <c r="O906" s="1" t="s">
        <v>2040</v>
      </c>
      <c r="P906" s="1" t="s">
        <v>64</v>
      </c>
      <c r="Q906" s="1" t="s">
        <v>64</v>
      </c>
      <c r="R906" s="1" t="s">
        <v>63</v>
      </c>
      <c r="AV906" s="1" t="s">
        <v>52</v>
      </c>
      <c r="AW906" s="1" t="s">
        <v>2041</v>
      </c>
      <c r="AX906" s="1" t="s">
        <v>52</v>
      </c>
      <c r="AY906" s="1" t="s">
        <v>52</v>
      </c>
      <c r="AZ906" s="1" t="s">
        <v>52</v>
      </c>
    </row>
    <row r="907" spans="1:52" ht="30" customHeight="1">
      <c r="A907" s="18" t="s">
        <v>831</v>
      </c>
      <c r="B907" s="18" t="s">
        <v>52</v>
      </c>
      <c r="C907" s="18" t="s">
        <v>52</v>
      </c>
      <c r="D907" s="19"/>
      <c r="E907" s="21"/>
      <c r="F907" s="24">
        <f>TRUNC(SUMIF(N904:N906, N903, F904:F906),0)</f>
        <v>3551</v>
      </c>
      <c r="G907" s="21"/>
      <c r="H907" s="24">
        <f>TRUNC(SUMIF(N904:N906, N903, H904:H906),0)</f>
        <v>0</v>
      </c>
      <c r="I907" s="21"/>
      <c r="J907" s="24">
        <f>TRUNC(SUMIF(N904:N906, N903, J904:J906),0)</f>
        <v>0</v>
      </c>
      <c r="K907" s="21"/>
      <c r="L907" s="24">
        <f>F907+H907+J907</f>
        <v>3551</v>
      </c>
      <c r="M907" s="18" t="s">
        <v>52</v>
      </c>
      <c r="N907" s="1" t="s">
        <v>99</v>
      </c>
      <c r="O907" s="1" t="s">
        <v>99</v>
      </c>
      <c r="P907" s="1" t="s">
        <v>52</v>
      </c>
      <c r="Q907" s="1" t="s">
        <v>52</v>
      </c>
      <c r="R907" s="1" t="s">
        <v>52</v>
      </c>
      <c r="AV907" s="1" t="s">
        <v>52</v>
      </c>
      <c r="AW907" s="1" t="s">
        <v>52</v>
      </c>
      <c r="AX907" s="1" t="s">
        <v>52</v>
      </c>
      <c r="AY907" s="1" t="s">
        <v>52</v>
      </c>
      <c r="AZ907" s="1" t="s">
        <v>52</v>
      </c>
    </row>
    <row r="908" spans="1:52" ht="30" customHeight="1">
      <c r="A908" s="19"/>
      <c r="B908" s="19"/>
      <c r="C908" s="19"/>
      <c r="D908" s="19"/>
      <c r="E908" s="21"/>
      <c r="F908" s="24"/>
      <c r="G908" s="21"/>
      <c r="H908" s="24"/>
      <c r="I908" s="21"/>
      <c r="J908" s="24"/>
      <c r="K908" s="21"/>
      <c r="L908" s="24"/>
      <c r="M908" s="19"/>
    </row>
    <row r="909" spans="1:52" ht="30" customHeight="1">
      <c r="A909" s="15" t="s">
        <v>2042</v>
      </c>
      <c r="B909" s="16"/>
      <c r="C909" s="16"/>
      <c r="D909" s="16"/>
      <c r="E909" s="20"/>
      <c r="F909" s="23"/>
      <c r="G909" s="20"/>
      <c r="H909" s="23"/>
      <c r="I909" s="20"/>
      <c r="J909" s="23"/>
      <c r="K909" s="20"/>
      <c r="L909" s="23"/>
      <c r="M909" s="17"/>
      <c r="N909" s="1" t="s">
        <v>1183</v>
      </c>
    </row>
    <row r="910" spans="1:52" ht="30" customHeight="1">
      <c r="A910" s="18" t="s">
        <v>1712</v>
      </c>
      <c r="B910" s="18" t="s">
        <v>872</v>
      </c>
      <c r="C910" s="18" t="s">
        <v>873</v>
      </c>
      <c r="D910" s="19">
        <v>2.1000000000000001E-2</v>
      </c>
      <c r="E910" s="21">
        <f>단가대비표!O173</f>
        <v>0</v>
      </c>
      <c r="F910" s="24">
        <f>TRUNC(E910*D910,1)</f>
        <v>0</v>
      </c>
      <c r="G910" s="21">
        <f>단가대비표!P173</f>
        <v>227614</v>
      </c>
      <c r="H910" s="24">
        <f>TRUNC(G910*D910,1)</f>
        <v>4779.8</v>
      </c>
      <c r="I910" s="21">
        <f>단가대비표!V173</f>
        <v>0</v>
      </c>
      <c r="J910" s="24">
        <f>TRUNC(I910*D910,1)</f>
        <v>0</v>
      </c>
      <c r="K910" s="21">
        <f>TRUNC(E910+G910+I910,1)</f>
        <v>227614</v>
      </c>
      <c r="L910" s="24">
        <f>TRUNC(F910+H910+J910,1)</f>
        <v>4779.8</v>
      </c>
      <c r="M910" s="18" t="s">
        <v>52</v>
      </c>
      <c r="N910" s="1" t="s">
        <v>1183</v>
      </c>
      <c r="O910" s="1" t="s">
        <v>1713</v>
      </c>
      <c r="P910" s="1" t="s">
        <v>64</v>
      </c>
      <c r="Q910" s="1" t="s">
        <v>64</v>
      </c>
      <c r="R910" s="1" t="s">
        <v>63</v>
      </c>
      <c r="AV910" s="1" t="s">
        <v>52</v>
      </c>
      <c r="AW910" s="1" t="s">
        <v>2043</v>
      </c>
      <c r="AX910" s="1" t="s">
        <v>52</v>
      </c>
      <c r="AY910" s="1" t="s">
        <v>52</v>
      </c>
      <c r="AZ910" s="1" t="s">
        <v>52</v>
      </c>
    </row>
    <row r="911" spans="1:52" ht="30" customHeight="1">
      <c r="A911" s="18" t="s">
        <v>876</v>
      </c>
      <c r="B911" s="18" t="s">
        <v>872</v>
      </c>
      <c r="C911" s="18" t="s">
        <v>873</v>
      </c>
      <c r="D911" s="19">
        <v>1.0999999999999999E-2</v>
      </c>
      <c r="E911" s="21">
        <f>단가대비표!O155</f>
        <v>0</v>
      </c>
      <c r="F911" s="24">
        <f>TRUNC(E911*D911,1)</f>
        <v>0</v>
      </c>
      <c r="G911" s="21">
        <f>단가대비표!P155</f>
        <v>172068</v>
      </c>
      <c r="H911" s="24">
        <f>TRUNC(G911*D911,1)</f>
        <v>1892.7</v>
      </c>
      <c r="I911" s="21">
        <f>단가대비표!V155</f>
        <v>0</v>
      </c>
      <c r="J911" s="24">
        <f>TRUNC(I911*D911,1)</f>
        <v>0</v>
      </c>
      <c r="K911" s="21">
        <f>TRUNC(E911+G911+I911,1)</f>
        <v>172068</v>
      </c>
      <c r="L911" s="24">
        <f>TRUNC(F911+H911+J911,1)</f>
        <v>1892.7</v>
      </c>
      <c r="M911" s="18" t="s">
        <v>52</v>
      </c>
      <c r="N911" s="1" t="s">
        <v>1183</v>
      </c>
      <c r="O911" s="1" t="s">
        <v>877</v>
      </c>
      <c r="P911" s="1" t="s">
        <v>64</v>
      </c>
      <c r="Q911" s="1" t="s">
        <v>64</v>
      </c>
      <c r="R911" s="1" t="s">
        <v>63</v>
      </c>
      <c r="AV911" s="1" t="s">
        <v>52</v>
      </c>
      <c r="AW911" s="1" t="s">
        <v>2044</v>
      </c>
      <c r="AX911" s="1" t="s">
        <v>52</v>
      </c>
      <c r="AY911" s="1" t="s">
        <v>52</v>
      </c>
      <c r="AZ911" s="1" t="s">
        <v>52</v>
      </c>
    </row>
    <row r="912" spans="1:52" ht="30" customHeight="1">
      <c r="A912" s="18" t="s">
        <v>831</v>
      </c>
      <c r="B912" s="18" t="s">
        <v>52</v>
      </c>
      <c r="C912" s="18" t="s">
        <v>52</v>
      </c>
      <c r="D912" s="19"/>
      <c r="E912" s="21"/>
      <c r="F912" s="24">
        <f>TRUNC(SUMIF(N910:N911, N909, F910:F911),0)</f>
        <v>0</v>
      </c>
      <c r="G912" s="21"/>
      <c r="H912" s="24">
        <f>TRUNC(SUMIF(N910:N911, N909, H910:H911),0)</f>
        <v>6672</v>
      </c>
      <c r="I912" s="21"/>
      <c r="J912" s="24">
        <f>TRUNC(SUMIF(N910:N911, N909, J910:J911),0)</f>
        <v>0</v>
      </c>
      <c r="K912" s="21"/>
      <c r="L912" s="24">
        <f>F912+H912+J912</f>
        <v>6672</v>
      </c>
      <c r="M912" s="18" t="s">
        <v>52</v>
      </c>
      <c r="N912" s="1" t="s">
        <v>99</v>
      </c>
      <c r="O912" s="1" t="s">
        <v>99</v>
      </c>
      <c r="P912" s="1" t="s">
        <v>52</v>
      </c>
      <c r="Q912" s="1" t="s">
        <v>52</v>
      </c>
      <c r="R912" s="1" t="s">
        <v>52</v>
      </c>
      <c r="AV912" s="1" t="s">
        <v>52</v>
      </c>
      <c r="AW912" s="1" t="s">
        <v>52</v>
      </c>
      <c r="AX912" s="1" t="s">
        <v>52</v>
      </c>
      <c r="AY912" s="1" t="s">
        <v>52</v>
      </c>
      <c r="AZ912" s="1" t="s">
        <v>52</v>
      </c>
    </row>
    <row r="913" spans="1:52" ht="30" customHeight="1">
      <c r="A913" s="19"/>
      <c r="B913" s="19"/>
      <c r="C913" s="19"/>
      <c r="D913" s="19"/>
      <c r="E913" s="21"/>
      <c r="F913" s="24"/>
      <c r="G913" s="21"/>
      <c r="H913" s="24"/>
      <c r="I913" s="21"/>
      <c r="J913" s="24"/>
      <c r="K913" s="21"/>
      <c r="L913" s="24"/>
      <c r="M913" s="19"/>
    </row>
    <row r="914" spans="1:52" ht="30" customHeight="1">
      <c r="A914" s="15" t="s">
        <v>2045</v>
      </c>
      <c r="B914" s="16"/>
      <c r="C914" s="16"/>
      <c r="D914" s="16"/>
      <c r="E914" s="20"/>
      <c r="F914" s="23"/>
      <c r="G914" s="20"/>
      <c r="H914" s="23"/>
      <c r="I914" s="20"/>
      <c r="J914" s="23"/>
      <c r="K914" s="20"/>
      <c r="L914" s="23"/>
      <c r="M914" s="17"/>
      <c r="N914" s="1" t="s">
        <v>1187</v>
      </c>
    </row>
    <row r="915" spans="1:52" ht="30" customHeight="1">
      <c r="A915" s="18" t="s">
        <v>2031</v>
      </c>
      <c r="B915" s="18" t="s">
        <v>2032</v>
      </c>
      <c r="C915" s="18" t="s">
        <v>83</v>
      </c>
      <c r="D915" s="19">
        <v>0.8</v>
      </c>
      <c r="E915" s="21">
        <f>단가대비표!O69</f>
        <v>242</v>
      </c>
      <c r="F915" s="24">
        <f>TRUNC(E915*D915,1)</f>
        <v>193.6</v>
      </c>
      <c r="G915" s="21">
        <f>단가대비표!P69</f>
        <v>0</v>
      </c>
      <c r="H915" s="24">
        <f>TRUNC(G915*D915,1)</f>
        <v>0</v>
      </c>
      <c r="I915" s="21">
        <f>단가대비표!V69</f>
        <v>0</v>
      </c>
      <c r="J915" s="24">
        <f>TRUNC(I915*D915,1)</f>
        <v>0</v>
      </c>
      <c r="K915" s="21">
        <f t="shared" ref="K915:L917" si="118">TRUNC(E915+G915+I915,1)</f>
        <v>242</v>
      </c>
      <c r="L915" s="24">
        <f t="shared" si="118"/>
        <v>193.6</v>
      </c>
      <c r="M915" s="18" t="s">
        <v>52</v>
      </c>
      <c r="N915" s="1" t="s">
        <v>1187</v>
      </c>
      <c r="O915" s="1" t="s">
        <v>2033</v>
      </c>
      <c r="P915" s="1" t="s">
        <v>64</v>
      </c>
      <c r="Q915" s="1" t="s">
        <v>64</v>
      </c>
      <c r="R915" s="1" t="s">
        <v>63</v>
      </c>
      <c r="AV915" s="1" t="s">
        <v>52</v>
      </c>
      <c r="AW915" s="1" t="s">
        <v>2046</v>
      </c>
      <c r="AX915" s="1" t="s">
        <v>52</v>
      </c>
      <c r="AY915" s="1" t="s">
        <v>52</v>
      </c>
      <c r="AZ915" s="1" t="s">
        <v>52</v>
      </c>
    </row>
    <row r="916" spans="1:52" ht="30" customHeight="1">
      <c r="A916" s="18" t="s">
        <v>2035</v>
      </c>
      <c r="B916" s="18" t="s">
        <v>2036</v>
      </c>
      <c r="C916" s="18" t="s">
        <v>83</v>
      </c>
      <c r="D916" s="19">
        <v>1.2</v>
      </c>
      <c r="E916" s="21">
        <f>단가대비표!O70</f>
        <v>2379.79</v>
      </c>
      <c r="F916" s="24">
        <f>TRUNC(E916*D916,1)</f>
        <v>2855.7</v>
      </c>
      <c r="G916" s="21">
        <f>단가대비표!P70</f>
        <v>0</v>
      </c>
      <c r="H916" s="24">
        <f>TRUNC(G916*D916,1)</f>
        <v>0</v>
      </c>
      <c r="I916" s="21">
        <f>단가대비표!V70</f>
        <v>0</v>
      </c>
      <c r="J916" s="24">
        <f>TRUNC(I916*D916,1)</f>
        <v>0</v>
      </c>
      <c r="K916" s="21">
        <f t="shared" si="118"/>
        <v>2379.6999999999998</v>
      </c>
      <c r="L916" s="24">
        <f t="shared" si="118"/>
        <v>2855.7</v>
      </c>
      <c r="M916" s="18" t="s">
        <v>52</v>
      </c>
      <c r="N916" s="1" t="s">
        <v>1187</v>
      </c>
      <c r="O916" s="1" t="s">
        <v>2037</v>
      </c>
      <c r="P916" s="1" t="s">
        <v>64</v>
      </c>
      <c r="Q916" s="1" t="s">
        <v>64</v>
      </c>
      <c r="R916" s="1" t="s">
        <v>63</v>
      </c>
      <c r="AV916" s="1" t="s">
        <v>52</v>
      </c>
      <c r="AW916" s="1" t="s">
        <v>2047</v>
      </c>
      <c r="AX916" s="1" t="s">
        <v>52</v>
      </c>
      <c r="AY916" s="1" t="s">
        <v>52</v>
      </c>
      <c r="AZ916" s="1" t="s">
        <v>52</v>
      </c>
    </row>
    <row r="917" spans="1:52" ht="30" customHeight="1">
      <c r="A917" s="18" t="s">
        <v>950</v>
      </c>
      <c r="B917" s="18" t="s">
        <v>2039</v>
      </c>
      <c r="C917" s="18" t="s">
        <v>771</v>
      </c>
      <c r="D917" s="19">
        <v>0.3</v>
      </c>
      <c r="E917" s="21">
        <f>단가대비표!O109</f>
        <v>1352</v>
      </c>
      <c r="F917" s="24">
        <f>TRUNC(E917*D917,1)</f>
        <v>405.6</v>
      </c>
      <c r="G917" s="21">
        <f>단가대비표!P109</f>
        <v>0</v>
      </c>
      <c r="H917" s="24">
        <f>TRUNC(G917*D917,1)</f>
        <v>0</v>
      </c>
      <c r="I917" s="21">
        <f>단가대비표!V109</f>
        <v>0</v>
      </c>
      <c r="J917" s="24">
        <f>TRUNC(I917*D917,1)</f>
        <v>0</v>
      </c>
      <c r="K917" s="21">
        <f t="shared" si="118"/>
        <v>1352</v>
      </c>
      <c r="L917" s="24">
        <f t="shared" si="118"/>
        <v>405.6</v>
      </c>
      <c r="M917" s="18" t="s">
        <v>52</v>
      </c>
      <c r="N917" s="1" t="s">
        <v>1187</v>
      </c>
      <c r="O917" s="1" t="s">
        <v>2040</v>
      </c>
      <c r="P917" s="1" t="s">
        <v>64</v>
      </c>
      <c r="Q917" s="1" t="s">
        <v>64</v>
      </c>
      <c r="R917" s="1" t="s">
        <v>63</v>
      </c>
      <c r="AV917" s="1" t="s">
        <v>52</v>
      </c>
      <c r="AW917" s="1" t="s">
        <v>2048</v>
      </c>
      <c r="AX917" s="1" t="s">
        <v>52</v>
      </c>
      <c r="AY917" s="1" t="s">
        <v>52</v>
      </c>
      <c r="AZ917" s="1" t="s">
        <v>52</v>
      </c>
    </row>
    <row r="918" spans="1:52" ht="30" customHeight="1">
      <c r="A918" s="18" t="s">
        <v>831</v>
      </c>
      <c r="B918" s="18" t="s">
        <v>52</v>
      </c>
      <c r="C918" s="18" t="s">
        <v>52</v>
      </c>
      <c r="D918" s="19"/>
      <c r="E918" s="21"/>
      <c r="F918" s="24">
        <f>TRUNC(SUMIF(N915:N917, N914, F915:F917),0)</f>
        <v>3454</v>
      </c>
      <c r="G918" s="21"/>
      <c r="H918" s="24">
        <f>TRUNC(SUMIF(N915:N917, N914, H915:H917),0)</f>
        <v>0</v>
      </c>
      <c r="I918" s="21"/>
      <c r="J918" s="24">
        <f>TRUNC(SUMIF(N915:N917, N914, J915:J917),0)</f>
        <v>0</v>
      </c>
      <c r="K918" s="21"/>
      <c r="L918" s="24">
        <f>F918+H918+J918</f>
        <v>3454</v>
      </c>
      <c r="M918" s="18" t="s">
        <v>52</v>
      </c>
      <c r="N918" s="1" t="s">
        <v>99</v>
      </c>
      <c r="O918" s="1" t="s">
        <v>99</v>
      </c>
      <c r="P918" s="1" t="s">
        <v>52</v>
      </c>
      <c r="Q918" s="1" t="s">
        <v>52</v>
      </c>
      <c r="R918" s="1" t="s">
        <v>52</v>
      </c>
      <c r="AV918" s="1" t="s">
        <v>52</v>
      </c>
      <c r="AW918" s="1" t="s">
        <v>52</v>
      </c>
      <c r="AX918" s="1" t="s">
        <v>52</v>
      </c>
      <c r="AY918" s="1" t="s">
        <v>52</v>
      </c>
      <c r="AZ918" s="1" t="s">
        <v>52</v>
      </c>
    </row>
    <row r="919" spans="1:52" ht="30" customHeight="1">
      <c r="A919" s="19"/>
      <c r="B919" s="19"/>
      <c r="C919" s="19"/>
      <c r="D919" s="19"/>
      <c r="E919" s="21"/>
      <c r="F919" s="24"/>
      <c r="G919" s="21"/>
      <c r="H919" s="24"/>
      <c r="I919" s="21"/>
      <c r="J919" s="24"/>
      <c r="K919" s="21"/>
      <c r="L919" s="24"/>
      <c r="M919" s="19"/>
    </row>
    <row r="920" spans="1:52" ht="30" customHeight="1">
      <c r="A920" s="15" t="s">
        <v>2049</v>
      </c>
      <c r="B920" s="16"/>
      <c r="C920" s="16"/>
      <c r="D920" s="16"/>
      <c r="E920" s="20"/>
      <c r="F920" s="23"/>
      <c r="G920" s="20"/>
      <c r="H920" s="23"/>
      <c r="I920" s="20"/>
      <c r="J920" s="23"/>
      <c r="K920" s="20"/>
      <c r="L920" s="23"/>
      <c r="M920" s="17"/>
      <c r="N920" s="1" t="s">
        <v>1191</v>
      </c>
    </row>
    <row r="921" spans="1:52" ht="30" customHeight="1">
      <c r="A921" s="18" t="s">
        <v>1712</v>
      </c>
      <c r="B921" s="18" t="s">
        <v>872</v>
      </c>
      <c r="C921" s="18" t="s">
        <v>873</v>
      </c>
      <c r="D921" s="19">
        <v>3.1E-2</v>
      </c>
      <c r="E921" s="21">
        <f>단가대비표!O173</f>
        <v>0</v>
      </c>
      <c r="F921" s="24">
        <f>TRUNC(E921*D921,1)</f>
        <v>0</v>
      </c>
      <c r="G921" s="21">
        <f>단가대비표!P173</f>
        <v>227614</v>
      </c>
      <c r="H921" s="24">
        <f>TRUNC(G921*D921,1)</f>
        <v>7056</v>
      </c>
      <c r="I921" s="21">
        <f>단가대비표!V173</f>
        <v>0</v>
      </c>
      <c r="J921" s="24">
        <f>TRUNC(I921*D921,1)</f>
        <v>0</v>
      </c>
      <c r="K921" s="21">
        <f>TRUNC(E921+G921+I921,1)</f>
        <v>227614</v>
      </c>
      <c r="L921" s="24">
        <f>TRUNC(F921+H921+J921,1)</f>
        <v>7056</v>
      </c>
      <c r="M921" s="18" t="s">
        <v>52</v>
      </c>
      <c r="N921" s="1" t="s">
        <v>1191</v>
      </c>
      <c r="O921" s="1" t="s">
        <v>1713</v>
      </c>
      <c r="P921" s="1" t="s">
        <v>64</v>
      </c>
      <c r="Q921" s="1" t="s">
        <v>64</v>
      </c>
      <c r="R921" s="1" t="s">
        <v>63</v>
      </c>
      <c r="AV921" s="1" t="s">
        <v>52</v>
      </c>
      <c r="AW921" s="1" t="s">
        <v>2050</v>
      </c>
      <c r="AX921" s="1" t="s">
        <v>52</v>
      </c>
      <c r="AY921" s="1" t="s">
        <v>52</v>
      </c>
      <c r="AZ921" s="1" t="s">
        <v>52</v>
      </c>
    </row>
    <row r="922" spans="1:52" ht="30" customHeight="1">
      <c r="A922" s="18" t="s">
        <v>876</v>
      </c>
      <c r="B922" s="18" t="s">
        <v>872</v>
      </c>
      <c r="C922" s="18" t="s">
        <v>873</v>
      </c>
      <c r="D922" s="19">
        <v>1.4999999999999999E-2</v>
      </c>
      <c r="E922" s="21">
        <f>단가대비표!O155</f>
        <v>0</v>
      </c>
      <c r="F922" s="24">
        <f>TRUNC(E922*D922,1)</f>
        <v>0</v>
      </c>
      <c r="G922" s="21">
        <f>단가대비표!P155</f>
        <v>172068</v>
      </c>
      <c r="H922" s="24">
        <f>TRUNC(G922*D922,1)</f>
        <v>2581</v>
      </c>
      <c r="I922" s="21">
        <f>단가대비표!V155</f>
        <v>0</v>
      </c>
      <c r="J922" s="24">
        <f>TRUNC(I922*D922,1)</f>
        <v>0</v>
      </c>
      <c r="K922" s="21">
        <f>TRUNC(E922+G922+I922,1)</f>
        <v>172068</v>
      </c>
      <c r="L922" s="24">
        <f>TRUNC(F922+H922+J922,1)</f>
        <v>2581</v>
      </c>
      <c r="M922" s="18" t="s">
        <v>52</v>
      </c>
      <c r="N922" s="1" t="s">
        <v>1191</v>
      </c>
      <c r="O922" s="1" t="s">
        <v>877</v>
      </c>
      <c r="P922" s="1" t="s">
        <v>64</v>
      </c>
      <c r="Q922" s="1" t="s">
        <v>64</v>
      </c>
      <c r="R922" s="1" t="s">
        <v>63</v>
      </c>
      <c r="AV922" s="1" t="s">
        <v>52</v>
      </c>
      <c r="AW922" s="1" t="s">
        <v>2051</v>
      </c>
      <c r="AX922" s="1" t="s">
        <v>52</v>
      </c>
      <c r="AY922" s="1" t="s">
        <v>52</v>
      </c>
      <c r="AZ922" s="1" t="s">
        <v>52</v>
      </c>
    </row>
    <row r="923" spans="1:52" ht="30" customHeight="1">
      <c r="A923" s="18" t="s">
        <v>831</v>
      </c>
      <c r="B923" s="18" t="s">
        <v>52</v>
      </c>
      <c r="C923" s="18" t="s">
        <v>52</v>
      </c>
      <c r="D923" s="19"/>
      <c r="E923" s="21"/>
      <c r="F923" s="24">
        <f>TRUNC(SUMIF(N921:N922, N920, F921:F922),0)</f>
        <v>0</v>
      </c>
      <c r="G923" s="21"/>
      <c r="H923" s="24">
        <f>TRUNC(SUMIF(N921:N922, N920, H921:H922),0)</f>
        <v>9637</v>
      </c>
      <c r="I923" s="21"/>
      <c r="J923" s="24">
        <f>TRUNC(SUMIF(N921:N922, N920, J921:J922),0)</f>
        <v>0</v>
      </c>
      <c r="K923" s="21"/>
      <c r="L923" s="24">
        <f>F923+H923+J923</f>
        <v>9637</v>
      </c>
      <c r="M923" s="18" t="s">
        <v>52</v>
      </c>
      <c r="N923" s="1" t="s">
        <v>99</v>
      </c>
      <c r="O923" s="1" t="s">
        <v>99</v>
      </c>
      <c r="P923" s="1" t="s">
        <v>52</v>
      </c>
      <c r="Q923" s="1" t="s">
        <v>52</v>
      </c>
      <c r="R923" s="1" t="s">
        <v>52</v>
      </c>
      <c r="AV923" s="1" t="s">
        <v>52</v>
      </c>
      <c r="AW923" s="1" t="s">
        <v>52</v>
      </c>
      <c r="AX923" s="1" t="s">
        <v>52</v>
      </c>
      <c r="AY923" s="1" t="s">
        <v>52</v>
      </c>
      <c r="AZ923" s="1" t="s">
        <v>52</v>
      </c>
    </row>
    <row r="924" spans="1:52" ht="30" customHeight="1">
      <c r="A924" s="19"/>
      <c r="B924" s="19"/>
      <c r="C924" s="19"/>
      <c r="D924" s="19"/>
      <c r="E924" s="21"/>
      <c r="F924" s="24"/>
      <c r="G924" s="21"/>
      <c r="H924" s="24"/>
      <c r="I924" s="21"/>
      <c r="J924" s="24"/>
      <c r="K924" s="21"/>
      <c r="L924" s="24"/>
      <c r="M924" s="19"/>
    </row>
    <row r="925" spans="1:52" ht="30" customHeight="1">
      <c r="A925" s="15" t="s">
        <v>2052</v>
      </c>
      <c r="B925" s="16"/>
      <c r="C925" s="16"/>
      <c r="D925" s="16"/>
      <c r="E925" s="20"/>
      <c r="F925" s="23"/>
      <c r="G925" s="20"/>
      <c r="H925" s="23"/>
      <c r="I925" s="20"/>
      <c r="J925" s="23"/>
      <c r="K925" s="20"/>
      <c r="L925" s="23"/>
      <c r="M925" s="17"/>
      <c r="N925" s="1" t="s">
        <v>1201</v>
      </c>
    </row>
    <row r="926" spans="1:52" ht="30" customHeight="1">
      <c r="A926" s="18" t="s">
        <v>871</v>
      </c>
      <c r="B926" s="18" t="s">
        <v>872</v>
      </c>
      <c r="C926" s="18" t="s">
        <v>873</v>
      </c>
      <c r="D926" s="19">
        <v>0.05</v>
      </c>
      <c r="E926" s="21">
        <f>단가대비표!O165</f>
        <v>0</v>
      </c>
      <c r="F926" s="24">
        <f>TRUNC(E926*D926,1)</f>
        <v>0</v>
      </c>
      <c r="G926" s="21">
        <f>단가대비표!P165</f>
        <v>277642</v>
      </c>
      <c r="H926" s="24">
        <f>TRUNC(G926*D926,1)</f>
        <v>13882.1</v>
      </c>
      <c r="I926" s="21">
        <f>단가대비표!V165</f>
        <v>0</v>
      </c>
      <c r="J926" s="24">
        <f>TRUNC(I926*D926,1)</f>
        <v>0</v>
      </c>
      <c r="K926" s="21">
        <f t="shared" ref="K926:L928" si="119">TRUNC(E926+G926+I926,1)</f>
        <v>277642</v>
      </c>
      <c r="L926" s="24">
        <f t="shared" si="119"/>
        <v>13882.1</v>
      </c>
      <c r="M926" s="18" t="s">
        <v>52</v>
      </c>
      <c r="N926" s="1" t="s">
        <v>1201</v>
      </c>
      <c r="O926" s="1" t="s">
        <v>874</v>
      </c>
      <c r="P926" s="1" t="s">
        <v>64</v>
      </c>
      <c r="Q926" s="1" t="s">
        <v>64</v>
      </c>
      <c r="R926" s="1" t="s">
        <v>63</v>
      </c>
      <c r="V926">
        <v>1</v>
      </c>
      <c r="AV926" s="1" t="s">
        <v>52</v>
      </c>
      <c r="AW926" s="1" t="s">
        <v>2053</v>
      </c>
      <c r="AX926" s="1" t="s">
        <v>52</v>
      </c>
      <c r="AY926" s="1" t="s">
        <v>52</v>
      </c>
      <c r="AZ926" s="1" t="s">
        <v>52</v>
      </c>
    </row>
    <row r="927" spans="1:52" ht="30" customHeight="1">
      <c r="A927" s="18" t="s">
        <v>876</v>
      </c>
      <c r="B927" s="18" t="s">
        <v>872</v>
      </c>
      <c r="C927" s="18" t="s">
        <v>873</v>
      </c>
      <c r="D927" s="19">
        <v>2.5000000000000001E-2</v>
      </c>
      <c r="E927" s="21">
        <f>단가대비표!O155</f>
        <v>0</v>
      </c>
      <c r="F927" s="24">
        <f>TRUNC(E927*D927,1)</f>
        <v>0</v>
      </c>
      <c r="G927" s="21">
        <f>단가대비표!P155</f>
        <v>172068</v>
      </c>
      <c r="H927" s="24">
        <f>TRUNC(G927*D927,1)</f>
        <v>4301.7</v>
      </c>
      <c r="I927" s="21">
        <f>단가대비표!V155</f>
        <v>0</v>
      </c>
      <c r="J927" s="24">
        <f>TRUNC(I927*D927,1)</f>
        <v>0</v>
      </c>
      <c r="K927" s="21">
        <f t="shared" si="119"/>
        <v>172068</v>
      </c>
      <c r="L927" s="24">
        <f t="shared" si="119"/>
        <v>4301.7</v>
      </c>
      <c r="M927" s="18" t="s">
        <v>52</v>
      </c>
      <c r="N927" s="1" t="s">
        <v>1201</v>
      </c>
      <c r="O927" s="1" t="s">
        <v>877</v>
      </c>
      <c r="P927" s="1" t="s">
        <v>64</v>
      </c>
      <c r="Q927" s="1" t="s">
        <v>64</v>
      </c>
      <c r="R927" s="1" t="s">
        <v>63</v>
      </c>
      <c r="V927">
        <v>1</v>
      </c>
      <c r="AV927" s="1" t="s">
        <v>52</v>
      </c>
      <c r="AW927" s="1" t="s">
        <v>2054</v>
      </c>
      <c r="AX927" s="1" t="s">
        <v>52</v>
      </c>
      <c r="AY927" s="1" t="s">
        <v>52</v>
      </c>
      <c r="AZ927" s="1" t="s">
        <v>52</v>
      </c>
    </row>
    <row r="928" spans="1:52" ht="30" customHeight="1">
      <c r="A928" s="18" t="s">
        <v>967</v>
      </c>
      <c r="B928" s="18" t="s">
        <v>1066</v>
      </c>
      <c r="C928" s="18" t="s">
        <v>800</v>
      </c>
      <c r="D928" s="19">
        <v>1</v>
      </c>
      <c r="E928" s="21">
        <v>0</v>
      </c>
      <c r="F928" s="24">
        <f>TRUNC(E928*D928,1)</f>
        <v>0</v>
      </c>
      <c r="G928" s="21">
        <v>0</v>
      </c>
      <c r="H928" s="24">
        <f>TRUNC(G928*D928,1)</f>
        <v>0</v>
      </c>
      <c r="I928" s="21">
        <f>TRUNC(SUMIF(V926:V928, RIGHTB(O928, 1), H926:H928)*U928, 2)</f>
        <v>363.67</v>
      </c>
      <c r="J928" s="24">
        <f>TRUNC(I928*D928,1)</f>
        <v>363.6</v>
      </c>
      <c r="K928" s="21">
        <f t="shared" si="119"/>
        <v>363.6</v>
      </c>
      <c r="L928" s="24">
        <f t="shared" si="119"/>
        <v>363.6</v>
      </c>
      <c r="M928" s="18" t="s">
        <v>52</v>
      </c>
      <c r="N928" s="1" t="s">
        <v>1201</v>
      </c>
      <c r="O928" s="1" t="s">
        <v>801</v>
      </c>
      <c r="P928" s="1" t="s">
        <v>64</v>
      </c>
      <c r="Q928" s="1" t="s">
        <v>64</v>
      </c>
      <c r="R928" s="1" t="s">
        <v>64</v>
      </c>
      <c r="S928">
        <v>1</v>
      </c>
      <c r="T928">
        <v>2</v>
      </c>
      <c r="U928">
        <v>0.02</v>
      </c>
      <c r="AV928" s="1" t="s">
        <v>52</v>
      </c>
      <c r="AW928" s="1" t="s">
        <v>2055</v>
      </c>
      <c r="AX928" s="1" t="s">
        <v>52</v>
      </c>
      <c r="AY928" s="1" t="s">
        <v>52</v>
      </c>
      <c r="AZ928" s="1" t="s">
        <v>52</v>
      </c>
    </row>
    <row r="929" spans="1:52" ht="30" customHeight="1">
      <c r="A929" s="18" t="s">
        <v>831</v>
      </c>
      <c r="B929" s="18" t="s">
        <v>52</v>
      </c>
      <c r="C929" s="18" t="s">
        <v>52</v>
      </c>
      <c r="D929" s="19"/>
      <c r="E929" s="21"/>
      <c r="F929" s="24">
        <f>TRUNC(SUMIF(N926:N928, N925, F926:F928),0)</f>
        <v>0</v>
      </c>
      <c r="G929" s="21"/>
      <c r="H929" s="24">
        <f>TRUNC(SUMIF(N926:N928, N925, H926:H928),0)</f>
        <v>18183</v>
      </c>
      <c r="I929" s="21"/>
      <c r="J929" s="24">
        <f>TRUNC(SUMIF(N926:N928, N925, J926:J928),0)</f>
        <v>363</v>
      </c>
      <c r="K929" s="21"/>
      <c r="L929" s="24">
        <f>F929+H929+J929</f>
        <v>18546</v>
      </c>
      <c r="M929" s="18" t="s">
        <v>52</v>
      </c>
      <c r="N929" s="1" t="s">
        <v>99</v>
      </c>
      <c r="O929" s="1" t="s">
        <v>99</v>
      </c>
      <c r="P929" s="1" t="s">
        <v>52</v>
      </c>
      <c r="Q929" s="1" t="s">
        <v>52</v>
      </c>
      <c r="R929" s="1" t="s">
        <v>52</v>
      </c>
      <c r="AV929" s="1" t="s">
        <v>52</v>
      </c>
      <c r="AW929" s="1" t="s">
        <v>52</v>
      </c>
      <c r="AX929" s="1" t="s">
        <v>52</v>
      </c>
      <c r="AY929" s="1" t="s">
        <v>52</v>
      </c>
      <c r="AZ929" s="1" t="s">
        <v>52</v>
      </c>
    </row>
    <row r="930" spans="1:52" ht="30" customHeight="1">
      <c r="A930" s="19"/>
      <c r="B930" s="19"/>
      <c r="C930" s="19"/>
      <c r="D930" s="19"/>
      <c r="E930" s="21"/>
      <c r="F930" s="24"/>
      <c r="G930" s="21"/>
      <c r="H930" s="24"/>
      <c r="I930" s="21"/>
      <c r="J930" s="24"/>
      <c r="K930" s="21"/>
      <c r="L930" s="24"/>
      <c r="M930" s="19"/>
    </row>
    <row r="931" spans="1:52" ht="30" customHeight="1">
      <c r="A931" s="15" t="s">
        <v>2056</v>
      </c>
      <c r="B931" s="16"/>
      <c r="C931" s="16"/>
      <c r="D931" s="16"/>
      <c r="E931" s="20"/>
      <c r="F931" s="23"/>
      <c r="G931" s="20"/>
      <c r="H931" s="23"/>
      <c r="I931" s="20"/>
      <c r="J931" s="23"/>
      <c r="K931" s="20"/>
      <c r="L931" s="23"/>
      <c r="M931" s="17"/>
      <c r="N931" s="1" t="s">
        <v>1229</v>
      </c>
    </row>
    <row r="932" spans="1:52" ht="30" customHeight="1">
      <c r="A932" s="18" t="s">
        <v>1212</v>
      </c>
      <c r="B932" s="18" t="s">
        <v>872</v>
      </c>
      <c r="C932" s="18" t="s">
        <v>873</v>
      </c>
      <c r="D932" s="19">
        <v>4.8000000000000001E-2</v>
      </c>
      <c r="E932" s="21">
        <f>단가대비표!O172</f>
        <v>0</v>
      </c>
      <c r="F932" s="24">
        <f>TRUNC(E932*D932,1)</f>
        <v>0</v>
      </c>
      <c r="G932" s="21">
        <f>단가대비표!P172</f>
        <v>256883</v>
      </c>
      <c r="H932" s="24">
        <f>TRUNC(G932*D932,1)</f>
        <v>12330.3</v>
      </c>
      <c r="I932" s="21">
        <f>단가대비표!V172</f>
        <v>0</v>
      </c>
      <c r="J932" s="24">
        <f>TRUNC(I932*D932,1)</f>
        <v>0</v>
      </c>
      <c r="K932" s="21">
        <f>TRUNC(E932+G932+I932,1)</f>
        <v>256883</v>
      </c>
      <c r="L932" s="24">
        <f>TRUNC(F932+H932+J932,1)</f>
        <v>12330.3</v>
      </c>
      <c r="M932" s="18" t="s">
        <v>52</v>
      </c>
      <c r="N932" s="1" t="s">
        <v>1229</v>
      </c>
      <c r="O932" s="1" t="s">
        <v>1213</v>
      </c>
      <c r="P932" s="1" t="s">
        <v>64</v>
      </c>
      <c r="Q932" s="1" t="s">
        <v>64</v>
      </c>
      <c r="R932" s="1" t="s">
        <v>63</v>
      </c>
      <c r="AV932" s="1" t="s">
        <v>52</v>
      </c>
      <c r="AW932" s="1" t="s">
        <v>2057</v>
      </c>
      <c r="AX932" s="1" t="s">
        <v>52</v>
      </c>
      <c r="AY932" s="1" t="s">
        <v>52</v>
      </c>
      <c r="AZ932" s="1" t="s">
        <v>52</v>
      </c>
    </row>
    <row r="933" spans="1:52" ht="30" customHeight="1">
      <c r="A933" s="18" t="s">
        <v>876</v>
      </c>
      <c r="B933" s="18" t="s">
        <v>872</v>
      </c>
      <c r="C933" s="18" t="s">
        <v>873</v>
      </c>
      <c r="D933" s="19">
        <v>2.4E-2</v>
      </c>
      <c r="E933" s="21">
        <f>단가대비표!O155</f>
        <v>0</v>
      </c>
      <c r="F933" s="24">
        <f>TRUNC(E933*D933,1)</f>
        <v>0</v>
      </c>
      <c r="G933" s="21">
        <f>단가대비표!P155</f>
        <v>172068</v>
      </c>
      <c r="H933" s="24">
        <f>TRUNC(G933*D933,1)</f>
        <v>4129.6000000000004</v>
      </c>
      <c r="I933" s="21">
        <f>단가대비표!V155</f>
        <v>0</v>
      </c>
      <c r="J933" s="24">
        <f>TRUNC(I933*D933,1)</f>
        <v>0</v>
      </c>
      <c r="K933" s="21">
        <f>TRUNC(E933+G933+I933,1)</f>
        <v>172068</v>
      </c>
      <c r="L933" s="24">
        <f>TRUNC(F933+H933+J933,1)</f>
        <v>4129.6000000000004</v>
      </c>
      <c r="M933" s="18" t="s">
        <v>52</v>
      </c>
      <c r="N933" s="1" t="s">
        <v>1229</v>
      </c>
      <c r="O933" s="1" t="s">
        <v>877</v>
      </c>
      <c r="P933" s="1" t="s">
        <v>64</v>
      </c>
      <c r="Q933" s="1" t="s">
        <v>64</v>
      </c>
      <c r="R933" s="1" t="s">
        <v>63</v>
      </c>
      <c r="AV933" s="1" t="s">
        <v>52</v>
      </c>
      <c r="AW933" s="1" t="s">
        <v>2058</v>
      </c>
      <c r="AX933" s="1" t="s">
        <v>52</v>
      </c>
      <c r="AY933" s="1" t="s">
        <v>52</v>
      </c>
      <c r="AZ933" s="1" t="s">
        <v>52</v>
      </c>
    </row>
    <row r="934" spans="1:52" ht="30" customHeight="1">
      <c r="A934" s="18" t="s">
        <v>831</v>
      </c>
      <c r="B934" s="18" t="s">
        <v>52</v>
      </c>
      <c r="C934" s="18" t="s">
        <v>52</v>
      </c>
      <c r="D934" s="19"/>
      <c r="E934" s="21"/>
      <c r="F934" s="24">
        <f>TRUNC(SUMIF(N932:N933, N931, F932:F933),0)</f>
        <v>0</v>
      </c>
      <c r="G934" s="21"/>
      <c r="H934" s="24">
        <f>TRUNC(SUMIF(N932:N933, N931, H932:H933),0)</f>
        <v>16459</v>
      </c>
      <c r="I934" s="21"/>
      <c r="J934" s="24">
        <f>TRUNC(SUMIF(N932:N933, N931, J932:J933),0)</f>
        <v>0</v>
      </c>
      <c r="K934" s="21"/>
      <c r="L934" s="24">
        <f>F934+H934+J934</f>
        <v>16459</v>
      </c>
      <c r="M934" s="18" t="s">
        <v>52</v>
      </c>
      <c r="N934" s="1" t="s">
        <v>99</v>
      </c>
      <c r="O934" s="1" t="s">
        <v>99</v>
      </c>
      <c r="P934" s="1" t="s">
        <v>52</v>
      </c>
      <c r="Q934" s="1" t="s">
        <v>52</v>
      </c>
      <c r="R934" s="1" t="s">
        <v>52</v>
      </c>
      <c r="AV934" s="1" t="s">
        <v>52</v>
      </c>
      <c r="AW934" s="1" t="s">
        <v>52</v>
      </c>
      <c r="AX934" s="1" t="s">
        <v>52</v>
      </c>
      <c r="AY934" s="1" t="s">
        <v>52</v>
      </c>
      <c r="AZ934" s="1" t="s">
        <v>52</v>
      </c>
    </row>
    <row r="935" spans="1:52" ht="30" customHeight="1">
      <c r="A935" s="19"/>
      <c r="B935" s="19"/>
      <c r="C935" s="19"/>
      <c r="D935" s="19"/>
      <c r="E935" s="21"/>
      <c r="F935" s="24"/>
      <c r="G935" s="21"/>
      <c r="H935" s="24"/>
      <c r="I935" s="21"/>
      <c r="J935" s="24"/>
      <c r="K935" s="21"/>
      <c r="L935" s="24"/>
      <c r="M935" s="19"/>
    </row>
    <row r="936" spans="1:52" ht="30" customHeight="1">
      <c r="A936" s="15" t="s">
        <v>2059</v>
      </c>
      <c r="B936" s="16"/>
      <c r="C936" s="16"/>
      <c r="D936" s="16"/>
      <c r="E936" s="20"/>
      <c r="F936" s="23"/>
      <c r="G936" s="20"/>
      <c r="H936" s="23"/>
      <c r="I936" s="20"/>
      <c r="J936" s="23"/>
      <c r="K936" s="20"/>
      <c r="L936" s="23"/>
      <c r="M936" s="17"/>
      <c r="N936" s="1" t="s">
        <v>1236</v>
      </c>
    </row>
    <row r="937" spans="1:52" ht="30" customHeight="1">
      <c r="A937" s="18" t="s">
        <v>1212</v>
      </c>
      <c r="B937" s="18" t="s">
        <v>872</v>
      </c>
      <c r="C937" s="18" t="s">
        <v>873</v>
      </c>
      <c r="D937" s="19">
        <v>5.7000000000000002E-2</v>
      </c>
      <c r="E937" s="21">
        <f>단가대비표!O172</f>
        <v>0</v>
      </c>
      <c r="F937" s="24">
        <f>TRUNC(E937*D937,1)</f>
        <v>0</v>
      </c>
      <c r="G937" s="21">
        <f>단가대비표!P172</f>
        <v>256883</v>
      </c>
      <c r="H937" s="24">
        <f>TRUNC(G937*D937,1)</f>
        <v>14642.3</v>
      </c>
      <c r="I937" s="21">
        <f>단가대비표!V172</f>
        <v>0</v>
      </c>
      <c r="J937" s="24">
        <f>TRUNC(I937*D937,1)</f>
        <v>0</v>
      </c>
      <c r="K937" s="21">
        <f>TRUNC(E937+G937+I937,1)</f>
        <v>256883</v>
      </c>
      <c r="L937" s="24">
        <f>TRUNC(F937+H937+J937,1)</f>
        <v>14642.3</v>
      </c>
      <c r="M937" s="18" t="s">
        <v>52</v>
      </c>
      <c r="N937" s="1" t="s">
        <v>1236</v>
      </c>
      <c r="O937" s="1" t="s">
        <v>1213</v>
      </c>
      <c r="P937" s="1" t="s">
        <v>64</v>
      </c>
      <c r="Q937" s="1" t="s">
        <v>64</v>
      </c>
      <c r="R937" s="1" t="s">
        <v>63</v>
      </c>
      <c r="AV937" s="1" t="s">
        <v>52</v>
      </c>
      <c r="AW937" s="1" t="s">
        <v>2060</v>
      </c>
      <c r="AX937" s="1" t="s">
        <v>52</v>
      </c>
      <c r="AY937" s="1" t="s">
        <v>52</v>
      </c>
      <c r="AZ937" s="1" t="s">
        <v>52</v>
      </c>
    </row>
    <row r="938" spans="1:52" ht="30" customHeight="1">
      <c r="A938" s="18" t="s">
        <v>876</v>
      </c>
      <c r="B938" s="18" t="s">
        <v>872</v>
      </c>
      <c r="C938" s="18" t="s">
        <v>873</v>
      </c>
      <c r="D938" s="19">
        <v>2.9000000000000001E-2</v>
      </c>
      <c r="E938" s="21">
        <f>단가대비표!O155</f>
        <v>0</v>
      </c>
      <c r="F938" s="24">
        <f>TRUNC(E938*D938,1)</f>
        <v>0</v>
      </c>
      <c r="G938" s="21">
        <f>단가대비표!P155</f>
        <v>172068</v>
      </c>
      <c r="H938" s="24">
        <f>TRUNC(G938*D938,1)</f>
        <v>4989.8999999999996</v>
      </c>
      <c r="I938" s="21">
        <f>단가대비표!V155</f>
        <v>0</v>
      </c>
      <c r="J938" s="24">
        <f>TRUNC(I938*D938,1)</f>
        <v>0</v>
      </c>
      <c r="K938" s="21">
        <f>TRUNC(E938+G938+I938,1)</f>
        <v>172068</v>
      </c>
      <c r="L938" s="24">
        <f>TRUNC(F938+H938+J938,1)</f>
        <v>4989.8999999999996</v>
      </c>
      <c r="M938" s="18" t="s">
        <v>52</v>
      </c>
      <c r="N938" s="1" t="s">
        <v>1236</v>
      </c>
      <c r="O938" s="1" t="s">
        <v>877</v>
      </c>
      <c r="P938" s="1" t="s">
        <v>64</v>
      </c>
      <c r="Q938" s="1" t="s">
        <v>64</v>
      </c>
      <c r="R938" s="1" t="s">
        <v>63</v>
      </c>
      <c r="AV938" s="1" t="s">
        <v>52</v>
      </c>
      <c r="AW938" s="1" t="s">
        <v>2061</v>
      </c>
      <c r="AX938" s="1" t="s">
        <v>52</v>
      </c>
      <c r="AY938" s="1" t="s">
        <v>52</v>
      </c>
      <c r="AZ938" s="1" t="s">
        <v>52</v>
      </c>
    </row>
    <row r="939" spans="1:52" ht="30" customHeight="1">
      <c r="A939" s="18" t="s">
        <v>831</v>
      </c>
      <c r="B939" s="18" t="s">
        <v>52</v>
      </c>
      <c r="C939" s="18" t="s">
        <v>52</v>
      </c>
      <c r="D939" s="19"/>
      <c r="E939" s="21"/>
      <c r="F939" s="24">
        <f>TRUNC(SUMIF(N937:N938, N936, F937:F938),0)</f>
        <v>0</v>
      </c>
      <c r="G939" s="21"/>
      <c r="H939" s="24">
        <f>TRUNC(SUMIF(N937:N938, N936, H937:H938),0)</f>
        <v>19632</v>
      </c>
      <c r="I939" s="21"/>
      <c r="J939" s="24">
        <f>TRUNC(SUMIF(N937:N938, N936, J937:J938),0)</f>
        <v>0</v>
      </c>
      <c r="K939" s="21"/>
      <c r="L939" s="24">
        <f>F939+H939+J939</f>
        <v>19632</v>
      </c>
      <c r="M939" s="18" t="s">
        <v>52</v>
      </c>
      <c r="N939" s="1" t="s">
        <v>99</v>
      </c>
      <c r="O939" s="1" t="s">
        <v>99</v>
      </c>
      <c r="P939" s="1" t="s">
        <v>52</v>
      </c>
      <c r="Q939" s="1" t="s">
        <v>52</v>
      </c>
      <c r="R939" s="1" t="s">
        <v>52</v>
      </c>
      <c r="AV939" s="1" t="s">
        <v>52</v>
      </c>
      <c r="AW939" s="1" t="s">
        <v>52</v>
      </c>
      <c r="AX939" s="1" t="s">
        <v>52</v>
      </c>
      <c r="AY939" s="1" t="s">
        <v>52</v>
      </c>
      <c r="AZ939" s="1" t="s">
        <v>52</v>
      </c>
    </row>
    <row r="940" spans="1:52" ht="30" customHeight="1">
      <c r="A940" s="19"/>
      <c r="B940" s="19"/>
      <c r="C940" s="19"/>
      <c r="D940" s="19"/>
      <c r="E940" s="21"/>
      <c r="F940" s="24"/>
      <c r="G940" s="21"/>
      <c r="H940" s="24"/>
      <c r="I940" s="21"/>
      <c r="J940" s="24"/>
      <c r="K940" s="21"/>
      <c r="L940" s="24"/>
      <c r="M940" s="19"/>
    </row>
    <row r="941" spans="1:52" ht="30" customHeight="1">
      <c r="A941" s="15" t="s">
        <v>2062</v>
      </c>
      <c r="B941" s="16"/>
      <c r="C941" s="16"/>
      <c r="D941" s="16"/>
      <c r="E941" s="20"/>
      <c r="F941" s="23"/>
      <c r="G941" s="20"/>
      <c r="H941" s="23"/>
      <c r="I941" s="20"/>
      <c r="J941" s="23"/>
      <c r="K941" s="20"/>
      <c r="L941" s="23"/>
      <c r="M941" s="17"/>
      <c r="N941" s="1" t="s">
        <v>1245</v>
      </c>
    </row>
    <row r="942" spans="1:52" ht="30" customHeight="1">
      <c r="A942" s="18" t="s">
        <v>1212</v>
      </c>
      <c r="B942" s="18" t="s">
        <v>872</v>
      </c>
      <c r="C942" s="18" t="s">
        <v>873</v>
      </c>
      <c r="D942" s="19">
        <v>6.3E-2</v>
      </c>
      <c r="E942" s="21">
        <f>단가대비표!O172</f>
        <v>0</v>
      </c>
      <c r="F942" s="24">
        <f>TRUNC(E942*D942,1)</f>
        <v>0</v>
      </c>
      <c r="G942" s="21">
        <f>단가대비표!P172</f>
        <v>256883</v>
      </c>
      <c r="H942" s="24">
        <f>TRUNC(G942*D942,1)</f>
        <v>16183.6</v>
      </c>
      <c r="I942" s="21">
        <f>단가대비표!V172</f>
        <v>0</v>
      </c>
      <c r="J942" s="24">
        <f>TRUNC(I942*D942,1)</f>
        <v>0</v>
      </c>
      <c r="K942" s="21">
        <f>TRUNC(E942+G942+I942,1)</f>
        <v>256883</v>
      </c>
      <c r="L942" s="24">
        <f>TRUNC(F942+H942+J942,1)</f>
        <v>16183.6</v>
      </c>
      <c r="M942" s="18" t="s">
        <v>52</v>
      </c>
      <c r="N942" s="1" t="s">
        <v>1245</v>
      </c>
      <c r="O942" s="1" t="s">
        <v>1213</v>
      </c>
      <c r="P942" s="1" t="s">
        <v>64</v>
      </c>
      <c r="Q942" s="1" t="s">
        <v>64</v>
      </c>
      <c r="R942" s="1" t="s">
        <v>63</v>
      </c>
      <c r="AV942" s="1" t="s">
        <v>52</v>
      </c>
      <c r="AW942" s="1" t="s">
        <v>2063</v>
      </c>
      <c r="AX942" s="1" t="s">
        <v>52</v>
      </c>
      <c r="AY942" s="1" t="s">
        <v>52</v>
      </c>
      <c r="AZ942" s="1" t="s">
        <v>52</v>
      </c>
    </row>
    <row r="943" spans="1:52" ht="30" customHeight="1">
      <c r="A943" s="18" t="s">
        <v>876</v>
      </c>
      <c r="B943" s="18" t="s">
        <v>872</v>
      </c>
      <c r="C943" s="18" t="s">
        <v>873</v>
      </c>
      <c r="D943" s="19">
        <v>3.1E-2</v>
      </c>
      <c r="E943" s="21">
        <f>단가대비표!O155</f>
        <v>0</v>
      </c>
      <c r="F943" s="24">
        <f>TRUNC(E943*D943,1)</f>
        <v>0</v>
      </c>
      <c r="G943" s="21">
        <f>단가대비표!P155</f>
        <v>172068</v>
      </c>
      <c r="H943" s="24">
        <f>TRUNC(G943*D943,1)</f>
        <v>5334.1</v>
      </c>
      <c r="I943" s="21">
        <f>단가대비표!V155</f>
        <v>0</v>
      </c>
      <c r="J943" s="24">
        <f>TRUNC(I943*D943,1)</f>
        <v>0</v>
      </c>
      <c r="K943" s="21">
        <f>TRUNC(E943+G943+I943,1)</f>
        <v>172068</v>
      </c>
      <c r="L943" s="24">
        <f>TRUNC(F943+H943+J943,1)</f>
        <v>5334.1</v>
      </c>
      <c r="M943" s="18" t="s">
        <v>52</v>
      </c>
      <c r="N943" s="1" t="s">
        <v>1245</v>
      </c>
      <c r="O943" s="1" t="s">
        <v>877</v>
      </c>
      <c r="P943" s="1" t="s">
        <v>64</v>
      </c>
      <c r="Q943" s="1" t="s">
        <v>64</v>
      </c>
      <c r="R943" s="1" t="s">
        <v>63</v>
      </c>
      <c r="AV943" s="1" t="s">
        <v>52</v>
      </c>
      <c r="AW943" s="1" t="s">
        <v>2064</v>
      </c>
      <c r="AX943" s="1" t="s">
        <v>52</v>
      </c>
      <c r="AY943" s="1" t="s">
        <v>52</v>
      </c>
      <c r="AZ943" s="1" t="s">
        <v>52</v>
      </c>
    </row>
    <row r="944" spans="1:52" ht="30" customHeight="1">
      <c r="A944" s="18" t="s">
        <v>831</v>
      </c>
      <c r="B944" s="18" t="s">
        <v>52</v>
      </c>
      <c r="C944" s="18" t="s">
        <v>52</v>
      </c>
      <c r="D944" s="19"/>
      <c r="E944" s="21"/>
      <c r="F944" s="24">
        <f>TRUNC(SUMIF(N942:N943, N941, F942:F943),0)</f>
        <v>0</v>
      </c>
      <c r="G944" s="21"/>
      <c r="H944" s="24">
        <f>TRUNC(SUMIF(N942:N943, N941, H942:H943),0)</f>
        <v>21517</v>
      </c>
      <c r="I944" s="21"/>
      <c r="J944" s="24">
        <f>TRUNC(SUMIF(N942:N943, N941, J942:J943),0)</f>
        <v>0</v>
      </c>
      <c r="K944" s="21"/>
      <c r="L944" s="24">
        <f>F944+H944+J944</f>
        <v>21517</v>
      </c>
      <c r="M944" s="18" t="s">
        <v>52</v>
      </c>
      <c r="N944" s="1" t="s">
        <v>99</v>
      </c>
      <c r="O944" s="1" t="s">
        <v>99</v>
      </c>
      <c r="P944" s="1" t="s">
        <v>52</v>
      </c>
      <c r="Q944" s="1" t="s">
        <v>52</v>
      </c>
      <c r="R944" s="1" t="s">
        <v>52</v>
      </c>
      <c r="AV944" s="1" t="s">
        <v>52</v>
      </c>
      <c r="AW944" s="1" t="s">
        <v>52</v>
      </c>
      <c r="AX944" s="1" t="s">
        <v>52</v>
      </c>
      <c r="AY944" s="1" t="s">
        <v>52</v>
      </c>
      <c r="AZ944" s="1" t="s">
        <v>52</v>
      </c>
    </row>
    <row r="945" spans="1:52" ht="30" customHeight="1">
      <c r="A945" s="19"/>
      <c r="B945" s="19"/>
      <c r="C945" s="19"/>
      <c r="D945" s="19"/>
      <c r="E945" s="21"/>
      <c r="F945" s="24"/>
      <c r="G945" s="21"/>
      <c r="H945" s="24"/>
      <c r="I945" s="21"/>
      <c r="J945" s="24"/>
      <c r="K945" s="21"/>
      <c r="L945" s="24"/>
      <c r="M945" s="19"/>
    </row>
    <row r="946" spans="1:52" ht="30" customHeight="1">
      <c r="A946" s="15" t="s">
        <v>2065</v>
      </c>
      <c r="B946" s="16"/>
      <c r="C946" s="16"/>
      <c r="D946" s="16"/>
      <c r="E946" s="20"/>
      <c r="F946" s="23"/>
      <c r="G946" s="20"/>
      <c r="H946" s="23"/>
      <c r="I946" s="20"/>
      <c r="J946" s="23"/>
      <c r="K946" s="20"/>
      <c r="L946" s="23"/>
      <c r="M946" s="17"/>
      <c r="N946" s="1" t="s">
        <v>1258</v>
      </c>
    </row>
    <row r="947" spans="1:52" ht="30" customHeight="1">
      <c r="A947" s="18" t="s">
        <v>1947</v>
      </c>
      <c r="B947" s="18" t="s">
        <v>872</v>
      </c>
      <c r="C947" s="18" t="s">
        <v>873</v>
      </c>
      <c r="D947" s="19">
        <v>0.2</v>
      </c>
      <c r="E947" s="21">
        <f>단가대비표!O174</f>
        <v>0</v>
      </c>
      <c r="F947" s="24">
        <f>TRUNC(E947*D947,1)</f>
        <v>0</v>
      </c>
      <c r="G947" s="21">
        <f>단가대비표!P174</f>
        <v>268908</v>
      </c>
      <c r="H947" s="24">
        <f>TRUNC(G947*D947,1)</f>
        <v>53781.599999999999</v>
      </c>
      <c r="I947" s="21">
        <f>단가대비표!V174</f>
        <v>0</v>
      </c>
      <c r="J947" s="24">
        <f>TRUNC(I947*D947,1)</f>
        <v>0</v>
      </c>
      <c r="K947" s="21">
        <f t="shared" ref="K947:L950" si="120">TRUNC(E947+G947+I947,1)</f>
        <v>268908</v>
      </c>
      <c r="L947" s="24">
        <f t="shared" si="120"/>
        <v>53781.599999999999</v>
      </c>
      <c r="M947" s="18" t="s">
        <v>52</v>
      </c>
      <c r="N947" s="1" t="s">
        <v>1258</v>
      </c>
      <c r="O947" s="1" t="s">
        <v>1948</v>
      </c>
      <c r="P947" s="1" t="s">
        <v>64</v>
      </c>
      <c r="Q947" s="1" t="s">
        <v>64</v>
      </c>
      <c r="R947" s="1" t="s">
        <v>63</v>
      </c>
      <c r="V947">
        <v>1</v>
      </c>
      <c r="AV947" s="1" t="s">
        <v>52</v>
      </c>
      <c r="AW947" s="1" t="s">
        <v>2066</v>
      </c>
      <c r="AX947" s="1" t="s">
        <v>52</v>
      </c>
      <c r="AY947" s="1" t="s">
        <v>52</v>
      </c>
      <c r="AZ947" s="1" t="s">
        <v>52</v>
      </c>
    </row>
    <row r="948" spans="1:52" ht="30" customHeight="1">
      <c r="A948" s="18" t="s">
        <v>1950</v>
      </c>
      <c r="B948" s="18" t="s">
        <v>872</v>
      </c>
      <c r="C948" s="18" t="s">
        <v>873</v>
      </c>
      <c r="D948" s="19">
        <v>6.7000000000000004E-2</v>
      </c>
      <c r="E948" s="21">
        <f>단가대비표!O175</f>
        <v>0</v>
      </c>
      <c r="F948" s="24">
        <f>TRUNC(E948*D948,1)</f>
        <v>0</v>
      </c>
      <c r="G948" s="21">
        <f>단가대비표!P175</f>
        <v>211653</v>
      </c>
      <c r="H948" s="24">
        <f>TRUNC(G948*D948,1)</f>
        <v>14180.7</v>
      </c>
      <c r="I948" s="21">
        <f>단가대비표!V175</f>
        <v>0</v>
      </c>
      <c r="J948" s="24">
        <f>TRUNC(I948*D948,1)</f>
        <v>0</v>
      </c>
      <c r="K948" s="21">
        <f t="shared" si="120"/>
        <v>211653</v>
      </c>
      <c r="L948" s="24">
        <f t="shared" si="120"/>
        <v>14180.7</v>
      </c>
      <c r="M948" s="18" t="s">
        <v>52</v>
      </c>
      <c r="N948" s="1" t="s">
        <v>1258</v>
      </c>
      <c r="O948" s="1" t="s">
        <v>1951</v>
      </c>
      <c r="P948" s="1" t="s">
        <v>64</v>
      </c>
      <c r="Q948" s="1" t="s">
        <v>64</v>
      </c>
      <c r="R948" s="1" t="s">
        <v>63</v>
      </c>
      <c r="V948">
        <v>1</v>
      </c>
      <c r="AV948" s="1" t="s">
        <v>52</v>
      </c>
      <c r="AW948" s="1" t="s">
        <v>2067</v>
      </c>
      <c r="AX948" s="1" t="s">
        <v>52</v>
      </c>
      <c r="AY948" s="1" t="s">
        <v>52</v>
      </c>
      <c r="AZ948" s="1" t="s">
        <v>52</v>
      </c>
    </row>
    <row r="949" spans="1:52" ht="30" customHeight="1">
      <c r="A949" s="18" t="s">
        <v>876</v>
      </c>
      <c r="B949" s="18" t="s">
        <v>872</v>
      </c>
      <c r="C949" s="18" t="s">
        <v>873</v>
      </c>
      <c r="D949" s="19">
        <v>0.13300000000000001</v>
      </c>
      <c r="E949" s="21">
        <f>단가대비표!O155</f>
        <v>0</v>
      </c>
      <c r="F949" s="24">
        <f>TRUNC(E949*D949,1)</f>
        <v>0</v>
      </c>
      <c r="G949" s="21">
        <f>단가대비표!P155</f>
        <v>172068</v>
      </c>
      <c r="H949" s="24">
        <f>TRUNC(G949*D949,1)</f>
        <v>22885</v>
      </c>
      <c r="I949" s="21">
        <f>단가대비표!V155</f>
        <v>0</v>
      </c>
      <c r="J949" s="24">
        <f>TRUNC(I949*D949,1)</f>
        <v>0</v>
      </c>
      <c r="K949" s="21">
        <f t="shared" si="120"/>
        <v>172068</v>
      </c>
      <c r="L949" s="24">
        <f t="shared" si="120"/>
        <v>22885</v>
      </c>
      <c r="M949" s="18" t="s">
        <v>52</v>
      </c>
      <c r="N949" s="1" t="s">
        <v>1258</v>
      </c>
      <c r="O949" s="1" t="s">
        <v>877</v>
      </c>
      <c r="P949" s="1" t="s">
        <v>64</v>
      </c>
      <c r="Q949" s="1" t="s">
        <v>64</v>
      </c>
      <c r="R949" s="1" t="s">
        <v>63</v>
      </c>
      <c r="V949">
        <v>1</v>
      </c>
      <c r="AV949" s="1" t="s">
        <v>52</v>
      </c>
      <c r="AW949" s="1" t="s">
        <v>2068</v>
      </c>
      <c r="AX949" s="1" t="s">
        <v>52</v>
      </c>
      <c r="AY949" s="1" t="s">
        <v>52</v>
      </c>
      <c r="AZ949" s="1" t="s">
        <v>52</v>
      </c>
    </row>
    <row r="950" spans="1:52" ht="30" customHeight="1">
      <c r="A950" s="18" t="s">
        <v>967</v>
      </c>
      <c r="B950" s="18" t="s">
        <v>1216</v>
      </c>
      <c r="C950" s="18" t="s">
        <v>800</v>
      </c>
      <c r="D950" s="19">
        <v>1</v>
      </c>
      <c r="E950" s="21">
        <v>0</v>
      </c>
      <c r="F950" s="24">
        <f>TRUNC(E950*D950,1)</f>
        <v>0</v>
      </c>
      <c r="G950" s="21">
        <v>0</v>
      </c>
      <c r="H950" s="24">
        <f>TRUNC(G950*D950,1)</f>
        <v>0</v>
      </c>
      <c r="I950" s="21">
        <f>TRUNC(SUMIF(V947:V950, RIGHTB(O950, 1), H947:H950)*U950, 2)</f>
        <v>2725.41</v>
      </c>
      <c r="J950" s="24">
        <f>TRUNC(I950*D950,1)</f>
        <v>2725.4</v>
      </c>
      <c r="K950" s="21">
        <f t="shared" si="120"/>
        <v>2725.4</v>
      </c>
      <c r="L950" s="24">
        <f t="shared" si="120"/>
        <v>2725.4</v>
      </c>
      <c r="M950" s="18" t="s">
        <v>52</v>
      </c>
      <c r="N950" s="1" t="s">
        <v>1258</v>
      </c>
      <c r="O950" s="1" t="s">
        <v>801</v>
      </c>
      <c r="P950" s="1" t="s">
        <v>64</v>
      </c>
      <c r="Q950" s="1" t="s">
        <v>64</v>
      </c>
      <c r="R950" s="1" t="s">
        <v>64</v>
      </c>
      <c r="S950">
        <v>1</v>
      </c>
      <c r="T950">
        <v>2</v>
      </c>
      <c r="U950">
        <v>0.03</v>
      </c>
      <c r="AV950" s="1" t="s">
        <v>52</v>
      </c>
      <c r="AW950" s="1" t="s">
        <v>2069</v>
      </c>
      <c r="AX950" s="1" t="s">
        <v>52</v>
      </c>
      <c r="AY950" s="1" t="s">
        <v>52</v>
      </c>
      <c r="AZ950" s="1" t="s">
        <v>52</v>
      </c>
    </row>
    <row r="951" spans="1:52" ht="30" customHeight="1">
      <c r="A951" s="18" t="s">
        <v>831</v>
      </c>
      <c r="B951" s="18" t="s">
        <v>52</v>
      </c>
      <c r="C951" s="18" t="s">
        <v>52</v>
      </c>
      <c r="D951" s="19"/>
      <c r="E951" s="21"/>
      <c r="F951" s="24">
        <f>TRUNC(SUMIF(N947:N950, N946, F947:F950),0)</f>
        <v>0</v>
      </c>
      <c r="G951" s="21"/>
      <c r="H951" s="24">
        <f>TRUNC(SUMIF(N947:N950, N946, H947:H950),0)</f>
        <v>90847</v>
      </c>
      <c r="I951" s="21"/>
      <c r="J951" s="24">
        <f>TRUNC(SUMIF(N947:N950, N946, J947:J950),0)</f>
        <v>2725</v>
      </c>
      <c r="K951" s="21"/>
      <c r="L951" s="24">
        <f>F951+H951+J951</f>
        <v>93572</v>
      </c>
      <c r="M951" s="18" t="s">
        <v>52</v>
      </c>
      <c r="N951" s="1" t="s">
        <v>99</v>
      </c>
      <c r="O951" s="1" t="s">
        <v>99</v>
      </c>
      <c r="P951" s="1" t="s">
        <v>52</v>
      </c>
      <c r="Q951" s="1" t="s">
        <v>52</v>
      </c>
      <c r="R951" s="1" t="s">
        <v>52</v>
      </c>
      <c r="AV951" s="1" t="s">
        <v>52</v>
      </c>
      <c r="AW951" s="1" t="s">
        <v>52</v>
      </c>
      <c r="AX951" s="1" t="s">
        <v>52</v>
      </c>
      <c r="AY951" s="1" t="s">
        <v>52</v>
      </c>
      <c r="AZ951" s="1" t="s">
        <v>52</v>
      </c>
    </row>
    <row r="952" spans="1:52" ht="30" customHeight="1">
      <c r="A952" s="19"/>
      <c r="B952" s="19"/>
      <c r="C952" s="19"/>
      <c r="D952" s="19"/>
      <c r="E952" s="21"/>
      <c r="F952" s="24"/>
      <c r="G952" s="21"/>
      <c r="H952" s="24"/>
      <c r="I952" s="21"/>
      <c r="J952" s="24"/>
      <c r="K952" s="21"/>
      <c r="L952" s="24"/>
      <c r="M952" s="19"/>
    </row>
    <row r="953" spans="1:52" ht="30" customHeight="1">
      <c r="A953" s="15" t="s">
        <v>2070</v>
      </c>
      <c r="B953" s="16"/>
      <c r="C953" s="16"/>
      <c r="D953" s="16"/>
      <c r="E953" s="20"/>
      <c r="F953" s="23"/>
      <c r="G953" s="20"/>
      <c r="H953" s="23"/>
      <c r="I953" s="20"/>
      <c r="J953" s="23"/>
      <c r="K953" s="20"/>
      <c r="L953" s="23"/>
      <c r="M953" s="17"/>
      <c r="N953" s="1" t="s">
        <v>1278</v>
      </c>
    </row>
    <row r="954" spans="1:52" ht="30" customHeight="1">
      <c r="A954" s="18" t="s">
        <v>1750</v>
      </c>
      <c r="B954" s="18" t="s">
        <v>872</v>
      </c>
      <c r="C954" s="18" t="s">
        <v>873</v>
      </c>
      <c r="D954" s="19">
        <v>7.4999999999999997E-2</v>
      </c>
      <c r="E954" s="21">
        <f>단가대비표!O168</f>
        <v>0</v>
      </c>
      <c r="F954" s="24">
        <f>TRUNC(E954*D954,1)</f>
        <v>0</v>
      </c>
      <c r="G954" s="21">
        <f>단가대비표!P168</f>
        <v>228286</v>
      </c>
      <c r="H954" s="24">
        <f>TRUNC(G954*D954,1)</f>
        <v>17121.400000000001</v>
      </c>
      <c r="I954" s="21">
        <f>단가대비표!V168</f>
        <v>0</v>
      </c>
      <c r="J954" s="24">
        <f>TRUNC(I954*D954,1)</f>
        <v>0</v>
      </c>
      <c r="K954" s="21">
        <f t="shared" ref="K954:L956" si="121">TRUNC(E954+G954+I954,1)</f>
        <v>228286</v>
      </c>
      <c r="L954" s="24">
        <f t="shared" si="121"/>
        <v>17121.400000000001</v>
      </c>
      <c r="M954" s="18" t="s">
        <v>52</v>
      </c>
      <c r="N954" s="1" t="s">
        <v>1278</v>
      </c>
      <c r="O954" s="1" t="s">
        <v>1751</v>
      </c>
      <c r="P954" s="1" t="s">
        <v>64</v>
      </c>
      <c r="Q954" s="1" t="s">
        <v>64</v>
      </c>
      <c r="R954" s="1" t="s">
        <v>63</v>
      </c>
      <c r="V954">
        <v>1</v>
      </c>
      <c r="AV954" s="1" t="s">
        <v>52</v>
      </c>
      <c r="AW954" s="1" t="s">
        <v>2071</v>
      </c>
      <c r="AX954" s="1" t="s">
        <v>52</v>
      </c>
      <c r="AY954" s="1" t="s">
        <v>52</v>
      </c>
      <c r="AZ954" s="1" t="s">
        <v>52</v>
      </c>
    </row>
    <row r="955" spans="1:52" ht="30" customHeight="1">
      <c r="A955" s="18" t="s">
        <v>876</v>
      </c>
      <c r="B955" s="18" t="s">
        <v>872</v>
      </c>
      <c r="C955" s="18" t="s">
        <v>873</v>
      </c>
      <c r="D955" s="19">
        <v>0.04</v>
      </c>
      <c r="E955" s="21">
        <f>단가대비표!O155</f>
        <v>0</v>
      </c>
      <c r="F955" s="24">
        <f>TRUNC(E955*D955,1)</f>
        <v>0</v>
      </c>
      <c r="G955" s="21">
        <f>단가대비표!P155</f>
        <v>172068</v>
      </c>
      <c r="H955" s="24">
        <f>TRUNC(G955*D955,1)</f>
        <v>6882.7</v>
      </c>
      <c r="I955" s="21">
        <f>단가대비표!V155</f>
        <v>0</v>
      </c>
      <c r="J955" s="24">
        <f>TRUNC(I955*D955,1)</f>
        <v>0</v>
      </c>
      <c r="K955" s="21">
        <f t="shared" si="121"/>
        <v>172068</v>
      </c>
      <c r="L955" s="24">
        <f t="shared" si="121"/>
        <v>6882.7</v>
      </c>
      <c r="M955" s="18" t="s">
        <v>52</v>
      </c>
      <c r="N955" s="1" t="s">
        <v>1278</v>
      </c>
      <c r="O955" s="1" t="s">
        <v>877</v>
      </c>
      <c r="P955" s="1" t="s">
        <v>64</v>
      </c>
      <c r="Q955" s="1" t="s">
        <v>64</v>
      </c>
      <c r="R955" s="1" t="s">
        <v>63</v>
      </c>
      <c r="V955">
        <v>1</v>
      </c>
      <c r="AV955" s="1" t="s">
        <v>52</v>
      </c>
      <c r="AW955" s="1" t="s">
        <v>2072</v>
      </c>
      <c r="AX955" s="1" t="s">
        <v>52</v>
      </c>
      <c r="AY955" s="1" t="s">
        <v>52</v>
      </c>
      <c r="AZ955" s="1" t="s">
        <v>52</v>
      </c>
    </row>
    <row r="956" spans="1:52" ht="30" customHeight="1">
      <c r="A956" s="18" t="s">
        <v>967</v>
      </c>
      <c r="B956" s="18" t="s">
        <v>1216</v>
      </c>
      <c r="C956" s="18" t="s">
        <v>800</v>
      </c>
      <c r="D956" s="19">
        <v>1</v>
      </c>
      <c r="E956" s="21">
        <v>0</v>
      </c>
      <c r="F956" s="24">
        <f>TRUNC(E956*D956,1)</f>
        <v>0</v>
      </c>
      <c r="G956" s="21">
        <v>0</v>
      </c>
      <c r="H956" s="24">
        <f>TRUNC(G956*D956,1)</f>
        <v>0</v>
      </c>
      <c r="I956" s="21">
        <f>TRUNC(SUMIF(V954:V956, RIGHTB(O956, 1), H954:H956)*U956, 2)</f>
        <v>720.12</v>
      </c>
      <c r="J956" s="24">
        <f>TRUNC(I956*D956,1)</f>
        <v>720.1</v>
      </c>
      <c r="K956" s="21">
        <f t="shared" si="121"/>
        <v>720.1</v>
      </c>
      <c r="L956" s="24">
        <f t="shared" si="121"/>
        <v>720.1</v>
      </c>
      <c r="M956" s="18" t="s">
        <v>52</v>
      </c>
      <c r="N956" s="1" t="s">
        <v>1278</v>
      </c>
      <c r="O956" s="1" t="s">
        <v>801</v>
      </c>
      <c r="P956" s="1" t="s">
        <v>64</v>
      </c>
      <c r="Q956" s="1" t="s">
        <v>64</v>
      </c>
      <c r="R956" s="1" t="s">
        <v>64</v>
      </c>
      <c r="S956">
        <v>1</v>
      </c>
      <c r="T956">
        <v>2</v>
      </c>
      <c r="U956">
        <v>0.03</v>
      </c>
      <c r="AV956" s="1" t="s">
        <v>52</v>
      </c>
      <c r="AW956" s="1" t="s">
        <v>2073</v>
      </c>
      <c r="AX956" s="1" t="s">
        <v>52</v>
      </c>
      <c r="AY956" s="1" t="s">
        <v>52</v>
      </c>
      <c r="AZ956" s="1" t="s">
        <v>52</v>
      </c>
    </row>
    <row r="957" spans="1:52" ht="30" customHeight="1">
      <c r="A957" s="18" t="s">
        <v>831</v>
      </c>
      <c r="B957" s="18" t="s">
        <v>52</v>
      </c>
      <c r="C957" s="18" t="s">
        <v>52</v>
      </c>
      <c r="D957" s="19"/>
      <c r="E957" s="21"/>
      <c r="F957" s="24">
        <f>TRUNC(SUMIF(N954:N956, N953, F954:F956),0)</f>
        <v>0</v>
      </c>
      <c r="G957" s="21"/>
      <c r="H957" s="24">
        <f>TRUNC(SUMIF(N954:N956, N953, H954:H956),0)</f>
        <v>24004</v>
      </c>
      <c r="I957" s="21"/>
      <c r="J957" s="24">
        <f>TRUNC(SUMIF(N954:N956, N953, J954:J956),0)</f>
        <v>720</v>
      </c>
      <c r="K957" s="21"/>
      <c r="L957" s="24">
        <f>F957+H957+J957</f>
        <v>24724</v>
      </c>
      <c r="M957" s="18" t="s">
        <v>52</v>
      </c>
      <c r="N957" s="1" t="s">
        <v>99</v>
      </c>
      <c r="O957" s="1" t="s">
        <v>99</v>
      </c>
      <c r="P957" s="1" t="s">
        <v>52</v>
      </c>
      <c r="Q957" s="1" t="s">
        <v>52</v>
      </c>
      <c r="R957" s="1" t="s">
        <v>52</v>
      </c>
      <c r="AV957" s="1" t="s">
        <v>52</v>
      </c>
      <c r="AW957" s="1" t="s">
        <v>52</v>
      </c>
      <c r="AX957" s="1" t="s">
        <v>52</v>
      </c>
      <c r="AY957" s="1" t="s">
        <v>52</v>
      </c>
      <c r="AZ957" s="1" t="s">
        <v>52</v>
      </c>
    </row>
    <row r="958" spans="1:52" ht="30" customHeight="1">
      <c r="A958" s="19"/>
      <c r="B958" s="19"/>
      <c r="C958" s="19"/>
      <c r="D958" s="19"/>
      <c r="E958" s="21"/>
      <c r="F958" s="24"/>
      <c r="G958" s="21"/>
      <c r="H958" s="24"/>
      <c r="I958" s="21"/>
      <c r="J958" s="24"/>
      <c r="K958" s="21"/>
      <c r="L958" s="24"/>
      <c r="M958" s="19"/>
    </row>
    <row r="959" spans="1:52" ht="30" customHeight="1">
      <c r="A959" s="15" t="s">
        <v>2074</v>
      </c>
      <c r="B959" s="16"/>
      <c r="C959" s="16"/>
      <c r="D959" s="16"/>
      <c r="E959" s="20"/>
      <c r="F959" s="23"/>
      <c r="G959" s="20"/>
      <c r="H959" s="23"/>
      <c r="I959" s="20"/>
      <c r="J959" s="23"/>
      <c r="K959" s="20"/>
      <c r="L959" s="23"/>
      <c r="M959" s="17"/>
      <c r="N959" s="1" t="s">
        <v>1286</v>
      </c>
    </row>
    <row r="960" spans="1:52" ht="30" customHeight="1">
      <c r="A960" s="18" t="s">
        <v>1750</v>
      </c>
      <c r="B960" s="18" t="s">
        <v>872</v>
      </c>
      <c r="C960" s="18" t="s">
        <v>873</v>
      </c>
      <c r="D960" s="19">
        <v>0.06</v>
      </c>
      <c r="E960" s="21">
        <f>단가대비표!O168</f>
        <v>0</v>
      </c>
      <c r="F960" s="24">
        <f>TRUNC(E960*D960,1)</f>
        <v>0</v>
      </c>
      <c r="G960" s="21">
        <f>단가대비표!P168</f>
        <v>228286</v>
      </c>
      <c r="H960" s="24">
        <f>TRUNC(G960*D960,1)</f>
        <v>13697.1</v>
      </c>
      <c r="I960" s="21">
        <f>단가대비표!V168</f>
        <v>0</v>
      </c>
      <c r="J960" s="24">
        <f>TRUNC(I960*D960,1)</f>
        <v>0</v>
      </c>
      <c r="K960" s="21">
        <f t="shared" ref="K960:L962" si="122">TRUNC(E960+G960+I960,1)</f>
        <v>228286</v>
      </c>
      <c r="L960" s="24">
        <f t="shared" si="122"/>
        <v>13697.1</v>
      </c>
      <c r="M960" s="18" t="s">
        <v>52</v>
      </c>
      <c r="N960" s="1" t="s">
        <v>1286</v>
      </c>
      <c r="O960" s="1" t="s">
        <v>1751</v>
      </c>
      <c r="P960" s="1" t="s">
        <v>64</v>
      </c>
      <c r="Q960" s="1" t="s">
        <v>64</v>
      </c>
      <c r="R960" s="1" t="s">
        <v>63</v>
      </c>
      <c r="V960">
        <v>1</v>
      </c>
      <c r="AV960" s="1" t="s">
        <v>52</v>
      </c>
      <c r="AW960" s="1" t="s">
        <v>2075</v>
      </c>
      <c r="AX960" s="1" t="s">
        <v>52</v>
      </c>
      <c r="AY960" s="1" t="s">
        <v>52</v>
      </c>
      <c r="AZ960" s="1" t="s">
        <v>52</v>
      </c>
    </row>
    <row r="961" spans="1:52" ht="30" customHeight="1">
      <c r="A961" s="18" t="s">
        <v>876</v>
      </c>
      <c r="B961" s="18" t="s">
        <v>872</v>
      </c>
      <c r="C961" s="18" t="s">
        <v>873</v>
      </c>
      <c r="D961" s="19">
        <v>0.03</v>
      </c>
      <c r="E961" s="21">
        <f>단가대비표!O155</f>
        <v>0</v>
      </c>
      <c r="F961" s="24">
        <f>TRUNC(E961*D961,1)</f>
        <v>0</v>
      </c>
      <c r="G961" s="21">
        <f>단가대비표!P155</f>
        <v>172068</v>
      </c>
      <c r="H961" s="24">
        <f>TRUNC(G961*D961,1)</f>
        <v>5162</v>
      </c>
      <c r="I961" s="21">
        <f>단가대비표!V155</f>
        <v>0</v>
      </c>
      <c r="J961" s="24">
        <f>TRUNC(I961*D961,1)</f>
        <v>0</v>
      </c>
      <c r="K961" s="21">
        <f t="shared" si="122"/>
        <v>172068</v>
      </c>
      <c r="L961" s="24">
        <f t="shared" si="122"/>
        <v>5162</v>
      </c>
      <c r="M961" s="18" t="s">
        <v>52</v>
      </c>
      <c r="N961" s="1" t="s">
        <v>1286</v>
      </c>
      <c r="O961" s="1" t="s">
        <v>877</v>
      </c>
      <c r="P961" s="1" t="s">
        <v>64</v>
      </c>
      <c r="Q961" s="1" t="s">
        <v>64</v>
      </c>
      <c r="R961" s="1" t="s">
        <v>63</v>
      </c>
      <c r="V961">
        <v>1</v>
      </c>
      <c r="AV961" s="1" t="s">
        <v>52</v>
      </c>
      <c r="AW961" s="1" t="s">
        <v>2076</v>
      </c>
      <c r="AX961" s="1" t="s">
        <v>52</v>
      </c>
      <c r="AY961" s="1" t="s">
        <v>52</v>
      </c>
      <c r="AZ961" s="1" t="s">
        <v>52</v>
      </c>
    </row>
    <row r="962" spans="1:52" ht="30" customHeight="1">
      <c r="A962" s="18" t="s">
        <v>967</v>
      </c>
      <c r="B962" s="18" t="s">
        <v>1216</v>
      </c>
      <c r="C962" s="18" t="s">
        <v>800</v>
      </c>
      <c r="D962" s="19">
        <v>1</v>
      </c>
      <c r="E962" s="21">
        <v>0</v>
      </c>
      <c r="F962" s="24">
        <f>TRUNC(E962*D962,1)</f>
        <v>0</v>
      </c>
      <c r="G962" s="21">
        <v>0</v>
      </c>
      <c r="H962" s="24">
        <f>TRUNC(G962*D962,1)</f>
        <v>0</v>
      </c>
      <c r="I962" s="21">
        <f>TRUNC(SUMIF(V960:V962, RIGHTB(O962, 1), H960:H962)*U962, 2)</f>
        <v>565.77</v>
      </c>
      <c r="J962" s="24">
        <f>TRUNC(I962*D962,1)</f>
        <v>565.70000000000005</v>
      </c>
      <c r="K962" s="21">
        <f t="shared" si="122"/>
        <v>565.70000000000005</v>
      </c>
      <c r="L962" s="24">
        <f t="shared" si="122"/>
        <v>565.70000000000005</v>
      </c>
      <c r="M962" s="18" t="s">
        <v>52</v>
      </c>
      <c r="N962" s="1" t="s">
        <v>1286</v>
      </c>
      <c r="O962" s="1" t="s">
        <v>801</v>
      </c>
      <c r="P962" s="1" t="s">
        <v>64</v>
      </c>
      <c r="Q962" s="1" t="s">
        <v>64</v>
      </c>
      <c r="R962" s="1" t="s">
        <v>64</v>
      </c>
      <c r="S962">
        <v>1</v>
      </c>
      <c r="T962">
        <v>2</v>
      </c>
      <c r="U962">
        <v>0.03</v>
      </c>
      <c r="AV962" s="1" t="s">
        <v>52</v>
      </c>
      <c r="AW962" s="1" t="s">
        <v>2077</v>
      </c>
      <c r="AX962" s="1" t="s">
        <v>52</v>
      </c>
      <c r="AY962" s="1" t="s">
        <v>52</v>
      </c>
      <c r="AZ962" s="1" t="s">
        <v>52</v>
      </c>
    </row>
    <row r="963" spans="1:52" ht="30" customHeight="1">
      <c r="A963" s="18" t="s">
        <v>831</v>
      </c>
      <c r="B963" s="18" t="s">
        <v>52</v>
      </c>
      <c r="C963" s="18" t="s">
        <v>52</v>
      </c>
      <c r="D963" s="19"/>
      <c r="E963" s="21"/>
      <c r="F963" s="24">
        <f>TRUNC(SUMIF(N960:N962, N959, F960:F962),0)</f>
        <v>0</v>
      </c>
      <c r="G963" s="21"/>
      <c r="H963" s="24">
        <f>TRUNC(SUMIF(N960:N962, N959, H960:H962),0)</f>
        <v>18859</v>
      </c>
      <c r="I963" s="21"/>
      <c r="J963" s="24">
        <f>TRUNC(SUMIF(N960:N962, N959, J960:J962),0)</f>
        <v>565</v>
      </c>
      <c r="K963" s="21"/>
      <c r="L963" s="24">
        <f>F963+H963+J963</f>
        <v>19424</v>
      </c>
      <c r="M963" s="18" t="s">
        <v>52</v>
      </c>
      <c r="N963" s="1" t="s">
        <v>99</v>
      </c>
      <c r="O963" s="1" t="s">
        <v>99</v>
      </c>
      <c r="P963" s="1" t="s">
        <v>52</v>
      </c>
      <c r="Q963" s="1" t="s">
        <v>52</v>
      </c>
      <c r="R963" s="1" t="s">
        <v>52</v>
      </c>
      <c r="AV963" s="1" t="s">
        <v>52</v>
      </c>
      <c r="AW963" s="1" t="s">
        <v>52</v>
      </c>
      <c r="AX963" s="1" t="s">
        <v>52</v>
      </c>
      <c r="AY963" s="1" t="s">
        <v>52</v>
      </c>
      <c r="AZ963" s="1" t="s">
        <v>52</v>
      </c>
    </row>
    <row r="964" spans="1:52" ht="30" customHeight="1">
      <c r="A964" s="19"/>
      <c r="B964" s="19"/>
      <c r="C964" s="19"/>
      <c r="D964" s="19"/>
      <c r="E964" s="21"/>
      <c r="F964" s="24"/>
      <c r="G964" s="21"/>
      <c r="H964" s="24"/>
      <c r="I964" s="21"/>
      <c r="J964" s="24"/>
      <c r="K964" s="21"/>
      <c r="L964" s="24"/>
      <c r="M964" s="19"/>
    </row>
    <row r="965" spans="1:52" ht="30" customHeight="1">
      <c r="A965" s="15" t="s">
        <v>2078</v>
      </c>
      <c r="B965" s="16"/>
      <c r="C965" s="16"/>
      <c r="D965" s="16"/>
      <c r="E965" s="20"/>
      <c r="F965" s="23"/>
      <c r="G965" s="20"/>
      <c r="H965" s="23"/>
      <c r="I965" s="20"/>
      <c r="J965" s="23"/>
      <c r="K965" s="20"/>
      <c r="L965" s="23"/>
      <c r="M965" s="17"/>
      <c r="N965" s="1" t="s">
        <v>1315</v>
      </c>
    </row>
    <row r="966" spans="1:52" ht="30" customHeight="1">
      <c r="A966" s="18" t="s">
        <v>2079</v>
      </c>
      <c r="B966" s="18" t="s">
        <v>872</v>
      </c>
      <c r="C966" s="18" t="s">
        <v>873</v>
      </c>
      <c r="D966" s="19">
        <v>0.09</v>
      </c>
      <c r="E966" s="21">
        <f>단가대비표!O176</f>
        <v>0</v>
      </c>
      <c r="F966" s="24">
        <f>TRUNC(E966*D966,1)</f>
        <v>0</v>
      </c>
      <c r="G966" s="21">
        <f>단가대비표!P176</f>
        <v>247897</v>
      </c>
      <c r="H966" s="24">
        <f>TRUNC(G966*D966,1)</f>
        <v>22310.7</v>
      </c>
      <c r="I966" s="21">
        <f>단가대비표!V176</f>
        <v>0</v>
      </c>
      <c r="J966" s="24">
        <f>TRUNC(I966*D966,1)</f>
        <v>0</v>
      </c>
      <c r="K966" s="21">
        <f t="shared" ref="K966:L968" si="123">TRUNC(E966+G966+I966,1)</f>
        <v>247897</v>
      </c>
      <c r="L966" s="24">
        <f t="shared" si="123"/>
        <v>22310.7</v>
      </c>
      <c r="M966" s="18" t="s">
        <v>52</v>
      </c>
      <c r="N966" s="1" t="s">
        <v>1315</v>
      </c>
      <c r="O966" s="1" t="s">
        <v>2080</v>
      </c>
      <c r="P966" s="1" t="s">
        <v>64</v>
      </c>
      <c r="Q966" s="1" t="s">
        <v>64</v>
      </c>
      <c r="R966" s="1" t="s">
        <v>63</v>
      </c>
      <c r="V966">
        <v>1</v>
      </c>
      <c r="AV966" s="1" t="s">
        <v>52</v>
      </c>
      <c r="AW966" s="1" t="s">
        <v>2081</v>
      </c>
      <c r="AX966" s="1" t="s">
        <v>52</v>
      </c>
      <c r="AY966" s="1" t="s">
        <v>52</v>
      </c>
      <c r="AZ966" s="1" t="s">
        <v>52</v>
      </c>
    </row>
    <row r="967" spans="1:52" ht="30" customHeight="1">
      <c r="A967" s="18" t="s">
        <v>876</v>
      </c>
      <c r="B967" s="18" t="s">
        <v>872</v>
      </c>
      <c r="C967" s="18" t="s">
        <v>873</v>
      </c>
      <c r="D967" s="19">
        <v>0.02</v>
      </c>
      <c r="E967" s="21">
        <f>단가대비표!O155</f>
        <v>0</v>
      </c>
      <c r="F967" s="24">
        <f>TRUNC(E967*D967,1)</f>
        <v>0</v>
      </c>
      <c r="G967" s="21">
        <f>단가대비표!P155</f>
        <v>172068</v>
      </c>
      <c r="H967" s="24">
        <f>TRUNC(G967*D967,1)</f>
        <v>3441.3</v>
      </c>
      <c r="I967" s="21">
        <f>단가대비표!V155</f>
        <v>0</v>
      </c>
      <c r="J967" s="24">
        <f>TRUNC(I967*D967,1)</f>
        <v>0</v>
      </c>
      <c r="K967" s="21">
        <f t="shared" si="123"/>
        <v>172068</v>
      </c>
      <c r="L967" s="24">
        <f t="shared" si="123"/>
        <v>3441.3</v>
      </c>
      <c r="M967" s="18" t="s">
        <v>52</v>
      </c>
      <c r="N967" s="1" t="s">
        <v>1315</v>
      </c>
      <c r="O967" s="1" t="s">
        <v>877</v>
      </c>
      <c r="P967" s="1" t="s">
        <v>64</v>
      </c>
      <c r="Q967" s="1" t="s">
        <v>64</v>
      </c>
      <c r="R967" s="1" t="s">
        <v>63</v>
      </c>
      <c r="V967">
        <v>1</v>
      </c>
      <c r="AV967" s="1" t="s">
        <v>52</v>
      </c>
      <c r="AW967" s="1" t="s">
        <v>2082</v>
      </c>
      <c r="AX967" s="1" t="s">
        <v>52</v>
      </c>
      <c r="AY967" s="1" t="s">
        <v>52</v>
      </c>
      <c r="AZ967" s="1" t="s">
        <v>52</v>
      </c>
    </row>
    <row r="968" spans="1:52" ht="30" customHeight="1">
      <c r="A968" s="18" t="s">
        <v>967</v>
      </c>
      <c r="B968" s="18" t="s">
        <v>1066</v>
      </c>
      <c r="C968" s="18" t="s">
        <v>800</v>
      </c>
      <c r="D968" s="19">
        <v>1</v>
      </c>
      <c r="E968" s="21">
        <v>0</v>
      </c>
      <c r="F968" s="24">
        <f>TRUNC(E968*D968,1)</f>
        <v>0</v>
      </c>
      <c r="G968" s="21">
        <v>0</v>
      </c>
      <c r="H968" s="24">
        <f>TRUNC(G968*D968,1)</f>
        <v>0</v>
      </c>
      <c r="I968" s="21">
        <f>TRUNC(SUMIF(V966:V968, RIGHTB(O968, 1), H966:H968)*U968, 2)</f>
        <v>515.04</v>
      </c>
      <c r="J968" s="24">
        <f>TRUNC(I968*D968,1)</f>
        <v>515</v>
      </c>
      <c r="K968" s="21">
        <f t="shared" si="123"/>
        <v>515</v>
      </c>
      <c r="L968" s="24">
        <f t="shared" si="123"/>
        <v>515</v>
      </c>
      <c r="M968" s="18" t="s">
        <v>52</v>
      </c>
      <c r="N968" s="1" t="s">
        <v>1315</v>
      </c>
      <c r="O968" s="1" t="s">
        <v>801</v>
      </c>
      <c r="P968" s="1" t="s">
        <v>64</v>
      </c>
      <c r="Q968" s="1" t="s">
        <v>64</v>
      </c>
      <c r="R968" s="1" t="s">
        <v>64</v>
      </c>
      <c r="S968">
        <v>1</v>
      </c>
      <c r="T968">
        <v>2</v>
      </c>
      <c r="U968">
        <v>0.02</v>
      </c>
      <c r="AV968" s="1" t="s">
        <v>52</v>
      </c>
      <c r="AW968" s="1" t="s">
        <v>2083</v>
      </c>
      <c r="AX968" s="1" t="s">
        <v>52</v>
      </c>
      <c r="AY968" s="1" t="s">
        <v>52</v>
      </c>
      <c r="AZ968" s="1" t="s">
        <v>52</v>
      </c>
    </row>
    <row r="969" spans="1:52" ht="30" customHeight="1">
      <c r="A969" s="18" t="s">
        <v>831</v>
      </c>
      <c r="B969" s="18" t="s">
        <v>52</v>
      </c>
      <c r="C969" s="18" t="s">
        <v>52</v>
      </c>
      <c r="D969" s="19"/>
      <c r="E969" s="21"/>
      <c r="F969" s="24">
        <f>TRUNC(SUMIF(N966:N968, N965, F966:F968),0)</f>
        <v>0</v>
      </c>
      <c r="G969" s="21"/>
      <c r="H969" s="24">
        <f>TRUNC(SUMIF(N966:N968, N965, H966:H968),0)</f>
        <v>25752</v>
      </c>
      <c r="I969" s="21"/>
      <c r="J969" s="24">
        <f>TRUNC(SUMIF(N966:N968, N965, J966:J968),0)</f>
        <v>515</v>
      </c>
      <c r="K969" s="21"/>
      <c r="L969" s="24">
        <f>F969+H969+J969</f>
        <v>26267</v>
      </c>
      <c r="M969" s="18" t="s">
        <v>52</v>
      </c>
      <c r="N969" s="1" t="s">
        <v>99</v>
      </c>
      <c r="O969" s="1" t="s">
        <v>99</v>
      </c>
      <c r="P969" s="1" t="s">
        <v>52</v>
      </c>
      <c r="Q969" s="1" t="s">
        <v>52</v>
      </c>
      <c r="R969" s="1" t="s">
        <v>52</v>
      </c>
      <c r="AV969" s="1" t="s">
        <v>52</v>
      </c>
      <c r="AW969" s="1" t="s">
        <v>52</v>
      </c>
      <c r="AX969" s="1" t="s">
        <v>52</v>
      </c>
      <c r="AY969" s="1" t="s">
        <v>52</v>
      </c>
      <c r="AZ969" s="1" t="s">
        <v>52</v>
      </c>
    </row>
    <row r="970" spans="1:52" ht="30" customHeight="1">
      <c r="A970" s="19"/>
      <c r="B970" s="19"/>
      <c r="C970" s="19"/>
      <c r="D970" s="19"/>
      <c r="E970" s="21"/>
      <c r="F970" s="24"/>
      <c r="G970" s="21"/>
      <c r="H970" s="24"/>
      <c r="I970" s="21"/>
      <c r="J970" s="24"/>
      <c r="K970" s="21"/>
      <c r="L970" s="24"/>
      <c r="M970" s="19"/>
    </row>
    <row r="971" spans="1:52" ht="30" customHeight="1">
      <c r="A971" s="15" t="s">
        <v>2084</v>
      </c>
      <c r="B971" s="16"/>
      <c r="C971" s="16"/>
      <c r="D971" s="16"/>
      <c r="E971" s="20"/>
      <c r="F971" s="23"/>
      <c r="G971" s="20"/>
      <c r="H971" s="23"/>
      <c r="I971" s="20"/>
      <c r="J971" s="23"/>
      <c r="K971" s="20"/>
      <c r="L971" s="23"/>
      <c r="M971" s="17"/>
      <c r="N971" s="1" t="s">
        <v>1325</v>
      </c>
    </row>
    <row r="972" spans="1:52" ht="30" customHeight="1">
      <c r="A972" s="18" t="s">
        <v>2079</v>
      </c>
      <c r="B972" s="18" t="s">
        <v>872</v>
      </c>
      <c r="C972" s="18" t="s">
        <v>873</v>
      </c>
      <c r="D972" s="19">
        <v>0.17</v>
      </c>
      <c r="E972" s="21">
        <f>단가대비표!O176</f>
        <v>0</v>
      </c>
      <c r="F972" s="24">
        <f>TRUNC(E972*D972,1)</f>
        <v>0</v>
      </c>
      <c r="G972" s="21">
        <f>단가대비표!P176</f>
        <v>247897</v>
      </c>
      <c r="H972" s="24">
        <f>TRUNC(G972*D972,1)</f>
        <v>42142.400000000001</v>
      </c>
      <c r="I972" s="21">
        <f>단가대비표!V176</f>
        <v>0</v>
      </c>
      <c r="J972" s="24">
        <f>TRUNC(I972*D972,1)</f>
        <v>0</v>
      </c>
      <c r="K972" s="21">
        <f>TRUNC(E972+G972+I972,1)</f>
        <v>247897</v>
      </c>
      <c r="L972" s="24">
        <f>TRUNC(F972+H972+J972,1)</f>
        <v>42142.400000000001</v>
      </c>
      <c r="M972" s="18" t="s">
        <v>52</v>
      </c>
      <c r="N972" s="1" t="s">
        <v>1325</v>
      </c>
      <c r="O972" s="1" t="s">
        <v>2080</v>
      </c>
      <c r="P972" s="1" t="s">
        <v>64</v>
      </c>
      <c r="Q972" s="1" t="s">
        <v>64</v>
      </c>
      <c r="R972" s="1" t="s">
        <v>63</v>
      </c>
      <c r="AV972" s="1" t="s">
        <v>52</v>
      </c>
      <c r="AW972" s="1" t="s">
        <v>2085</v>
      </c>
      <c r="AX972" s="1" t="s">
        <v>52</v>
      </c>
      <c r="AY972" s="1" t="s">
        <v>52</v>
      </c>
      <c r="AZ972" s="1" t="s">
        <v>52</v>
      </c>
    </row>
    <row r="973" spans="1:52" ht="30" customHeight="1">
      <c r="A973" s="18" t="s">
        <v>876</v>
      </c>
      <c r="B973" s="18" t="s">
        <v>872</v>
      </c>
      <c r="C973" s="18" t="s">
        <v>873</v>
      </c>
      <c r="D973" s="19">
        <v>0.04</v>
      </c>
      <c r="E973" s="21">
        <f>단가대비표!O155</f>
        <v>0</v>
      </c>
      <c r="F973" s="24">
        <f>TRUNC(E973*D973,1)</f>
        <v>0</v>
      </c>
      <c r="G973" s="21">
        <f>단가대비표!P155</f>
        <v>172068</v>
      </c>
      <c r="H973" s="24">
        <f>TRUNC(G973*D973,1)</f>
        <v>6882.7</v>
      </c>
      <c r="I973" s="21">
        <f>단가대비표!V155</f>
        <v>0</v>
      </c>
      <c r="J973" s="24">
        <f>TRUNC(I973*D973,1)</f>
        <v>0</v>
      </c>
      <c r="K973" s="21">
        <f>TRUNC(E973+G973+I973,1)</f>
        <v>172068</v>
      </c>
      <c r="L973" s="24">
        <f>TRUNC(F973+H973+J973,1)</f>
        <v>6882.7</v>
      </c>
      <c r="M973" s="18" t="s">
        <v>52</v>
      </c>
      <c r="N973" s="1" t="s">
        <v>1325</v>
      </c>
      <c r="O973" s="1" t="s">
        <v>877</v>
      </c>
      <c r="P973" s="1" t="s">
        <v>64</v>
      </c>
      <c r="Q973" s="1" t="s">
        <v>64</v>
      </c>
      <c r="R973" s="1" t="s">
        <v>63</v>
      </c>
      <c r="AV973" s="1" t="s">
        <v>52</v>
      </c>
      <c r="AW973" s="1" t="s">
        <v>2086</v>
      </c>
      <c r="AX973" s="1" t="s">
        <v>52</v>
      </c>
      <c r="AY973" s="1" t="s">
        <v>52</v>
      </c>
      <c r="AZ973" s="1" t="s">
        <v>52</v>
      </c>
    </row>
    <row r="974" spans="1:52" ht="30" customHeight="1">
      <c r="A974" s="18" t="s">
        <v>831</v>
      </c>
      <c r="B974" s="18" t="s">
        <v>52</v>
      </c>
      <c r="C974" s="18" t="s">
        <v>52</v>
      </c>
      <c r="D974" s="19"/>
      <c r="E974" s="21"/>
      <c r="F974" s="24">
        <f>TRUNC(SUMIF(N972:N973, N971, F972:F973),0)</f>
        <v>0</v>
      </c>
      <c r="G974" s="21"/>
      <c r="H974" s="24">
        <f>TRUNC(SUMIF(N972:N973, N971, H972:H973),0)</f>
        <v>49025</v>
      </c>
      <c r="I974" s="21"/>
      <c r="J974" s="24">
        <f>TRUNC(SUMIF(N972:N973, N971, J972:J973),0)</f>
        <v>0</v>
      </c>
      <c r="K974" s="21"/>
      <c r="L974" s="24">
        <f>F974+H974+J974</f>
        <v>49025</v>
      </c>
      <c r="M974" s="18" t="s">
        <v>52</v>
      </c>
      <c r="N974" s="1" t="s">
        <v>99</v>
      </c>
      <c r="O974" s="1" t="s">
        <v>99</v>
      </c>
      <c r="P974" s="1" t="s">
        <v>52</v>
      </c>
      <c r="Q974" s="1" t="s">
        <v>52</v>
      </c>
      <c r="R974" s="1" t="s">
        <v>52</v>
      </c>
      <c r="AV974" s="1" t="s">
        <v>52</v>
      </c>
      <c r="AW974" s="1" t="s">
        <v>52</v>
      </c>
      <c r="AX974" s="1" t="s">
        <v>52</v>
      </c>
      <c r="AY974" s="1" t="s">
        <v>52</v>
      </c>
      <c r="AZ974" s="1" t="s">
        <v>52</v>
      </c>
    </row>
    <row r="975" spans="1:52" ht="30" customHeight="1">
      <c r="A975" s="19"/>
      <c r="B975" s="19"/>
      <c r="C975" s="19"/>
      <c r="D975" s="19"/>
      <c r="E975" s="21"/>
      <c r="F975" s="24"/>
      <c r="G975" s="21"/>
      <c r="H975" s="24"/>
      <c r="I975" s="21"/>
      <c r="J975" s="24"/>
      <c r="K975" s="21"/>
      <c r="L975" s="24"/>
      <c r="M975" s="19"/>
    </row>
    <row r="976" spans="1:52" ht="30" customHeight="1">
      <c r="A976" s="15" t="s">
        <v>2087</v>
      </c>
      <c r="B976" s="16"/>
      <c r="C976" s="16"/>
      <c r="D976" s="16"/>
      <c r="E976" s="20"/>
      <c r="F976" s="23"/>
      <c r="G976" s="20"/>
      <c r="H976" s="23"/>
      <c r="I976" s="20"/>
      <c r="J976" s="23"/>
      <c r="K976" s="20"/>
      <c r="L976" s="23"/>
      <c r="M976" s="17"/>
      <c r="N976" s="1" t="s">
        <v>1344</v>
      </c>
    </row>
    <row r="977" spans="1:52" ht="30" customHeight="1">
      <c r="A977" s="18" t="s">
        <v>2088</v>
      </c>
      <c r="B977" s="18" t="s">
        <v>872</v>
      </c>
      <c r="C977" s="18" t="s">
        <v>873</v>
      </c>
      <c r="D977" s="19">
        <v>1.17E-2</v>
      </c>
      <c r="E977" s="21">
        <f>단가대비표!O161</f>
        <v>0</v>
      </c>
      <c r="F977" s="24">
        <f>TRUNC(E977*D977,1)</f>
        <v>0</v>
      </c>
      <c r="G977" s="21">
        <f>단가대비표!P161</f>
        <v>282536</v>
      </c>
      <c r="H977" s="24">
        <f>TRUNC(G977*D977,1)</f>
        <v>3305.6</v>
      </c>
      <c r="I977" s="21">
        <f>단가대비표!V161</f>
        <v>0</v>
      </c>
      <c r="J977" s="24">
        <f>TRUNC(I977*D977,1)</f>
        <v>0</v>
      </c>
      <c r="K977" s="21">
        <f t="shared" ref="K977:L981" si="124">TRUNC(E977+G977+I977,1)</f>
        <v>282536</v>
      </c>
      <c r="L977" s="24">
        <f t="shared" si="124"/>
        <v>3305.6</v>
      </c>
      <c r="M977" s="18" t="s">
        <v>52</v>
      </c>
      <c r="N977" s="1" t="s">
        <v>1344</v>
      </c>
      <c r="O977" s="1" t="s">
        <v>2089</v>
      </c>
      <c r="P977" s="1" t="s">
        <v>64</v>
      </c>
      <c r="Q977" s="1" t="s">
        <v>64</v>
      </c>
      <c r="R977" s="1" t="s">
        <v>63</v>
      </c>
      <c r="V977">
        <v>1</v>
      </c>
      <c r="W977">
        <v>2</v>
      </c>
      <c r="AV977" s="1" t="s">
        <v>52</v>
      </c>
      <c r="AW977" s="1" t="s">
        <v>2090</v>
      </c>
      <c r="AX977" s="1" t="s">
        <v>52</v>
      </c>
      <c r="AY977" s="1" t="s">
        <v>52</v>
      </c>
      <c r="AZ977" s="1" t="s">
        <v>52</v>
      </c>
    </row>
    <row r="978" spans="1:52" ht="30" customHeight="1">
      <c r="A978" s="18" t="s">
        <v>2091</v>
      </c>
      <c r="B978" s="18" t="s">
        <v>872</v>
      </c>
      <c r="C978" s="18" t="s">
        <v>873</v>
      </c>
      <c r="D978" s="19">
        <v>1.17E-2</v>
      </c>
      <c r="E978" s="21">
        <f>단가대비표!O160</f>
        <v>0</v>
      </c>
      <c r="F978" s="24">
        <f>TRUNC(E978*D978,1)</f>
        <v>0</v>
      </c>
      <c r="G978" s="21">
        <f>단가대비표!P160</f>
        <v>239808</v>
      </c>
      <c r="H978" s="24">
        <f>TRUNC(G978*D978,1)</f>
        <v>2805.7</v>
      </c>
      <c r="I978" s="21">
        <f>단가대비표!V160</f>
        <v>0</v>
      </c>
      <c r="J978" s="24">
        <f>TRUNC(I978*D978,1)</f>
        <v>0</v>
      </c>
      <c r="K978" s="21">
        <f t="shared" si="124"/>
        <v>239808</v>
      </c>
      <c r="L978" s="24">
        <f t="shared" si="124"/>
        <v>2805.7</v>
      </c>
      <c r="M978" s="18" t="s">
        <v>52</v>
      </c>
      <c r="N978" s="1" t="s">
        <v>1344</v>
      </c>
      <c r="O978" s="1" t="s">
        <v>2092</v>
      </c>
      <c r="P978" s="1" t="s">
        <v>64</v>
      </c>
      <c r="Q978" s="1" t="s">
        <v>64</v>
      </c>
      <c r="R978" s="1" t="s">
        <v>63</v>
      </c>
      <c r="V978">
        <v>1</v>
      </c>
      <c r="W978">
        <v>2</v>
      </c>
      <c r="AV978" s="1" t="s">
        <v>52</v>
      </c>
      <c r="AW978" s="1" t="s">
        <v>2093</v>
      </c>
      <c r="AX978" s="1" t="s">
        <v>52</v>
      </c>
      <c r="AY978" s="1" t="s">
        <v>52</v>
      </c>
      <c r="AZ978" s="1" t="s">
        <v>52</v>
      </c>
    </row>
    <row r="979" spans="1:52" ht="30" customHeight="1">
      <c r="A979" s="18" t="s">
        <v>876</v>
      </c>
      <c r="B979" s="18" t="s">
        <v>872</v>
      </c>
      <c r="C979" s="18" t="s">
        <v>873</v>
      </c>
      <c r="D979" s="19">
        <v>5.7999999999999996E-3</v>
      </c>
      <c r="E979" s="21">
        <f>단가대비표!O155</f>
        <v>0</v>
      </c>
      <c r="F979" s="24">
        <f>TRUNC(E979*D979,1)</f>
        <v>0</v>
      </c>
      <c r="G979" s="21">
        <f>단가대비표!P155</f>
        <v>172068</v>
      </c>
      <c r="H979" s="24">
        <f>TRUNC(G979*D979,1)</f>
        <v>997.9</v>
      </c>
      <c r="I979" s="21">
        <f>단가대비표!V155</f>
        <v>0</v>
      </c>
      <c r="J979" s="24">
        <f>TRUNC(I979*D979,1)</f>
        <v>0</v>
      </c>
      <c r="K979" s="21">
        <f t="shared" si="124"/>
        <v>172068</v>
      </c>
      <c r="L979" s="24">
        <f t="shared" si="124"/>
        <v>997.9</v>
      </c>
      <c r="M979" s="18" t="s">
        <v>52</v>
      </c>
      <c r="N979" s="1" t="s">
        <v>1344</v>
      </c>
      <c r="O979" s="1" t="s">
        <v>877</v>
      </c>
      <c r="P979" s="1" t="s">
        <v>64</v>
      </c>
      <c r="Q979" s="1" t="s">
        <v>64</v>
      </c>
      <c r="R979" s="1" t="s">
        <v>63</v>
      </c>
      <c r="V979">
        <v>1</v>
      </c>
      <c r="W979">
        <v>2</v>
      </c>
      <c r="AV979" s="1" t="s">
        <v>52</v>
      </c>
      <c r="AW979" s="1" t="s">
        <v>2094</v>
      </c>
      <c r="AX979" s="1" t="s">
        <v>52</v>
      </c>
      <c r="AY979" s="1" t="s">
        <v>52</v>
      </c>
      <c r="AZ979" s="1" t="s">
        <v>52</v>
      </c>
    </row>
    <row r="980" spans="1:52" ht="30" customHeight="1">
      <c r="A980" s="18" t="s">
        <v>967</v>
      </c>
      <c r="B980" s="18" t="s">
        <v>1066</v>
      </c>
      <c r="C980" s="18" t="s">
        <v>800</v>
      </c>
      <c r="D980" s="19">
        <v>1</v>
      </c>
      <c r="E980" s="21">
        <v>0</v>
      </c>
      <c r="F980" s="24">
        <f>TRUNC(E980*D980,1)</f>
        <v>0</v>
      </c>
      <c r="G980" s="21">
        <v>0</v>
      </c>
      <c r="H980" s="24">
        <f>TRUNC(G980*D980,1)</f>
        <v>0</v>
      </c>
      <c r="I980" s="21">
        <f>TRUNC(SUMIF(V977:V981, RIGHTB(O980, 1), H977:H981)*U980, 2)</f>
        <v>142.18</v>
      </c>
      <c r="J980" s="24">
        <f>TRUNC(I980*D980,1)</f>
        <v>142.1</v>
      </c>
      <c r="K980" s="21">
        <f t="shared" si="124"/>
        <v>142.1</v>
      </c>
      <c r="L980" s="24">
        <f t="shared" si="124"/>
        <v>142.1</v>
      </c>
      <c r="M980" s="18" t="s">
        <v>52</v>
      </c>
      <c r="N980" s="1" t="s">
        <v>1344</v>
      </c>
      <c r="O980" s="1" t="s">
        <v>801</v>
      </c>
      <c r="P980" s="1" t="s">
        <v>64</v>
      </c>
      <c r="Q980" s="1" t="s">
        <v>64</v>
      </c>
      <c r="R980" s="1" t="s">
        <v>64</v>
      </c>
      <c r="S980">
        <v>1</v>
      </c>
      <c r="T980">
        <v>2</v>
      </c>
      <c r="U980">
        <v>0.02</v>
      </c>
      <c r="AV980" s="1" t="s">
        <v>52</v>
      </c>
      <c r="AW980" s="1" t="s">
        <v>2095</v>
      </c>
      <c r="AX980" s="1" t="s">
        <v>52</v>
      </c>
      <c r="AY980" s="1" t="s">
        <v>52</v>
      </c>
      <c r="AZ980" s="1" t="s">
        <v>52</v>
      </c>
    </row>
    <row r="981" spans="1:52" ht="30" customHeight="1">
      <c r="A981" s="18" t="s">
        <v>889</v>
      </c>
      <c r="B981" s="18" t="s">
        <v>1066</v>
      </c>
      <c r="C981" s="18" t="s">
        <v>800</v>
      </c>
      <c r="D981" s="19">
        <v>1</v>
      </c>
      <c r="E981" s="21">
        <f>TRUNC(SUMIF(W977:W981, RIGHTB(O981, 1), H977:H981)*U981, 2)</f>
        <v>142.18</v>
      </c>
      <c r="F981" s="24">
        <f>TRUNC(E981*D981,1)</f>
        <v>142.1</v>
      </c>
      <c r="G981" s="21">
        <v>0</v>
      </c>
      <c r="H981" s="24">
        <f>TRUNC(G981*D981,1)</f>
        <v>0</v>
      </c>
      <c r="I981" s="21">
        <v>0</v>
      </c>
      <c r="J981" s="24">
        <f>TRUNC(I981*D981,1)</f>
        <v>0</v>
      </c>
      <c r="K981" s="21">
        <f t="shared" si="124"/>
        <v>142.1</v>
      </c>
      <c r="L981" s="24">
        <f t="shared" si="124"/>
        <v>142.1</v>
      </c>
      <c r="M981" s="18" t="s">
        <v>52</v>
      </c>
      <c r="N981" s="1" t="s">
        <v>1344</v>
      </c>
      <c r="O981" s="1" t="s">
        <v>976</v>
      </c>
      <c r="P981" s="1" t="s">
        <v>64</v>
      </c>
      <c r="Q981" s="1" t="s">
        <v>64</v>
      </c>
      <c r="R981" s="1" t="s">
        <v>64</v>
      </c>
      <c r="S981">
        <v>1</v>
      </c>
      <c r="T981">
        <v>0</v>
      </c>
      <c r="U981">
        <v>0.02</v>
      </c>
      <c r="AV981" s="1" t="s">
        <v>52</v>
      </c>
      <c r="AW981" s="1" t="s">
        <v>2096</v>
      </c>
      <c r="AX981" s="1" t="s">
        <v>52</v>
      </c>
      <c r="AY981" s="1" t="s">
        <v>52</v>
      </c>
      <c r="AZ981" s="1" t="s">
        <v>52</v>
      </c>
    </row>
    <row r="982" spans="1:52" ht="30" customHeight="1">
      <c r="A982" s="18" t="s">
        <v>831</v>
      </c>
      <c r="B982" s="18" t="s">
        <v>52</v>
      </c>
      <c r="C982" s="18" t="s">
        <v>52</v>
      </c>
      <c r="D982" s="19"/>
      <c r="E982" s="21"/>
      <c r="F982" s="24">
        <f>TRUNC(SUMIF(N977:N981, N976, F977:F981),0)</f>
        <v>142</v>
      </c>
      <c r="G982" s="21"/>
      <c r="H982" s="24">
        <f>TRUNC(SUMIF(N977:N981, N976, H977:H981),0)</f>
        <v>7109</v>
      </c>
      <c r="I982" s="21"/>
      <c r="J982" s="24">
        <f>TRUNC(SUMIF(N977:N981, N976, J977:J981),0)</f>
        <v>142</v>
      </c>
      <c r="K982" s="21"/>
      <c r="L982" s="24">
        <f>F982+H982+J982</f>
        <v>7393</v>
      </c>
      <c r="M982" s="18" t="s">
        <v>52</v>
      </c>
      <c r="N982" s="1" t="s">
        <v>99</v>
      </c>
      <c r="O982" s="1" t="s">
        <v>99</v>
      </c>
      <c r="P982" s="1" t="s">
        <v>52</v>
      </c>
      <c r="Q982" s="1" t="s">
        <v>52</v>
      </c>
      <c r="R982" s="1" t="s">
        <v>52</v>
      </c>
      <c r="AV982" s="1" t="s">
        <v>52</v>
      </c>
      <c r="AW982" s="1" t="s">
        <v>52</v>
      </c>
      <c r="AX982" s="1" t="s">
        <v>52</v>
      </c>
      <c r="AY982" s="1" t="s">
        <v>52</v>
      </c>
      <c r="AZ982" s="1" t="s">
        <v>52</v>
      </c>
    </row>
    <row r="983" spans="1:52" ht="30" customHeight="1">
      <c r="A983" s="19"/>
      <c r="B983" s="19"/>
      <c r="C983" s="19"/>
      <c r="D983" s="19"/>
      <c r="E983" s="21"/>
      <c r="F983" s="24"/>
      <c r="G983" s="21"/>
      <c r="H983" s="24"/>
      <c r="I983" s="21"/>
      <c r="J983" s="24"/>
      <c r="K983" s="21"/>
      <c r="L983" s="24"/>
      <c r="M983" s="19"/>
    </row>
    <row r="984" spans="1:52" ht="30" customHeight="1">
      <c r="A984" s="15" t="s">
        <v>2097</v>
      </c>
      <c r="B984" s="16"/>
      <c r="C984" s="16"/>
      <c r="D984" s="16"/>
      <c r="E984" s="20"/>
      <c r="F984" s="23"/>
      <c r="G984" s="20"/>
      <c r="H984" s="23"/>
      <c r="I984" s="20"/>
      <c r="J984" s="23"/>
      <c r="K984" s="20"/>
      <c r="L984" s="23"/>
      <c r="M984" s="17"/>
      <c r="N984" s="1" t="s">
        <v>1360</v>
      </c>
    </row>
    <row r="985" spans="1:52" ht="30" customHeight="1">
      <c r="A985" s="18" t="s">
        <v>1349</v>
      </c>
      <c r="B985" s="18" t="s">
        <v>2098</v>
      </c>
      <c r="C985" s="18" t="s">
        <v>771</v>
      </c>
      <c r="D985" s="19">
        <v>3.7600000000000001E-2</v>
      </c>
      <c r="E985" s="21">
        <f>단가대비표!O42</f>
        <v>3660</v>
      </c>
      <c r="F985" s="24">
        <f>TRUNC(E985*D985,1)</f>
        <v>137.6</v>
      </c>
      <c r="G985" s="21">
        <f>단가대비표!P42</f>
        <v>0</v>
      </c>
      <c r="H985" s="24">
        <f>TRUNC(G985*D985,1)</f>
        <v>0</v>
      </c>
      <c r="I985" s="21">
        <f>단가대비표!V42</f>
        <v>0</v>
      </c>
      <c r="J985" s="24">
        <f>TRUNC(I985*D985,1)</f>
        <v>0</v>
      </c>
      <c r="K985" s="21">
        <f t="shared" ref="K985:L987" si="125">TRUNC(E985+G985+I985,1)</f>
        <v>3660</v>
      </c>
      <c r="L985" s="24">
        <f t="shared" si="125"/>
        <v>137.6</v>
      </c>
      <c r="M985" s="18" t="s">
        <v>52</v>
      </c>
      <c r="N985" s="1" t="s">
        <v>1360</v>
      </c>
      <c r="O985" s="1" t="s">
        <v>2099</v>
      </c>
      <c r="P985" s="1" t="s">
        <v>64</v>
      </c>
      <c r="Q985" s="1" t="s">
        <v>64</v>
      </c>
      <c r="R985" s="1" t="s">
        <v>63</v>
      </c>
      <c r="AV985" s="1" t="s">
        <v>52</v>
      </c>
      <c r="AW985" s="1" t="s">
        <v>2100</v>
      </c>
      <c r="AX985" s="1" t="s">
        <v>52</v>
      </c>
      <c r="AY985" s="1" t="s">
        <v>52</v>
      </c>
      <c r="AZ985" s="1" t="s">
        <v>52</v>
      </c>
    </row>
    <row r="986" spans="1:52" ht="30" customHeight="1">
      <c r="A986" s="18" t="s">
        <v>1427</v>
      </c>
      <c r="B986" s="18" t="s">
        <v>1439</v>
      </c>
      <c r="C986" s="18" t="s">
        <v>771</v>
      </c>
      <c r="D986" s="19">
        <v>3.4000000000000002E-2</v>
      </c>
      <c r="E986" s="21">
        <f>일위대가목록!E170</f>
        <v>138</v>
      </c>
      <c r="F986" s="24">
        <f>TRUNC(E986*D986,1)</f>
        <v>4.5999999999999996</v>
      </c>
      <c r="G986" s="21">
        <f>일위대가목록!F170</f>
        <v>6925</v>
      </c>
      <c r="H986" s="24">
        <f>TRUNC(G986*D986,1)</f>
        <v>235.4</v>
      </c>
      <c r="I986" s="21">
        <f>일위대가목록!G170</f>
        <v>277</v>
      </c>
      <c r="J986" s="24">
        <f>TRUNC(I986*D986,1)</f>
        <v>9.4</v>
      </c>
      <c r="K986" s="21">
        <f t="shared" si="125"/>
        <v>7340</v>
      </c>
      <c r="L986" s="24">
        <f t="shared" si="125"/>
        <v>249.4</v>
      </c>
      <c r="M986" s="18" t="s">
        <v>1440</v>
      </c>
      <c r="N986" s="1" t="s">
        <v>1360</v>
      </c>
      <c r="O986" s="1" t="s">
        <v>1441</v>
      </c>
      <c r="P986" s="1" t="s">
        <v>63</v>
      </c>
      <c r="Q986" s="1" t="s">
        <v>64</v>
      </c>
      <c r="R986" s="1" t="s">
        <v>64</v>
      </c>
      <c r="AV986" s="1" t="s">
        <v>52</v>
      </c>
      <c r="AW986" s="1" t="s">
        <v>2101</v>
      </c>
      <c r="AX986" s="1" t="s">
        <v>52</v>
      </c>
      <c r="AY986" s="1" t="s">
        <v>52</v>
      </c>
      <c r="AZ986" s="1" t="s">
        <v>52</v>
      </c>
    </row>
    <row r="987" spans="1:52" ht="30" customHeight="1">
      <c r="A987" s="18" t="s">
        <v>210</v>
      </c>
      <c r="B987" s="18" t="s">
        <v>1346</v>
      </c>
      <c r="C987" s="18" t="s">
        <v>771</v>
      </c>
      <c r="D987" s="19">
        <v>-2E-3</v>
      </c>
      <c r="E987" s="21">
        <f>단가대비표!O28</f>
        <v>1425</v>
      </c>
      <c r="F987" s="24">
        <f>TRUNC(E987*D987,1)</f>
        <v>-2.8</v>
      </c>
      <c r="G987" s="21">
        <f>단가대비표!P28</f>
        <v>0</v>
      </c>
      <c r="H987" s="24">
        <f>TRUNC(G987*D987,1)</f>
        <v>0</v>
      </c>
      <c r="I987" s="21">
        <f>단가대비표!V28</f>
        <v>0</v>
      </c>
      <c r="J987" s="24">
        <f>TRUNC(I987*D987,1)</f>
        <v>0</v>
      </c>
      <c r="K987" s="21">
        <f t="shared" si="125"/>
        <v>1425</v>
      </c>
      <c r="L987" s="24">
        <f t="shared" si="125"/>
        <v>-2.8</v>
      </c>
      <c r="M987" s="18" t="s">
        <v>212</v>
      </c>
      <c r="N987" s="1" t="s">
        <v>1360</v>
      </c>
      <c r="O987" s="1" t="s">
        <v>1347</v>
      </c>
      <c r="P987" s="1" t="s">
        <v>64</v>
      </c>
      <c r="Q987" s="1" t="s">
        <v>64</v>
      </c>
      <c r="R987" s="1" t="s">
        <v>63</v>
      </c>
      <c r="AV987" s="1" t="s">
        <v>52</v>
      </c>
      <c r="AW987" s="1" t="s">
        <v>2102</v>
      </c>
      <c r="AX987" s="1" t="s">
        <v>52</v>
      </c>
      <c r="AY987" s="1" t="s">
        <v>52</v>
      </c>
      <c r="AZ987" s="1" t="s">
        <v>52</v>
      </c>
    </row>
    <row r="988" spans="1:52" ht="30" customHeight="1">
      <c r="A988" s="18" t="s">
        <v>831</v>
      </c>
      <c r="B988" s="18" t="s">
        <v>52</v>
      </c>
      <c r="C988" s="18" t="s">
        <v>52</v>
      </c>
      <c r="D988" s="19"/>
      <c r="E988" s="21"/>
      <c r="F988" s="24">
        <f>TRUNC(SUMIF(N985:N987, N984, F985:F987),0)</f>
        <v>139</v>
      </c>
      <c r="G988" s="21"/>
      <c r="H988" s="24">
        <f>TRUNC(SUMIF(N985:N987, N984, H985:H987),0)</f>
        <v>235</v>
      </c>
      <c r="I988" s="21"/>
      <c r="J988" s="24">
        <f>TRUNC(SUMIF(N985:N987, N984, J985:J987),0)</f>
        <v>9</v>
      </c>
      <c r="K988" s="21"/>
      <c r="L988" s="24">
        <f>F988+H988+J988</f>
        <v>383</v>
      </c>
      <c r="M988" s="18" t="s">
        <v>52</v>
      </c>
      <c r="N988" s="1" t="s">
        <v>99</v>
      </c>
      <c r="O988" s="1" t="s">
        <v>99</v>
      </c>
      <c r="P988" s="1" t="s">
        <v>52</v>
      </c>
      <c r="Q988" s="1" t="s">
        <v>52</v>
      </c>
      <c r="R988" s="1" t="s">
        <v>52</v>
      </c>
      <c r="AV988" s="1" t="s">
        <v>52</v>
      </c>
      <c r="AW988" s="1" t="s">
        <v>52</v>
      </c>
      <c r="AX988" s="1" t="s">
        <v>52</v>
      </c>
      <c r="AY988" s="1" t="s">
        <v>52</v>
      </c>
      <c r="AZ988" s="1" t="s">
        <v>52</v>
      </c>
    </row>
    <row r="989" spans="1:52" ht="30" customHeight="1">
      <c r="A989" s="19"/>
      <c r="B989" s="19"/>
      <c r="C989" s="19"/>
      <c r="D989" s="19"/>
      <c r="E989" s="21"/>
      <c r="F989" s="24"/>
      <c r="G989" s="21"/>
      <c r="H989" s="24"/>
      <c r="I989" s="21"/>
      <c r="J989" s="24"/>
      <c r="K989" s="21"/>
      <c r="L989" s="24"/>
      <c r="M989" s="19"/>
    </row>
    <row r="990" spans="1:52" ht="30" customHeight="1">
      <c r="A990" s="15" t="s">
        <v>2103</v>
      </c>
      <c r="B990" s="16"/>
      <c r="C990" s="16"/>
      <c r="D990" s="16"/>
      <c r="E990" s="20"/>
      <c r="F990" s="23"/>
      <c r="G990" s="20"/>
      <c r="H990" s="23"/>
      <c r="I990" s="20"/>
      <c r="J990" s="23"/>
      <c r="K990" s="20"/>
      <c r="L990" s="23"/>
      <c r="M990" s="17"/>
      <c r="N990" s="1" t="s">
        <v>1441</v>
      </c>
    </row>
    <row r="991" spans="1:52" ht="30" customHeight="1">
      <c r="A991" s="18" t="s">
        <v>2091</v>
      </c>
      <c r="B991" s="18" t="s">
        <v>872</v>
      </c>
      <c r="C991" s="18" t="s">
        <v>873</v>
      </c>
      <c r="D991" s="19">
        <v>1.609E-2</v>
      </c>
      <c r="E991" s="21">
        <f>단가대비표!O160</f>
        <v>0</v>
      </c>
      <c r="F991" s="24">
        <f t="shared" ref="F991:F996" si="126">TRUNC(E991*D991,1)</f>
        <v>0</v>
      </c>
      <c r="G991" s="21">
        <f>단가대비표!P160</f>
        <v>239808</v>
      </c>
      <c r="H991" s="24">
        <f t="shared" ref="H991:H996" si="127">TRUNC(G991*D991,1)</f>
        <v>3858.5</v>
      </c>
      <c r="I991" s="21">
        <f>단가대비표!V160</f>
        <v>0</v>
      </c>
      <c r="J991" s="24">
        <f t="shared" ref="J991:J996" si="128">TRUNC(I991*D991,1)</f>
        <v>0</v>
      </c>
      <c r="K991" s="21">
        <f t="shared" ref="K991:L996" si="129">TRUNC(E991+G991+I991,1)</f>
        <v>239808</v>
      </c>
      <c r="L991" s="24">
        <f t="shared" si="129"/>
        <v>3858.5</v>
      </c>
      <c r="M991" s="18" t="s">
        <v>52</v>
      </c>
      <c r="N991" s="1" t="s">
        <v>1441</v>
      </c>
      <c r="O991" s="1" t="s">
        <v>2092</v>
      </c>
      <c r="P991" s="1" t="s">
        <v>64</v>
      </c>
      <c r="Q991" s="1" t="s">
        <v>64</v>
      </c>
      <c r="R991" s="1" t="s">
        <v>63</v>
      </c>
      <c r="V991">
        <v>1</v>
      </c>
      <c r="W991">
        <v>2</v>
      </c>
      <c r="AV991" s="1" t="s">
        <v>52</v>
      </c>
      <c r="AW991" s="1" t="s">
        <v>2104</v>
      </c>
      <c r="AX991" s="1" t="s">
        <v>52</v>
      </c>
      <c r="AY991" s="1" t="s">
        <v>52</v>
      </c>
      <c r="AZ991" s="1" t="s">
        <v>52</v>
      </c>
    </row>
    <row r="992" spans="1:52" ht="30" customHeight="1">
      <c r="A992" s="18" t="s">
        <v>2088</v>
      </c>
      <c r="B992" s="18" t="s">
        <v>872</v>
      </c>
      <c r="C992" s="18" t="s">
        <v>873</v>
      </c>
      <c r="D992" s="19">
        <v>4.3899999999999998E-3</v>
      </c>
      <c r="E992" s="21">
        <f>단가대비표!O161</f>
        <v>0</v>
      </c>
      <c r="F992" s="24">
        <f t="shared" si="126"/>
        <v>0</v>
      </c>
      <c r="G992" s="21">
        <f>단가대비표!P161</f>
        <v>282536</v>
      </c>
      <c r="H992" s="24">
        <f t="shared" si="127"/>
        <v>1240.3</v>
      </c>
      <c r="I992" s="21">
        <f>단가대비표!V161</f>
        <v>0</v>
      </c>
      <c r="J992" s="24">
        <f t="shared" si="128"/>
        <v>0</v>
      </c>
      <c r="K992" s="21">
        <f t="shared" si="129"/>
        <v>282536</v>
      </c>
      <c r="L992" s="24">
        <f t="shared" si="129"/>
        <v>1240.3</v>
      </c>
      <c r="M992" s="18" t="s">
        <v>52</v>
      </c>
      <c r="N992" s="1" t="s">
        <v>1441</v>
      </c>
      <c r="O992" s="1" t="s">
        <v>2089</v>
      </c>
      <c r="P992" s="1" t="s">
        <v>64</v>
      </c>
      <c r="Q992" s="1" t="s">
        <v>64</v>
      </c>
      <c r="R992" s="1" t="s">
        <v>63</v>
      </c>
      <c r="V992">
        <v>1</v>
      </c>
      <c r="W992">
        <v>2</v>
      </c>
      <c r="AV992" s="1" t="s">
        <v>52</v>
      </c>
      <c r="AW992" s="1" t="s">
        <v>2105</v>
      </c>
      <c r="AX992" s="1" t="s">
        <v>52</v>
      </c>
      <c r="AY992" s="1" t="s">
        <v>52</v>
      </c>
      <c r="AZ992" s="1" t="s">
        <v>52</v>
      </c>
    </row>
    <row r="993" spans="1:52" ht="30" customHeight="1">
      <c r="A993" s="18" t="s">
        <v>909</v>
      </c>
      <c r="B993" s="18" t="s">
        <v>872</v>
      </c>
      <c r="C993" s="18" t="s">
        <v>873</v>
      </c>
      <c r="D993" s="19">
        <v>5.8500000000000002E-3</v>
      </c>
      <c r="E993" s="21">
        <f>단가대비표!O156</f>
        <v>0</v>
      </c>
      <c r="F993" s="24">
        <f t="shared" si="126"/>
        <v>0</v>
      </c>
      <c r="G993" s="21">
        <f>단가대비표!P156</f>
        <v>226122</v>
      </c>
      <c r="H993" s="24">
        <f t="shared" si="127"/>
        <v>1322.8</v>
      </c>
      <c r="I993" s="21">
        <f>단가대비표!V156</f>
        <v>0</v>
      </c>
      <c r="J993" s="24">
        <f t="shared" si="128"/>
        <v>0</v>
      </c>
      <c r="K993" s="21">
        <f t="shared" si="129"/>
        <v>226122</v>
      </c>
      <c r="L993" s="24">
        <f t="shared" si="129"/>
        <v>1322.8</v>
      </c>
      <c r="M993" s="18" t="s">
        <v>52</v>
      </c>
      <c r="N993" s="1" t="s">
        <v>1441</v>
      </c>
      <c r="O993" s="1" t="s">
        <v>910</v>
      </c>
      <c r="P993" s="1" t="s">
        <v>64</v>
      </c>
      <c r="Q993" s="1" t="s">
        <v>64</v>
      </c>
      <c r="R993" s="1" t="s">
        <v>63</v>
      </c>
      <c r="V993">
        <v>1</v>
      </c>
      <c r="W993">
        <v>2</v>
      </c>
      <c r="AV993" s="1" t="s">
        <v>52</v>
      </c>
      <c r="AW993" s="1" t="s">
        <v>2106</v>
      </c>
      <c r="AX993" s="1" t="s">
        <v>52</v>
      </c>
      <c r="AY993" s="1" t="s">
        <v>52</v>
      </c>
      <c r="AZ993" s="1" t="s">
        <v>52</v>
      </c>
    </row>
    <row r="994" spans="1:52" ht="30" customHeight="1">
      <c r="A994" s="18" t="s">
        <v>876</v>
      </c>
      <c r="B994" s="18" t="s">
        <v>872</v>
      </c>
      <c r="C994" s="18" t="s">
        <v>873</v>
      </c>
      <c r="D994" s="19">
        <v>2.9299999999999999E-3</v>
      </c>
      <c r="E994" s="21">
        <f>단가대비표!O155</f>
        <v>0</v>
      </c>
      <c r="F994" s="24">
        <f t="shared" si="126"/>
        <v>0</v>
      </c>
      <c r="G994" s="21">
        <f>단가대비표!P155</f>
        <v>172068</v>
      </c>
      <c r="H994" s="24">
        <f t="shared" si="127"/>
        <v>504.1</v>
      </c>
      <c r="I994" s="21">
        <f>단가대비표!V155</f>
        <v>0</v>
      </c>
      <c r="J994" s="24">
        <f t="shared" si="128"/>
        <v>0</v>
      </c>
      <c r="K994" s="21">
        <f t="shared" si="129"/>
        <v>172068</v>
      </c>
      <c r="L994" s="24">
        <f t="shared" si="129"/>
        <v>504.1</v>
      </c>
      <c r="M994" s="18" t="s">
        <v>52</v>
      </c>
      <c r="N994" s="1" t="s">
        <v>1441</v>
      </c>
      <c r="O994" s="1" t="s">
        <v>877</v>
      </c>
      <c r="P994" s="1" t="s">
        <v>64</v>
      </c>
      <c r="Q994" s="1" t="s">
        <v>64</v>
      </c>
      <c r="R994" s="1" t="s">
        <v>63</v>
      </c>
      <c r="V994">
        <v>1</v>
      </c>
      <c r="W994">
        <v>2</v>
      </c>
      <c r="AV994" s="1" t="s">
        <v>52</v>
      </c>
      <c r="AW994" s="1" t="s">
        <v>2107</v>
      </c>
      <c r="AX994" s="1" t="s">
        <v>52</v>
      </c>
      <c r="AY994" s="1" t="s">
        <v>52</v>
      </c>
      <c r="AZ994" s="1" t="s">
        <v>52</v>
      </c>
    </row>
    <row r="995" spans="1:52" ht="30" customHeight="1">
      <c r="A995" s="18" t="s">
        <v>967</v>
      </c>
      <c r="B995" s="18" t="s">
        <v>2108</v>
      </c>
      <c r="C995" s="18" t="s">
        <v>800</v>
      </c>
      <c r="D995" s="19">
        <v>1</v>
      </c>
      <c r="E995" s="21">
        <v>0</v>
      </c>
      <c r="F995" s="24">
        <f t="shared" si="126"/>
        <v>0</v>
      </c>
      <c r="G995" s="21">
        <v>0</v>
      </c>
      <c r="H995" s="24">
        <f t="shared" si="127"/>
        <v>0</v>
      </c>
      <c r="I995" s="21">
        <f>TRUNC(SUMIF(V991:V996, RIGHTB(O995, 1), H991:H996)*U995, 2)</f>
        <v>277.02</v>
      </c>
      <c r="J995" s="24">
        <f t="shared" si="128"/>
        <v>277</v>
      </c>
      <c r="K995" s="21">
        <f t="shared" si="129"/>
        <v>277</v>
      </c>
      <c r="L995" s="24">
        <f t="shared" si="129"/>
        <v>277</v>
      </c>
      <c r="M995" s="18" t="s">
        <v>52</v>
      </c>
      <c r="N995" s="1" t="s">
        <v>1441</v>
      </c>
      <c r="O995" s="1" t="s">
        <v>801</v>
      </c>
      <c r="P995" s="1" t="s">
        <v>64</v>
      </c>
      <c r="Q995" s="1" t="s">
        <v>64</v>
      </c>
      <c r="R995" s="1" t="s">
        <v>64</v>
      </c>
      <c r="S995">
        <v>1</v>
      </c>
      <c r="T995">
        <v>2</v>
      </c>
      <c r="U995">
        <v>0.04</v>
      </c>
      <c r="AV995" s="1" t="s">
        <v>52</v>
      </c>
      <c r="AW995" s="1" t="s">
        <v>2109</v>
      </c>
      <c r="AX995" s="1" t="s">
        <v>52</v>
      </c>
      <c r="AY995" s="1" t="s">
        <v>52</v>
      </c>
      <c r="AZ995" s="1" t="s">
        <v>52</v>
      </c>
    </row>
    <row r="996" spans="1:52" ht="30" customHeight="1">
      <c r="A996" s="18" t="s">
        <v>889</v>
      </c>
      <c r="B996" s="18" t="s">
        <v>1066</v>
      </c>
      <c r="C996" s="18" t="s">
        <v>800</v>
      </c>
      <c r="D996" s="19">
        <v>1</v>
      </c>
      <c r="E996" s="21">
        <f>TRUNC(SUMIF(W991:W996, RIGHTB(O996, 1), H991:H996)*U996, 2)</f>
        <v>138.51</v>
      </c>
      <c r="F996" s="24">
        <f t="shared" si="126"/>
        <v>138.5</v>
      </c>
      <c r="G996" s="21">
        <v>0</v>
      </c>
      <c r="H996" s="24">
        <f t="shared" si="127"/>
        <v>0</v>
      </c>
      <c r="I996" s="21">
        <v>0</v>
      </c>
      <c r="J996" s="24">
        <f t="shared" si="128"/>
        <v>0</v>
      </c>
      <c r="K996" s="21">
        <f t="shared" si="129"/>
        <v>138.5</v>
      </c>
      <c r="L996" s="24">
        <f t="shared" si="129"/>
        <v>138.5</v>
      </c>
      <c r="M996" s="18" t="s">
        <v>52</v>
      </c>
      <c r="N996" s="1" t="s">
        <v>1441</v>
      </c>
      <c r="O996" s="1" t="s">
        <v>976</v>
      </c>
      <c r="P996" s="1" t="s">
        <v>64</v>
      </c>
      <c r="Q996" s="1" t="s">
        <v>64</v>
      </c>
      <c r="R996" s="1" t="s">
        <v>64</v>
      </c>
      <c r="S996">
        <v>1</v>
      </c>
      <c r="T996">
        <v>0</v>
      </c>
      <c r="U996">
        <v>0.02</v>
      </c>
      <c r="AV996" s="1" t="s">
        <v>52</v>
      </c>
      <c r="AW996" s="1" t="s">
        <v>2110</v>
      </c>
      <c r="AX996" s="1" t="s">
        <v>52</v>
      </c>
      <c r="AY996" s="1" t="s">
        <v>52</v>
      </c>
      <c r="AZ996" s="1" t="s">
        <v>52</v>
      </c>
    </row>
    <row r="997" spans="1:52" ht="30" customHeight="1">
      <c r="A997" s="18" t="s">
        <v>831</v>
      </c>
      <c r="B997" s="18" t="s">
        <v>52</v>
      </c>
      <c r="C997" s="18" t="s">
        <v>52</v>
      </c>
      <c r="D997" s="19"/>
      <c r="E997" s="21"/>
      <c r="F997" s="24">
        <f>TRUNC(SUMIF(N991:N996, N990, F991:F996),0)</f>
        <v>138</v>
      </c>
      <c r="G997" s="21"/>
      <c r="H997" s="24">
        <f>TRUNC(SUMIF(N991:N996, N990, H991:H996),0)</f>
        <v>6925</v>
      </c>
      <c r="I997" s="21"/>
      <c r="J997" s="24">
        <f>TRUNC(SUMIF(N991:N996, N990, J991:J996),0)</f>
        <v>277</v>
      </c>
      <c r="K997" s="21"/>
      <c r="L997" s="24">
        <f>F997+H997+J997</f>
        <v>7340</v>
      </c>
      <c r="M997" s="18" t="s">
        <v>52</v>
      </c>
      <c r="N997" s="1" t="s">
        <v>99</v>
      </c>
      <c r="O997" s="1" t="s">
        <v>99</v>
      </c>
      <c r="P997" s="1" t="s">
        <v>52</v>
      </c>
      <c r="Q997" s="1" t="s">
        <v>52</v>
      </c>
      <c r="R997" s="1" t="s">
        <v>52</v>
      </c>
      <c r="AV997" s="1" t="s">
        <v>52</v>
      </c>
      <c r="AW997" s="1" t="s">
        <v>52</v>
      </c>
      <c r="AX997" s="1" t="s">
        <v>52</v>
      </c>
      <c r="AY997" s="1" t="s">
        <v>52</v>
      </c>
      <c r="AZ997" s="1" t="s">
        <v>52</v>
      </c>
    </row>
    <row r="998" spans="1:52" ht="30" customHeight="1">
      <c r="A998" s="19"/>
      <c r="B998" s="19"/>
      <c r="C998" s="19"/>
      <c r="D998" s="19"/>
      <c r="E998" s="21"/>
      <c r="F998" s="24"/>
      <c r="G998" s="21"/>
      <c r="H998" s="24"/>
      <c r="I998" s="21"/>
      <c r="J998" s="24"/>
      <c r="K998" s="21"/>
      <c r="L998" s="24"/>
      <c r="M998" s="19"/>
    </row>
    <row r="999" spans="1:52" ht="30" customHeight="1">
      <c r="A999" s="15" t="s">
        <v>2111</v>
      </c>
      <c r="B999" s="16"/>
      <c r="C999" s="16"/>
      <c r="D999" s="16"/>
      <c r="E999" s="20"/>
      <c r="F999" s="23"/>
      <c r="G999" s="20"/>
      <c r="H999" s="23"/>
      <c r="I999" s="20"/>
      <c r="J999" s="23"/>
      <c r="K999" s="20"/>
      <c r="L999" s="23"/>
      <c r="M999" s="17"/>
      <c r="N999" s="1" t="s">
        <v>1375</v>
      </c>
    </row>
    <row r="1000" spans="1:52" ht="30" customHeight="1">
      <c r="A1000" s="18" t="s">
        <v>1367</v>
      </c>
      <c r="B1000" s="18" t="s">
        <v>2112</v>
      </c>
      <c r="C1000" s="18" t="s">
        <v>771</v>
      </c>
      <c r="D1000" s="19">
        <v>4.3499999999999997E-2</v>
      </c>
      <c r="E1000" s="21">
        <f>단가대비표!O39</f>
        <v>1070</v>
      </c>
      <c r="F1000" s="24">
        <f t="shared" ref="F1000:F1006" si="130">TRUNC(E1000*D1000,1)</f>
        <v>46.5</v>
      </c>
      <c r="G1000" s="21">
        <f>단가대비표!P39</f>
        <v>0</v>
      </c>
      <c r="H1000" s="24">
        <f t="shared" ref="H1000:H1006" si="131">TRUNC(G1000*D1000,1)</f>
        <v>0</v>
      </c>
      <c r="I1000" s="21">
        <f>단가대비표!V39</f>
        <v>0</v>
      </c>
      <c r="J1000" s="24">
        <f t="shared" ref="J1000:J1006" si="132">TRUNC(I1000*D1000,1)</f>
        <v>0</v>
      </c>
      <c r="K1000" s="21">
        <f t="shared" ref="K1000:L1006" si="133">TRUNC(E1000+G1000+I1000,1)</f>
        <v>1070</v>
      </c>
      <c r="L1000" s="24">
        <f t="shared" si="133"/>
        <v>46.5</v>
      </c>
      <c r="M1000" s="18" t="s">
        <v>52</v>
      </c>
      <c r="N1000" s="1" t="s">
        <v>1375</v>
      </c>
      <c r="O1000" s="1" t="s">
        <v>2113</v>
      </c>
      <c r="P1000" s="1" t="s">
        <v>64</v>
      </c>
      <c r="Q1000" s="1" t="s">
        <v>64</v>
      </c>
      <c r="R1000" s="1" t="s">
        <v>63</v>
      </c>
      <c r="AV1000" s="1" t="s">
        <v>52</v>
      </c>
      <c r="AW1000" s="1" t="s">
        <v>2114</v>
      </c>
      <c r="AX1000" s="1" t="s">
        <v>52</v>
      </c>
      <c r="AY1000" s="1" t="s">
        <v>52</v>
      </c>
      <c r="AZ1000" s="1" t="s">
        <v>52</v>
      </c>
    </row>
    <row r="1001" spans="1:52" ht="30" customHeight="1">
      <c r="A1001" s="18" t="s">
        <v>1427</v>
      </c>
      <c r="B1001" s="18" t="s">
        <v>1428</v>
      </c>
      <c r="C1001" s="18" t="s">
        <v>771</v>
      </c>
      <c r="D1001" s="19">
        <v>0.04</v>
      </c>
      <c r="E1001" s="21">
        <f>일위대가목록!E177</f>
        <v>159</v>
      </c>
      <c r="F1001" s="24">
        <f t="shared" si="130"/>
        <v>6.3</v>
      </c>
      <c r="G1001" s="21">
        <f>일위대가목록!F177</f>
        <v>5328</v>
      </c>
      <c r="H1001" s="24">
        <f t="shared" si="131"/>
        <v>213.1</v>
      </c>
      <c r="I1001" s="21">
        <f>일위대가목록!G177</f>
        <v>266</v>
      </c>
      <c r="J1001" s="24">
        <f t="shared" si="132"/>
        <v>10.6</v>
      </c>
      <c r="K1001" s="21">
        <f t="shared" si="133"/>
        <v>5753</v>
      </c>
      <c r="L1001" s="24">
        <f t="shared" si="133"/>
        <v>230</v>
      </c>
      <c r="M1001" s="18" t="s">
        <v>1429</v>
      </c>
      <c r="N1001" s="1" t="s">
        <v>1375</v>
      </c>
      <c r="O1001" s="1" t="s">
        <v>1430</v>
      </c>
      <c r="P1001" s="1" t="s">
        <v>63</v>
      </c>
      <c r="Q1001" s="1" t="s">
        <v>64</v>
      </c>
      <c r="R1001" s="1" t="s">
        <v>64</v>
      </c>
      <c r="AV1001" s="1" t="s">
        <v>52</v>
      </c>
      <c r="AW1001" s="1" t="s">
        <v>2115</v>
      </c>
      <c r="AX1001" s="1" t="s">
        <v>52</v>
      </c>
      <c r="AY1001" s="1" t="s">
        <v>52</v>
      </c>
      <c r="AZ1001" s="1" t="s">
        <v>52</v>
      </c>
    </row>
    <row r="1002" spans="1:52" ht="30" customHeight="1">
      <c r="A1002" s="18" t="s">
        <v>1381</v>
      </c>
      <c r="B1002" s="18" t="s">
        <v>1382</v>
      </c>
      <c r="C1002" s="18" t="s">
        <v>83</v>
      </c>
      <c r="D1002" s="19">
        <v>5.0000000000000001E-3</v>
      </c>
      <c r="E1002" s="21">
        <f>일위대가목록!E173</f>
        <v>89</v>
      </c>
      <c r="F1002" s="24">
        <f t="shared" si="130"/>
        <v>0.4</v>
      </c>
      <c r="G1002" s="21">
        <f>일위대가목록!F173</f>
        <v>4461</v>
      </c>
      <c r="H1002" s="24">
        <f t="shared" si="131"/>
        <v>22.3</v>
      </c>
      <c r="I1002" s="21">
        <f>일위대가목록!G173</f>
        <v>0</v>
      </c>
      <c r="J1002" s="24">
        <f t="shared" si="132"/>
        <v>0</v>
      </c>
      <c r="K1002" s="21">
        <f t="shared" si="133"/>
        <v>4550</v>
      </c>
      <c r="L1002" s="24">
        <f t="shared" si="133"/>
        <v>22.7</v>
      </c>
      <c r="M1002" s="18" t="s">
        <v>1383</v>
      </c>
      <c r="N1002" s="1" t="s">
        <v>1375</v>
      </c>
      <c r="O1002" s="1" t="s">
        <v>1384</v>
      </c>
      <c r="P1002" s="1" t="s">
        <v>63</v>
      </c>
      <c r="Q1002" s="1" t="s">
        <v>64</v>
      </c>
      <c r="R1002" s="1" t="s">
        <v>64</v>
      </c>
      <c r="AV1002" s="1" t="s">
        <v>52</v>
      </c>
      <c r="AW1002" s="1" t="s">
        <v>2116</v>
      </c>
      <c r="AX1002" s="1" t="s">
        <v>52</v>
      </c>
      <c r="AY1002" s="1" t="s">
        <v>52</v>
      </c>
      <c r="AZ1002" s="1" t="s">
        <v>52</v>
      </c>
    </row>
    <row r="1003" spans="1:52" ht="30" customHeight="1">
      <c r="A1003" s="18" t="s">
        <v>1386</v>
      </c>
      <c r="B1003" s="18" t="s">
        <v>1387</v>
      </c>
      <c r="C1003" s="18" t="s">
        <v>83</v>
      </c>
      <c r="D1003" s="19">
        <v>5.0000000000000001E-3</v>
      </c>
      <c r="E1003" s="21">
        <f>일위대가목록!E174</f>
        <v>237</v>
      </c>
      <c r="F1003" s="24">
        <f t="shared" si="130"/>
        <v>1.1000000000000001</v>
      </c>
      <c r="G1003" s="21">
        <f>일위대가목록!F174</f>
        <v>11897</v>
      </c>
      <c r="H1003" s="24">
        <f t="shared" si="131"/>
        <v>59.4</v>
      </c>
      <c r="I1003" s="21">
        <f>일위대가목록!G174</f>
        <v>0</v>
      </c>
      <c r="J1003" s="24">
        <f t="shared" si="132"/>
        <v>0</v>
      </c>
      <c r="K1003" s="21">
        <f t="shared" si="133"/>
        <v>12134</v>
      </c>
      <c r="L1003" s="24">
        <f t="shared" si="133"/>
        <v>60.5</v>
      </c>
      <c r="M1003" s="18" t="s">
        <v>1388</v>
      </c>
      <c r="N1003" s="1" t="s">
        <v>1375</v>
      </c>
      <c r="O1003" s="1" t="s">
        <v>1389</v>
      </c>
      <c r="P1003" s="1" t="s">
        <v>63</v>
      </c>
      <c r="Q1003" s="1" t="s">
        <v>64</v>
      </c>
      <c r="R1003" s="1" t="s">
        <v>64</v>
      </c>
      <c r="AV1003" s="1" t="s">
        <v>52</v>
      </c>
      <c r="AW1003" s="1" t="s">
        <v>2117</v>
      </c>
      <c r="AX1003" s="1" t="s">
        <v>52</v>
      </c>
      <c r="AY1003" s="1" t="s">
        <v>52</v>
      </c>
      <c r="AZ1003" s="1" t="s">
        <v>52</v>
      </c>
    </row>
    <row r="1004" spans="1:52" ht="30" customHeight="1">
      <c r="A1004" s="18" t="s">
        <v>210</v>
      </c>
      <c r="B1004" s="18" t="s">
        <v>211</v>
      </c>
      <c r="C1004" s="18" t="s">
        <v>771</v>
      </c>
      <c r="D1004" s="19">
        <v>-3.0000000000000001E-3</v>
      </c>
      <c r="E1004" s="21">
        <f>단가대비표!O27</f>
        <v>251</v>
      </c>
      <c r="F1004" s="24">
        <f t="shared" si="130"/>
        <v>-0.7</v>
      </c>
      <c r="G1004" s="21">
        <f>단가대비표!P27</f>
        <v>0</v>
      </c>
      <c r="H1004" s="24">
        <f t="shared" si="131"/>
        <v>0</v>
      </c>
      <c r="I1004" s="21">
        <f>단가대비표!V27</f>
        <v>0</v>
      </c>
      <c r="J1004" s="24">
        <f t="shared" si="132"/>
        <v>0</v>
      </c>
      <c r="K1004" s="21">
        <f t="shared" si="133"/>
        <v>251</v>
      </c>
      <c r="L1004" s="24">
        <f t="shared" si="133"/>
        <v>-0.7</v>
      </c>
      <c r="M1004" s="18" t="s">
        <v>212</v>
      </c>
      <c r="N1004" s="1" t="s">
        <v>1375</v>
      </c>
      <c r="O1004" s="1" t="s">
        <v>772</v>
      </c>
      <c r="P1004" s="1" t="s">
        <v>64</v>
      </c>
      <c r="Q1004" s="1" t="s">
        <v>64</v>
      </c>
      <c r="R1004" s="1" t="s">
        <v>63</v>
      </c>
      <c r="AV1004" s="1" t="s">
        <v>52</v>
      </c>
      <c r="AW1004" s="1" t="s">
        <v>2118</v>
      </c>
      <c r="AX1004" s="1" t="s">
        <v>52</v>
      </c>
      <c r="AY1004" s="1" t="s">
        <v>52</v>
      </c>
      <c r="AZ1004" s="1" t="s">
        <v>52</v>
      </c>
    </row>
    <row r="1005" spans="1:52" ht="30" customHeight="1">
      <c r="A1005" s="18" t="s">
        <v>1392</v>
      </c>
      <c r="B1005" s="18" t="s">
        <v>1393</v>
      </c>
      <c r="C1005" s="18" t="s">
        <v>83</v>
      </c>
      <c r="D1005" s="19">
        <v>5.0000000000000001E-3</v>
      </c>
      <c r="E1005" s="21">
        <f>일위대가목록!E175</f>
        <v>686</v>
      </c>
      <c r="F1005" s="24">
        <f t="shared" si="130"/>
        <v>3.4</v>
      </c>
      <c r="G1005" s="21">
        <f>일위대가목록!F175</f>
        <v>0</v>
      </c>
      <c r="H1005" s="24">
        <f t="shared" si="131"/>
        <v>0</v>
      </c>
      <c r="I1005" s="21">
        <f>일위대가목록!G175</f>
        <v>0</v>
      </c>
      <c r="J1005" s="24">
        <f t="shared" si="132"/>
        <v>0</v>
      </c>
      <c r="K1005" s="21">
        <f t="shared" si="133"/>
        <v>686</v>
      </c>
      <c r="L1005" s="24">
        <f t="shared" si="133"/>
        <v>3.4</v>
      </c>
      <c r="M1005" s="18" t="s">
        <v>1394</v>
      </c>
      <c r="N1005" s="1" t="s">
        <v>1375</v>
      </c>
      <c r="O1005" s="1" t="s">
        <v>1395</v>
      </c>
      <c r="P1005" s="1" t="s">
        <v>63</v>
      </c>
      <c r="Q1005" s="1" t="s">
        <v>64</v>
      </c>
      <c r="R1005" s="1" t="s">
        <v>64</v>
      </c>
      <c r="AV1005" s="1" t="s">
        <v>52</v>
      </c>
      <c r="AW1005" s="1" t="s">
        <v>2119</v>
      </c>
      <c r="AX1005" s="1" t="s">
        <v>52</v>
      </c>
      <c r="AY1005" s="1" t="s">
        <v>52</v>
      </c>
      <c r="AZ1005" s="1" t="s">
        <v>52</v>
      </c>
    </row>
    <row r="1006" spans="1:52" ht="30" customHeight="1">
      <c r="A1006" s="18" t="s">
        <v>1397</v>
      </c>
      <c r="B1006" s="18" t="s">
        <v>1398</v>
      </c>
      <c r="C1006" s="18" t="s">
        <v>83</v>
      </c>
      <c r="D1006" s="19">
        <v>5.0000000000000001E-3</v>
      </c>
      <c r="E1006" s="21">
        <f>일위대가목록!E176</f>
        <v>1034</v>
      </c>
      <c r="F1006" s="24">
        <f t="shared" si="130"/>
        <v>5.0999999999999996</v>
      </c>
      <c r="G1006" s="21">
        <f>일위대가목록!F176</f>
        <v>0</v>
      </c>
      <c r="H1006" s="24">
        <f t="shared" si="131"/>
        <v>0</v>
      </c>
      <c r="I1006" s="21">
        <f>일위대가목록!G176</f>
        <v>0</v>
      </c>
      <c r="J1006" s="24">
        <f t="shared" si="132"/>
        <v>0</v>
      </c>
      <c r="K1006" s="21">
        <f t="shared" si="133"/>
        <v>1034</v>
      </c>
      <c r="L1006" s="24">
        <f t="shared" si="133"/>
        <v>5.0999999999999996</v>
      </c>
      <c r="M1006" s="18" t="s">
        <v>1399</v>
      </c>
      <c r="N1006" s="1" t="s">
        <v>1375</v>
      </c>
      <c r="O1006" s="1" t="s">
        <v>1400</v>
      </c>
      <c r="P1006" s="1" t="s">
        <v>63</v>
      </c>
      <c r="Q1006" s="1" t="s">
        <v>64</v>
      </c>
      <c r="R1006" s="1" t="s">
        <v>64</v>
      </c>
      <c r="AV1006" s="1" t="s">
        <v>52</v>
      </c>
      <c r="AW1006" s="1" t="s">
        <v>2120</v>
      </c>
      <c r="AX1006" s="1" t="s">
        <v>52</v>
      </c>
      <c r="AY1006" s="1" t="s">
        <v>52</v>
      </c>
      <c r="AZ1006" s="1" t="s">
        <v>52</v>
      </c>
    </row>
    <row r="1007" spans="1:52" ht="30" customHeight="1">
      <c r="A1007" s="18" t="s">
        <v>831</v>
      </c>
      <c r="B1007" s="18" t="s">
        <v>52</v>
      </c>
      <c r="C1007" s="18" t="s">
        <v>52</v>
      </c>
      <c r="D1007" s="19"/>
      <c r="E1007" s="21"/>
      <c r="F1007" s="24">
        <f>TRUNC(SUMIF(N1000:N1006, N999, F1000:F1006),0)</f>
        <v>62</v>
      </c>
      <c r="G1007" s="21"/>
      <c r="H1007" s="24">
        <f>TRUNC(SUMIF(N1000:N1006, N999, H1000:H1006),0)</f>
        <v>294</v>
      </c>
      <c r="I1007" s="21"/>
      <c r="J1007" s="24">
        <f>TRUNC(SUMIF(N1000:N1006, N999, J1000:J1006),0)</f>
        <v>10</v>
      </c>
      <c r="K1007" s="21"/>
      <c r="L1007" s="24">
        <f>F1007+H1007+J1007</f>
        <v>366</v>
      </c>
      <c r="M1007" s="18" t="s">
        <v>52</v>
      </c>
      <c r="N1007" s="1" t="s">
        <v>99</v>
      </c>
      <c r="O1007" s="1" t="s">
        <v>99</v>
      </c>
      <c r="P1007" s="1" t="s">
        <v>52</v>
      </c>
      <c r="Q1007" s="1" t="s">
        <v>52</v>
      </c>
      <c r="R1007" s="1" t="s">
        <v>52</v>
      </c>
      <c r="AV1007" s="1" t="s">
        <v>52</v>
      </c>
      <c r="AW1007" s="1" t="s">
        <v>52</v>
      </c>
      <c r="AX1007" s="1" t="s">
        <v>52</v>
      </c>
      <c r="AY1007" s="1" t="s">
        <v>52</v>
      </c>
      <c r="AZ1007" s="1" t="s">
        <v>52</v>
      </c>
    </row>
    <row r="1008" spans="1:52" ht="30" customHeight="1">
      <c r="A1008" s="19"/>
      <c r="B1008" s="19"/>
      <c r="C1008" s="19"/>
      <c r="D1008" s="19"/>
      <c r="E1008" s="21"/>
      <c r="F1008" s="24"/>
      <c r="G1008" s="21"/>
      <c r="H1008" s="24"/>
      <c r="I1008" s="21"/>
      <c r="J1008" s="24"/>
      <c r="K1008" s="21"/>
      <c r="L1008" s="24"/>
      <c r="M1008" s="19"/>
    </row>
    <row r="1009" spans="1:52" ht="30" customHeight="1">
      <c r="A1009" s="15" t="s">
        <v>2121</v>
      </c>
      <c r="B1009" s="16"/>
      <c r="C1009" s="16"/>
      <c r="D1009" s="16"/>
      <c r="E1009" s="20"/>
      <c r="F1009" s="23"/>
      <c r="G1009" s="20"/>
      <c r="H1009" s="23"/>
      <c r="I1009" s="20"/>
      <c r="J1009" s="23"/>
      <c r="K1009" s="20"/>
      <c r="L1009" s="23"/>
      <c r="M1009" s="17"/>
      <c r="N1009" s="1" t="s">
        <v>1379</v>
      </c>
    </row>
    <row r="1010" spans="1:52" ht="30" customHeight="1">
      <c r="A1010" s="18" t="s">
        <v>2088</v>
      </c>
      <c r="B1010" s="18" t="s">
        <v>872</v>
      </c>
      <c r="C1010" s="18" t="s">
        <v>873</v>
      </c>
      <c r="D1010" s="19">
        <v>9.1000000000000004E-3</v>
      </c>
      <c r="E1010" s="21">
        <f>단가대비표!O161</f>
        <v>0</v>
      </c>
      <c r="F1010" s="24">
        <f>TRUNC(E1010*D1010,1)</f>
        <v>0</v>
      </c>
      <c r="G1010" s="21">
        <f>단가대비표!P161</f>
        <v>282536</v>
      </c>
      <c r="H1010" s="24">
        <f>TRUNC(G1010*D1010,1)</f>
        <v>2571</v>
      </c>
      <c r="I1010" s="21">
        <f>단가대비표!V161</f>
        <v>0</v>
      </c>
      <c r="J1010" s="24">
        <f>TRUNC(I1010*D1010,1)</f>
        <v>0</v>
      </c>
      <c r="K1010" s="21">
        <f t="shared" ref="K1010:L1014" si="134">TRUNC(E1010+G1010+I1010,1)</f>
        <v>282536</v>
      </c>
      <c r="L1010" s="24">
        <f t="shared" si="134"/>
        <v>2571</v>
      </c>
      <c r="M1010" s="18" t="s">
        <v>52</v>
      </c>
      <c r="N1010" s="1" t="s">
        <v>1379</v>
      </c>
      <c r="O1010" s="1" t="s">
        <v>2089</v>
      </c>
      <c r="P1010" s="1" t="s">
        <v>64</v>
      </c>
      <c r="Q1010" s="1" t="s">
        <v>64</v>
      </c>
      <c r="R1010" s="1" t="s">
        <v>63</v>
      </c>
      <c r="V1010">
        <v>1</v>
      </c>
      <c r="W1010">
        <v>2</v>
      </c>
      <c r="AV1010" s="1" t="s">
        <v>52</v>
      </c>
      <c r="AW1010" s="1" t="s">
        <v>2122</v>
      </c>
      <c r="AX1010" s="1" t="s">
        <v>52</v>
      </c>
      <c r="AY1010" s="1" t="s">
        <v>52</v>
      </c>
      <c r="AZ1010" s="1" t="s">
        <v>52</v>
      </c>
    </row>
    <row r="1011" spans="1:52" ht="30" customHeight="1">
      <c r="A1011" s="18" t="s">
        <v>2091</v>
      </c>
      <c r="B1011" s="18" t="s">
        <v>872</v>
      </c>
      <c r="C1011" s="18" t="s">
        <v>873</v>
      </c>
      <c r="D1011" s="19">
        <v>9.1000000000000004E-3</v>
      </c>
      <c r="E1011" s="21">
        <f>단가대비표!O160</f>
        <v>0</v>
      </c>
      <c r="F1011" s="24">
        <f>TRUNC(E1011*D1011,1)</f>
        <v>0</v>
      </c>
      <c r="G1011" s="21">
        <f>단가대비표!P160</f>
        <v>239808</v>
      </c>
      <c r="H1011" s="24">
        <f>TRUNC(G1011*D1011,1)</f>
        <v>2182.1999999999998</v>
      </c>
      <c r="I1011" s="21">
        <f>단가대비표!V160</f>
        <v>0</v>
      </c>
      <c r="J1011" s="24">
        <f>TRUNC(I1011*D1011,1)</f>
        <v>0</v>
      </c>
      <c r="K1011" s="21">
        <f t="shared" si="134"/>
        <v>239808</v>
      </c>
      <c r="L1011" s="24">
        <f t="shared" si="134"/>
        <v>2182.1999999999998</v>
      </c>
      <c r="M1011" s="18" t="s">
        <v>52</v>
      </c>
      <c r="N1011" s="1" t="s">
        <v>1379</v>
      </c>
      <c r="O1011" s="1" t="s">
        <v>2092</v>
      </c>
      <c r="P1011" s="1" t="s">
        <v>64</v>
      </c>
      <c r="Q1011" s="1" t="s">
        <v>64</v>
      </c>
      <c r="R1011" s="1" t="s">
        <v>63</v>
      </c>
      <c r="V1011">
        <v>1</v>
      </c>
      <c r="W1011">
        <v>2</v>
      </c>
      <c r="AV1011" s="1" t="s">
        <v>52</v>
      </c>
      <c r="AW1011" s="1" t="s">
        <v>2123</v>
      </c>
      <c r="AX1011" s="1" t="s">
        <v>52</v>
      </c>
      <c r="AY1011" s="1" t="s">
        <v>52</v>
      </c>
      <c r="AZ1011" s="1" t="s">
        <v>52</v>
      </c>
    </row>
    <row r="1012" spans="1:52" ht="30" customHeight="1">
      <c r="A1012" s="18" t="s">
        <v>876</v>
      </c>
      <c r="B1012" s="18" t="s">
        <v>872</v>
      </c>
      <c r="C1012" s="18" t="s">
        <v>873</v>
      </c>
      <c r="D1012" s="19">
        <v>4.4999999999999997E-3</v>
      </c>
      <c r="E1012" s="21">
        <f>단가대비표!O155</f>
        <v>0</v>
      </c>
      <c r="F1012" s="24">
        <f>TRUNC(E1012*D1012,1)</f>
        <v>0</v>
      </c>
      <c r="G1012" s="21">
        <f>단가대비표!P155</f>
        <v>172068</v>
      </c>
      <c r="H1012" s="24">
        <f>TRUNC(G1012*D1012,1)</f>
        <v>774.3</v>
      </c>
      <c r="I1012" s="21">
        <f>단가대비표!V155</f>
        <v>0</v>
      </c>
      <c r="J1012" s="24">
        <f>TRUNC(I1012*D1012,1)</f>
        <v>0</v>
      </c>
      <c r="K1012" s="21">
        <f t="shared" si="134"/>
        <v>172068</v>
      </c>
      <c r="L1012" s="24">
        <f t="shared" si="134"/>
        <v>774.3</v>
      </c>
      <c r="M1012" s="18" t="s">
        <v>52</v>
      </c>
      <c r="N1012" s="1" t="s">
        <v>1379</v>
      </c>
      <c r="O1012" s="1" t="s">
        <v>877</v>
      </c>
      <c r="P1012" s="1" t="s">
        <v>64</v>
      </c>
      <c r="Q1012" s="1" t="s">
        <v>64</v>
      </c>
      <c r="R1012" s="1" t="s">
        <v>63</v>
      </c>
      <c r="V1012">
        <v>1</v>
      </c>
      <c r="W1012">
        <v>2</v>
      </c>
      <c r="AV1012" s="1" t="s">
        <v>52</v>
      </c>
      <c r="AW1012" s="1" t="s">
        <v>2124</v>
      </c>
      <c r="AX1012" s="1" t="s">
        <v>52</v>
      </c>
      <c r="AY1012" s="1" t="s">
        <v>52</v>
      </c>
      <c r="AZ1012" s="1" t="s">
        <v>52</v>
      </c>
    </row>
    <row r="1013" spans="1:52" ht="30" customHeight="1">
      <c r="A1013" s="18" t="s">
        <v>967</v>
      </c>
      <c r="B1013" s="18" t="s">
        <v>1066</v>
      </c>
      <c r="C1013" s="18" t="s">
        <v>800</v>
      </c>
      <c r="D1013" s="19">
        <v>1</v>
      </c>
      <c r="E1013" s="21">
        <v>0</v>
      </c>
      <c r="F1013" s="24">
        <f>TRUNC(E1013*D1013,1)</f>
        <v>0</v>
      </c>
      <c r="G1013" s="21">
        <v>0</v>
      </c>
      <c r="H1013" s="24">
        <f>TRUNC(G1013*D1013,1)</f>
        <v>0</v>
      </c>
      <c r="I1013" s="21">
        <f>TRUNC(SUMIF(V1010:V1014, RIGHTB(O1013, 1), H1010:H1014)*U1013, 2)</f>
        <v>110.55</v>
      </c>
      <c r="J1013" s="24">
        <f>TRUNC(I1013*D1013,1)</f>
        <v>110.5</v>
      </c>
      <c r="K1013" s="21">
        <f t="shared" si="134"/>
        <v>110.5</v>
      </c>
      <c r="L1013" s="24">
        <f t="shared" si="134"/>
        <v>110.5</v>
      </c>
      <c r="M1013" s="18" t="s">
        <v>52</v>
      </c>
      <c r="N1013" s="1" t="s">
        <v>1379</v>
      </c>
      <c r="O1013" s="1" t="s">
        <v>801</v>
      </c>
      <c r="P1013" s="1" t="s">
        <v>64</v>
      </c>
      <c r="Q1013" s="1" t="s">
        <v>64</v>
      </c>
      <c r="R1013" s="1" t="s">
        <v>64</v>
      </c>
      <c r="S1013">
        <v>1</v>
      </c>
      <c r="T1013">
        <v>2</v>
      </c>
      <c r="U1013">
        <v>0.02</v>
      </c>
      <c r="AV1013" s="1" t="s">
        <v>52</v>
      </c>
      <c r="AW1013" s="1" t="s">
        <v>2125</v>
      </c>
      <c r="AX1013" s="1" t="s">
        <v>52</v>
      </c>
      <c r="AY1013" s="1" t="s">
        <v>52</v>
      </c>
      <c r="AZ1013" s="1" t="s">
        <v>52</v>
      </c>
    </row>
    <row r="1014" spans="1:52" ht="30" customHeight="1">
      <c r="A1014" s="18" t="s">
        <v>889</v>
      </c>
      <c r="B1014" s="18" t="s">
        <v>1066</v>
      </c>
      <c r="C1014" s="18" t="s">
        <v>800</v>
      </c>
      <c r="D1014" s="19">
        <v>1</v>
      </c>
      <c r="E1014" s="21">
        <f>TRUNC(SUMIF(W1010:W1014, RIGHTB(O1014, 1), H1010:H1014)*U1014, 2)</f>
        <v>110.55</v>
      </c>
      <c r="F1014" s="24">
        <f>TRUNC(E1014*D1014,1)</f>
        <v>110.5</v>
      </c>
      <c r="G1014" s="21">
        <v>0</v>
      </c>
      <c r="H1014" s="24">
        <f>TRUNC(G1014*D1014,1)</f>
        <v>0</v>
      </c>
      <c r="I1014" s="21">
        <v>0</v>
      </c>
      <c r="J1014" s="24">
        <f>TRUNC(I1014*D1014,1)</f>
        <v>0</v>
      </c>
      <c r="K1014" s="21">
        <f t="shared" si="134"/>
        <v>110.5</v>
      </c>
      <c r="L1014" s="24">
        <f t="shared" si="134"/>
        <v>110.5</v>
      </c>
      <c r="M1014" s="18" t="s">
        <v>52</v>
      </c>
      <c r="N1014" s="1" t="s">
        <v>1379</v>
      </c>
      <c r="O1014" s="1" t="s">
        <v>976</v>
      </c>
      <c r="P1014" s="1" t="s">
        <v>64</v>
      </c>
      <c r="Q1014" s="1" t="s">
        <v>64</v>
      </c>
      <c r="R1014" s="1" t="s">
        <v>64</v>
      </c>
      <c r="S1014">
        <v>1</v>
      </c>
      <c r="T1014">
        <v>0</v>
      </c>
      <c r="U1014">
        <v>0.02</v>
      </c>
      <c r="AV1014" s="1" t="s">
        <v>52</v>
      </c>
      <c r="AW1014" s="1" t="s">
        <v>2126</v>
      </c>
      <c r="AX1014" s="1" t="s">
        <v>52</v>
      </c>
      <c r="AY1014" s="1" t="s">
        <v>52</v>
      </c>
      <c r="AZ1014" s="1" t="s">
        <v>52</v>
      </c>
    </row>
    <row r="1015" spans="1:52" ht="30" customHeight="1">
      <c r="A1015" s="18" t="s">
        <v>831</v>
      </c>
      <c r="B1015" s="18" t="s">
        <v>52</v>
      </c>
      <c r="C1015" s="18" t="s">
        <v>52</v>
      </c>
      <c r="D1015" s="19"/>
      <c r="E1015" s="21"/>
      <c r="F1015" s="24">
        <f>TRUNC(SUMIF(N1010:N1014, N1009, F1010:F1014),0)</f>
        <v>110</v>
      </c>
      <c r="G1015" s="21"/>
      <c r="H1015" s="24">
        <f>TRUNC(SUMIF(N1010:N1014, N1009, H1010:H1014),0)</f>
        <v>5527</v>
      </c>
      <c r="I1015" s="21"/>
      <c r="J1015" s="24">
        <f>TRUNC(SUMIF(N1010:N1014, N1009, J1010:J1014),0)</f>
        <v>110</v>
      </c>
      <c r="K1015" s="21"/>
      <c r="L1015" s="24">
        <f>F1015+H1015+J1015</f>
        <v>5747</v>
      </c>
      <c r="M1015" s="18" t="s">
        <v>52</v>
      </c>
      <c r="N1015" s="1" t="s">
        <v>99</v>
      </c>
      <c r="O1015" s="1" t="s">
        <v>99</v>
      </c>
      <c r="P1015" s="1" t="s">
        <v>52</v>
      </c>
      <c r="Q1015" s="1" t="s">
        <v>52</v>
      </c>
      <c r="R1015" s="1" t="s">
        <v>52</v>
      </c>
      <c r="AV1015" s="1" t="s">
        <v>52</v>
      </c>
      <c r="AW1015" s="1" t="s">
        <v>52</v>
      </c>
      <c r="AX1015" s="1" t="s">
        <v>52</v>
      </c>
      <c r="AY1015" s="1" t="s">
        <v>52</v>
      </c>
      <c r="AZ1015" s="1" t="s">
        <v>52</v>
      </c>
    </row>
    <row r="1016" spans="1:52" ht="30" customHeight="1">
      <c r="A1016" s="19"/>
      <c r="B1016" s="19"/>
      <c r="C1016" s="19"/>
      <c r="D1016" s="19"/>
      <c r="E1016" s="21"/>
      <c r="F1016" s="24"/>
      <c r="G1016" s="21"/>
      <c r="H1016" s="24"/>
      <c r="I1016" s="21"/>
      <c r="J1016" s="24"/>
      <c r="K1016" s="21"/>
      <c r="L1016" s="24"/>
      <c r="M1016" s="19"/>
    </row>
    <row r="1017" spans="1:52" ht="30" customHeight="1">
      <c r="A1017" s="15" t="s">
        <v>2127</v>
      </c>
      <c r="B1017" s="16"/>
      <c r="C1017" s="16"/>
      <c r="D1017" s="16"/>
      <c r="E1017" s="20"/>
      <c r="F1017" s="23"/>
      <c r="G1017" s="20"/>
      <c r="H1017" s="23"/>
      <c r="I1017" s="20"/>
      <c r="J1017" s="23"/>
      <c r="K1017" s="20"/>
      <c r="L1017" s="23"/>
      <c r="M1017" s="17"/>
      <c r="N1017" s="1" t="s">
        <v>1384</v>
      </c>
    </row>
    <row r="1018" spans="1:52" ht="30" customHeight="1">
      <c r="A1018" s="18" t="s">
        <v>2128</v>
      </c>
      <c r="B1018" s="18" t="s">
        <v>2129</v>
      </c>
      <c r="C1018" s="18" t="s">
        <v>83</v>
      </c>
      <c r="D1018" s="19">
        <v>1</v>
      </c>
      <c r="E1018" s="21">
        <f>일위대가목록!E178</f>
        <v>89</v>
      </c>
      <c r="F1018" s="24">
        <f>TRUNC(E1018*D1018,1)</f>
        <v>89</v>
      </c>
      <c r="G1018" s="21">
        <f>일위대가목록!F178</f>
        <v>4461</v>
      </c>
      <c r="H1018" s="24">
        <f>TRUNC(G1018*D1018,1)</f>
        <v>4461</v>
      </c>
      <c r="I1018" s="21">
        <f>일위대가목록!G178</f>
        <v>0</v>
      </c>
      <c r="J1018" s="24">
        <f>TRUNC(I1018*D1018,1)</f>
        <v>0</v>
      </c>
      <c r="K1018" s="21">
        <f>TRUNC(E1018+G1018+I1018,1)</f>
        <v>4550</v>
      </c>
      <c r="L1018" s="24">
        <f>TRUNC(F1018+H1018+J1018,1)</f>
        <v>4550</v>
      </c>
      <c r="M1018" s="18" t="s">
        <v>2130</v>
      </c>
      <c r="N1018" s="1" t="s">
        <v>1384</v>
      </c>
      <c r="O1018" s="1" t="s">
        <v>2131</v>
      </c>
      <c r="P1018" s="1" t="s">
        <v>63</v>
      </c>
      <c r="Q1018" s="1" t="s">
        <v>64</v>
      </c>
      <c r="R1018" s="1" t="s">
        <v>64</v>
      </c>
      <c r="AV1018" s="1" t="s">
        <v>52</v>
      </c>
      <c r="AW1018" s="1" t="s">
        <v>2132</v>
      </c>
      <c r="AX1018" s="1" t="s">
        <v>52</v>
      </c>
      <c r="AY1018" s="1" t="s">
        <v>52</v>
      </c>
      <c r="AZ1018" s="1" t="s">
        <v>52</v>
      </c>
    </row>
    <row r="1019" spans="1:52" ht="30" customHeight="1">
      <c r="A1019" s="18" t="s">
        <v>831</v>
      </c>
      <c r="B1019" s="18" t="s">
        <v>52</v>
      </c>
      <c r="C1019" s="18" t="s">
        <v>52</v>
      </c>
      <c r="D1019" s="19"/>
      <c r="E1019" s="21"/>
      <c r="F1019" s="24">
        <f>TRUNC(SUMIF(N1018:N1018, N1017, F1018:F1018),0)</f>
        <v>89</v>
      </c>
      <c r="G1019" s="21"/>
      <c r="H1019" s="24">
        <f>TRUNC(SUMIF(N1018:N1018, N1017, H1018:H1018),0)</f>
        <v>4461</v>
      </c>
      <c r="I1019" s="21"/>
      <c r="J1019" s="24">
        <f>TRUNC(SUMIF(N1018:N1018, N1017, J1018:J1018),0)</f>
        <v>0</v>
      </c>
      <c r="K1019" s="21"/>
      <c r="L1019" s="24">
        <f>F1019+H1019+J1019</f>
        <v>4550</v>
      </c>
      <c r="M1019" s="18" t="s">
        <v>52</v>
      </c>
      <c r="N1019" s="1" t="s">
        <v>99</v>
      </c>
      <c r="O1019" s="1" t="s">
        <v>99</v>
      </c>
      <c r="P1019" s="1" t="s">
        <v>52</v>
      </c>
      <c r="Q1019" s="1" t="s">
        <v>52</v>
      </c>
      <c r="R1019" s="1" t="s">
        <v>52</v>
      </c>
      <c r="AV1019" s="1" t="s">
        <v>52</v>
      </c>
      <c r="AW1019" s="1" t="s">
        <v>52</v>
      </c>
      <c r="AX1019" s="1" t="s">
        <v>52</v>
      </c>
      <c r="AY1019" s="1" t="s">
        <v>52</v>
      </c>
      <c r="AZ1019" s="1" t="s">
        <v>52</v>
      </c>
    </row>
    <row r="1020" spans="1:52" ht="30" customHeight="1">
      <c r="A1020" s="19"/>
      <c r="B1020" s="19"/>
      <c r="C1020" s="19"/>
      <c r="D1020" s="19"/>
      <c r="E1020" s="21"/>
      <c r="F1020" s="24"/>
      <c r="G1020" s="21"/>
      <c r="H1020" s="24"/>
      <c r="I1020" s="21"/>
      <c r="J1020" s="24"/>
      <c r="K1020" s="21"/>
      <c r="L1020" s="24"/>
      <c r="M1020" s="19"/>
    </row>
    <row r="1021" spans="1:52" ht="30" customHeight="1">
      <c r="A1021" s="15" t="s">
        <v>2133</v>
      </c>
      <c r="B1021" s="16"/>
      <c r="C1021" s="16"/>
      <c r="D1021" s="16"/>
      <c r="E1021" s="20"/>
      <c r="F1021" s="23"/>
      <c r="G1021" s="20"/>
      <c r="H1021" s="23"/>
      <c r="I1021" s="20"/>
      <c r="J1021" s="23"/>
      <c r="K1021" s="20"/>
      <c r="L1021" s="23"/>
      <c r="M1021" s="17"/>
      <c r="N1021" s="1" t="s">
        <v>1389</v>
      </c>
    </row>
    <row r="1022" spans="1:52" ht="30" customHeight="1">
      <c r="A1022" s="18" t="s">
        <v>2134</v>
      </c>
      <c r="B1022" s="18" t="s">
        <v>2135</v>
      </c>
      <c r="C1022" s="18" t="s">
        <v>83</v>
      </c>
      <c r="D1022" s="19">
        <v>1</v>
      </c>
      <c r="E1022" s="21">
        <f>일위대가목록!E179</f>
        <v>237</v>
      </c>
      <c r="F1022" s="24">
        <f>TRUNC(E1022*D1022,1)</f>
        <v>237</v>
      </c>
      <c r="G1022" s="21">
        <f>일위대가목록!F179</f>
        <v>11897</v>
      </c>
      <c r="H1022" s="24">
        <f>TRUNC(G1022*D1022,1)</f>
        <v>11897</v>
      </c>
      <c r="I1022" s="21">
        <f>일위대가목록!G179</f>
        <v>0</v>
      </c>
      <c r="J1022" s="24">
        <f>TRUNC(I1022*D1022,1)</f>
        <v>0</v>
      </c>
      <c r="K1022" s="21">
        <f>TRUNC(E1022+G1022+I1022,1)</f>
        <v>12134</v>
      </c>
      <c r="L1022" s="24">
        <f>TRUNC(F1022+H1022+J1022,1)</f>
        <v>12134</v>
      </c>
      <c r="M1022" s="18" t="s">
        <v>2136</v>
      </c>
      <c r="N1022" s="1" t="s">
        <v>1389</v>
      </c>
      <c r="O1022" s="1" t="s">
        <v>2137</v>
      </c>
      <c r="P1022" s="1" t="s">
        <v>63</v>
      </c>
      <c r="Q1022" s="1" t="s">
        <v>64</v>
      </c>
      <c r="R1022" s="1" t="s">
        <v>64</v>
      </c>
      <c r="AV1022" s="1" t="s">
        <v>52</v>
      </c>
      <c r="AW1022" s="1" t="s">
        <v>2138</v>
      </c>
      <c r="AX1022" s="1" t="s">
        <v>52</v>
      </c>
      <c r="AY1022" s="1" t="s">
        <v>52</v>
      </c>
      <c r="AZ1022" s="1" t="s">
        <v>52</v>
      </c>
    </row>
    <row r="1023" spans="1:52" ht="30" customHeight="1">
      <c r="A1023" s="18" t="s">
        <v>831</v>
      </c>
      <c r="B1023" s="18" t="s">
        <v>52</v>
      </c>
      <c r="C1023" s="18" t="s">
        <v>52</v>
      </c>
      <c r="D1023" s="19"/>
      <c r="E1023" s="21"/>
      <c r="F1023" s="24">
        <f>TRUNC(SUMIF(N1022:N1022, N1021, F1022:F1022),0)</f>
        <v>237</v>
      </c>
      <c r="G1023" s="21"/>
      <c r="H1023" s="24">
        <f>TRUNC(SUMIF(N1022:N1022, N1021, H1022:H1022),0)</f>
        <v>11897</v>
      </c>
      <c r="I1023" s="21"/>
      <c r="J1023" s="24">
        <f>TRUNC(SUMIF(N1022:N1022, N1021, J1022:J1022),0)</f>
        <v>0</v>
      </c>
      <c r="K1023" s="21"/>
      <c r="L1023" s="24">
        <f>F1023+H1023+J1023</f>
        <v>12134</v>
      </c>
      <c r="M1023" s="18" t="s">
        <v>52</v>
      </c>
      <c r="N1023" s="1" t="s">
        <v>99</v>
      </c>
      <c r="O1023" s="1" t="s">
        <v>99</v>
      </c>
      <c r="P1023" s="1" t="s">
        <v>52</v>
      </c>
      <c r="Q1023" s="1" t="s">
        <v>52</v>
      </c>
      <c r="R1023" s="1" t="s">
        <v>52</v>
      </c>
      <c r="AV1023" s="1" t="s">
        <v>52</v>
      </c>
      <c r="AW1023" s="1" t="s">
        <v>52</v>
      </c>
      <c r="AX1023" s="1" t="s">
        <v>52</v>
      </c>
      <c r="AY1023" s="1" t="s">
        <v>52</v>
      </c>
      <c r="AZ1023" s="1" t="s">
        <v>52</v>
      </c>
    </row>
    <row r="1024" spans="1:52" ht="30" customHeight="1">
      <c r="A1024" s="19"/>
      <c r="B1024" s="19"/>
      <c r="C1024" s="19"/>
      <c r="D1024" s="19"/>
      <c r="E1024" s="21"/>
      <c r="F1024" s="24"/>
      <c r="G1024" s="21"/>
      <c r="H1024" s="24"/>
      <c r="I1024" s="21"/>
      <c r="J1024" s="24"/>
      <c r="K1024" s="21"/>
      <c r="L1024" s="24"/>
      <c r="M1024" s="19"/>
    </row>
    <row r="1025" spans="1:52" ht="30" customHeight="1">
      <c r="A1025" s="15" t="s">
        <v>2139</v>
      </c>
      <c r="B1025" s="16"/>
      <c r="C1025" s="16"/>
      <c r="D1025" s="16"/>
      <c r="E1025" s="20"/>
      <c r="F1025" s="23"/>
      <c r="G1025" s="20"/>
      <c r="H1025" s="23"/>
      <c r="I1025" s="20"/>
      <c r="J1025" s="23"/>
      <c r="K1025" s="20"/>
      <c r="L1025" s="23"/>
      <c r="M1025" s="17"/>
      <c r="N1025" s="1" t="s">
        <v>1395</v>
      </c>
    </row>
    <row r="1026" spans="1:52" ht="30" customHeight="1">
      <c r="A1026" s="18" t="s">
        <v>2140</v>
      </c>
      <c r="B1026" s="18" t="s">
        <v>2141</v>
      </c>
      <c r="C1026" s="18" t="s">
        <v>1273</v>
      </c>
      <c r="D1026" s="19">
        <v>0.08</v>
      </c>
      <c r="E1026" s="21">
        <f>단가대비표!O118</f>
        <v>8400</v>
      </c>
      <c r="F1026" s="24">
        <f>TRUNC(E1026*D1026,1)</f>
        <v>672</v>
      </c>
      <c r="G1026" s="21">
        <f>단가대비표!P118</f>
        <v>0</v>
      </c>
      <c r="H1026" s="24">
        <f>TRUNC(G1026*D1026,1)</f>
        <v>0</v>
      </c>
      <c r="I1026" s="21">
        <f>단가대비표!V118</f>
        <v>0</v>
      </c>
      <c r="J1026" s="24">
        <f>TRUNC(I1026*D1026,1)</f>
        <v>0</v>
      </c>
      <c r="K1026" s="21">
        <f>TRUNC(E1026+G1026+I1026,1)</f>
        <v>8400</v>
      </c>
      <c r="L1026" s="24">
        <f>TRUNC(F1026+H1026+J1026,1)</f>
        <v>672</v>
      </c>
      <c r="M1026" s="18" t="s">
        <v>52</v>
      </c>
      <c r="N1026" s="1" t="s">
        <v>1395</v>
      </c>
      <c r="O1026" s="1" t="s">
        <v>2142</v>
      </c>
      <c r="P1026" s="1" t="s">
        <v>64</v>
      </c>
      <c r="Q1026" s="1" t="s">
        <v>64</v>
      </c>
      <c r="R1026" s="1" t="s">
        <v>63</v>
      </c>
      <c r="AV1026" s="1" t="s">
        <v>52</v>
      </c>
      <c r="AW1026" s="1" t="s">
        <v>2143</v>
      </c>
      <c r="AX1026" s="1" t="s">
        <v>52</v>
      </c>
      <c r="AY1026" s="1" t="s">
        <v>52</v>
      </c>
      <c r="AZ1026" s="1" t="s">
        <v>52</v>
      </c>
    </row>
    <row r="1027" spans="1:52" ht="30" customHeight="1">
      <c r="A1027" s="18" t="s">
        <v>2144</v>
      </c>
      <c r="B1027" s="18" t="s">
        <v>2145</v>
      </c>
      <c r="C1027" s="18" t="s">
        <v>1273</v>
      </c>
      <c r="D1027" s="19">
        <v>4.0000000000000001E-3</v>
      </c>
      <c r="E1027" s="21">
        <f>단가대비표!O122</f>
        <v>3583.33</v>
      </c>
      <c r="F1027" s="24">
        <f>TRUNC(E1027*D1027,1)</f>
        <v>14.3</v>
      </c>
      <c r="G1027" s="21">
        <f>단가대비표!P122</f>
        <v>0</v>
      </c>
      <c r="H1027" s="24">
        <f>TRUNC(G1027*D1027,1)</f>
        <v>0</v>
      </c>
      <c r="I1027" s="21">
        <f>단가대비표!V122</f>
        <v>0</v>
      </c>
      <c r="J1027" s="24">
        <f>TRUNC(I1027*D1027,1)</f>
        <v>0</v>
      </c>
      <c r="K1027" s="21">
        <f>TRUNC(E1027+G1027+I1027,1)</f>
        <v>3583.3</v>
      </c>
      <c r="L1027" s="24">
        <f>TRUNC(F1027+H1027+J1027,1)</f>
        <v>14.3</v>
      </c>
      <c r="M1027" s="18" t="s">
        <v>52</v>
      </c>
      <c r="N1027" s="1" t="s">
        <v>1395</v>
      </c>
      <c r="O1027" s="1" t="s">
        <v>2146</v>
      </c>
      <c r="P1027" s="1" t="s">
        <v>64</v>
      </c>
      <c r="Q1027" s="1" t="s">
        <v>64</v>
      </c>
      <c r="R1027" s="1" t="s">
        <v>63</v>
      </c>
      <c r="AV1027" s="1" t="s">
        <v>52</v>
      </c>
      <c r="AW1027" s="1" t="s">
        <v>2147</v>
      </c>
      <c r="AX1027" s="1" t="s">
        <v>52</v>
      </c>
      <c r="AY1027" s="1" t="s">
        <v>52</v>
      </c>
      <c r="AZ1027" s="1" t="s">
        <v>52</v>
      </c>
    </row>
    <row r="1028" spans="1:52" ht="30" customHeight="1">
      <c r="A1028" s="18" t="s">
        <v>831</v>
      </c>
      <c r="B1028" s="18" t="s">
        <v>52</v>
      </c>
      <c r="C1028" s="18" t="s">
        <v>52</v>
      </c>
      <c r="D1028" s="19"/>
      <c r="E1028" s="21"/>
      <c r="F1028" s="24">
        <f>TRUNC(SUMIF(N1026:N1027, N1025, F1026:F1027),0)</f>
        <v>686</v>
      </c>
      <c r="G1028" s="21"/>
      <c r="H1028" s="24">
        <f>TRUNC(SUMIF(N1026:N1027, N1025, H1026:H1027),0)</f>
        <v>0</v>
      </c>
      <c r="I1028" s="21"/>
      <c r="J1028" s="24">
        <f>TRUNC(SUMIF(N1026:N1027, N1025, J1026:J1027),0)</f>
        <v>0</v>
      </c>
      <c r="K1028" s="21"/>
      <c r="L1028" s="24">
        <f>F1028+H1028+J1028</f>
        <v>686</v>
      </c>
      <c r="M1028" s="18" t="s">
        <v>52</v>
      </c>
      <c r="N1028" s="1" t="s">
        <v>99</v>
      </c>
      <c r="O1028" s="1" t="s">
        <v>99</v>
      </c>
      <c r="P1028" s="1" t="s">
        <v>52</v>
      </c>
      <c r="Q1028" s="1" t="s">
        <v>52</v>
      </c>
      <c r="R1028" s="1" t="s">
        <v>52</v>
      </c>
      <c r="AV1028" s="1" t="s">
        <v>52</v>
      </c>
      <c r="AW1028" s="1" t="s">
        <v>52</v>
      </c>
      <c r="AX1028" s="1" t="s">
        <v>52</v>
      </c>
      <c r="AY1028" s="1" t="s">
        <v>52</v>
      </c>
      <c r="AZ1028" s="1" t="s">
        <v>52</v>
      </c>
    </row>
    <row r="1029" spans="1:52" ht="30" customHeight="1">
      <c r="A1029" s="19"/>
      <c r="B1029" s="19"/>
      <c r="C1029" s="19"/>
      <c r="D1029" s="19"/>
      <c r="E1029" s="21"/>
      <c r="F1029" s="24"/>
      <c r="G1029" s="21"/>
      <c r="H1029" s="24"/>
      <c r="I1029" s="21"/>
      <c r="J1029" s="24"/>
      <c r="K1029" s="21"/>
      <c r="L1029" s="24"/>
      <c r="M1029" s="19"/>
    </row>
    <row r="1030" spans="1:52" ht="30" customHeight="1">
      <c r="A1030" s="15" t="s">
        <v>2148</v>
      </c>
      <c r="B1030" s="16"/>
      <c r="C1030" s="16"/>
      <c r="D1030" s="16"/>
      <c r="E1030" s="20"/>
      <c r="F1030" s="23"/>
      <c r="G1030" s="20"/>
      <c r="H1030" s="23"/>
      <c r="I1030" s="20"/>
      <c r="J1030" s="23"/>
      <c r="K1030" s="20"/>
      <c r="L1030" s="23"/>
      <c r="M1030" s="17"/>
      <c r="N1030" s="1" t="s">
        <v>1400</v>
      </c>
    </row>
    <row r="1031" spans="1:52" ht="30" customHeight="1">
      <c r="A1031" s="18" t="s">
        <v>2149</v>
      </c>
      <c r="B1031" s="18" t="s">
        <v>2150</v>
      </c>
      <c r="C1031" s="18" t="s">
        <v>1273</v>
      </c>
      <c r="D1031" s="19">
        <v>0.16600000000000001</v>
      </c>
      <c r="E1031" s="21">
        <f>단가대비표!O119</f>
        <v>6066</v>
      </c>
      <c r="F1031" s="24">
        <f>TRUNC(E1031*D1031,1)</f>
        <v>1006.9</v>
      </c>
      <c r="G1031" s="21">
        <f>단가대비표!P119</f>
        <v>0</v>
      </c>
      <c r="H1031" s="24">
        <f>TRUNC(G1031*D1031,1)</f>
        <v>0</v>
      </c>
      <c r="I1031" s="21">
        <f>단가대비표!V119</f>
        <v>0</v>
      </c>
      <c r="J1031" s="24">
        <f>TRUNC(I1031*D1031,1)</f>
        <v>0</v>
      </c>
      <c r="K1031" s="21">
        <f>TRUNC(E1031+G1031+I1031,1)</f>
        <v>6066</v>
      </c>
      <c r="L1031" s="24">
        <f>TRUNC(F1031+H1031+J1031,1)</f>
        <v>1006.9</v>
      </c>
      <c r="M1031" s="18" t="s">
        <v>52</v>
      </c>
      <c r="N1031" s="1" t="s">
        <v>1400</v>
      </c>
      <c r="O1031" s="1" t="s">
        <v>2151</v>
      </c>
      <c r="P1031" s="1" t="s">
        <v>64</v>
      </c>
      <c r="Q1031" s="1" t="s">
        <v>64</v>
      </c>
      <c r="R1031" s="1" t="s">
        <v>63</v>
      </c>
      <c r="AV1031" s="1" t="s">
        <v>52</v>
      </c>
      <c r="AW1031" s="1" t="s">
        <v>2152</v>
      </c>
      <c r="AX1031" s="1" t="s">
        <v>52</v>
      </c>
      <c r="AY1031" s="1" t="s">
        <v>52</v>
      </c>
      <c r="AZ1031" s="1" t="s">
        <v>52</v>
      </c>
    </row>
    <row r="1032" spans="1:52" ht="30" customHeight="1">
      <c r="A1032" s="18" t="s">
        <v>2144</v>
      </c>
      <c r="B1032" s="18" t="s">
        <v>2153</v>
      </c>
      <c r="C1032" s="18" t="s">
        <v>1273</v>
      </c>
      <c r="D1032" s="19">
        <v>8.0000000000000002E-3</v>
      </c>
      <c r="E1032" s="21">
        <f>단가대비표!O121</f>
        <v>3494.44</v>
      </c>
      <c r="F1032" s="24">
        <f>TRUNC(E1032*D1032,1)</f>
        <v>27.9</v>
      </c>
      <c r="G1032" s="21">
        <f>단가대비표!P121</f>
        <v>0</v>
      </c>
      <c r="H1032" s="24">
        <f>TRUNC(G1032*D1032,1)</f>
        <v>0</v>
      </c>
      <c r="I1032" s="21">
        <f>단가대비표!V121</f>
        <v>0</v>
      </c>
      <c r="J1032" s="24">
        <f>TRUNC(I1032*D1032,1)</f>
        <v>0</v>
      </c>
      <c r="K1032" s="21">
        <f>TRUNC(E1032+G1032+I1032,1)</f>
        <v>3494.4</v>
      </c>
      <c r="L1032" s="24">
        <f>TRUNC(F1032+H1032+J1032,1)</f>
        <v>27.9</v>
      </c>
      <c r="M1032" s="18" t="s">
        <v>52</v>
      </c>
      <c r="N1032" s="1" t="s">
        <v>1400</v>
      </c>
      <c r="O1032" s="1" t="s">
        <v>2154</v>
      </c>
      <c r="P1032" s="1" t="s">
        <v>64</v>
      </c>
      <c r="Q1032" s="1" t="s">
        <v>64</v>
      </c>
      <c r="R1032" s="1" t="s">
        <v>63</v>
      </c>
      <c r="AV1032" s="1" t="s">
        <v>52</v>
      </c>
      <c r="AW1032" s="1" t="s">
        <v>2155</v>
      </c>
      <c r="AX1032" s="1" t="s">
        <v>52</v>
      </c>
      <c r="AY1032" s="1" t="s">
        <v>52</v>
      </c>
      <c r="AZ1032" s="1" t="s">
        <v>52</v>
      </c>
    </row>
    <row r="1033" spans="1:52" ht="30" customHeight="1">
      <c r="A1033" s="18" t="s">
        <v>831</v>
      </c>
      <c r="B1033" s="18" t="s">
        <v>52</v>
      </c>
      <c r="C1033" s="18" t="s">
        <v>52</v>
      </c>
      <c r="D1033" s="19"/>
      <c r="E1033" s="21"/>
      <c r="F1033" s="24">
        <f>TRUNC(SUMIF(N1031:N1032, N1030, F1031:F1032),0)</f>
        <v>1034</v>
      </c>
      <c r="G1033" s="21"/>
      <c r="H1033" s="24">
        <f>TRUNC(SUMIF(N1031:N1032, N1030, H1031:H1032),0)</f>
        <v>0</v>
      </c>
      <c r="I1033" s="21"/>
      <c r="J1033" s="24">
        <f>TRUNC(SUMIF(N1031:N1032, N1030, J1031:J1032),0)</f>
        <v>0</v>
      </c>
      <c r="K1033" s="21"/>
      <c r="L1033" s="24">
        <f>F1033+H1033+J1033</f>
        <v>1034</v>
      </c>
      <c r="M1033" s="18" t="s">
        <v>52</v>
      </c>
      <c r="N1033" s="1" t="s">
        <v>99</v>
      </c>
      <c r="O1033" s="1" t="s">
        <v>99</v>
      </c>
      <c r="P1033" s="1" t="s">
        <v>52</v>
      </c>
      <c r="Q1033" s="1" t="s">
        <v>52</v>
      </c>
      <c r="R1033" s="1" t="s">
        <v>52</v>
      </c>
      <c r="AV1033" s="1" t="s">
        <v>52</v>
      </c>
      <c r="AW1033" s="1" t="s">
        <v>52</v>
      </c>
      <c r="AX1033" s="1" t="s">
        <v>52</v>
      </c>
      <c r="AY1033" s="1" t="s">
        <v>52</v>
      </c>
      <c r="AZ1033" s="1" t="s">
        <v>52</v>
      </c>
    </row>
    <row r="1034" spans="1:52" ht="30" customHeight="1">
      <c r="A1034" s="19"/>
      <c r="B1034" s="19"/>
      <c r="C1034" s="19"/>
      <c r="D1034" s="19"/>
      <c r="E1034" s="21"/>
      <c r="F1034" s="24"/>
      <c r="G1034" s="21"/>
      <c r="H1034" s="24"/>
      <c r="I1034" s="21"/>
      <c r="J1034" s="24"/>
      <c r="K1034" s="21"/>
      <c r="L1034" s="24"/>
      <c r="M1034" s="19"/>
    </row>
    <row r="1035" spans="1:52" ht="30" customHeight="1">
      <c r="A1035" s="15" t="s">
        <v>2156</v>
      </c>
      <c r="B1035" s="16"/>
      <c r="C1035" s="16"/>
      <c r="D1035" s="16"/>
      <c r="E1035" s="20"/>
      <c r="F1035" s="23"/>
      <c r="G1035" s="20"/>
      <c r="H1035" s="23"/>
      <c r="I1035" s="20"/>
      <c r="J1035" s="23"/>
      <c r="K1035" s="20"/>
      <c r="L1035" s="23"/>
      <c r="M1035" s="17"/>
      <c r="N1035" s="1" t="s">
        <v>1430</v>
      </c>
    </row>
    <row r="1036" spans="1:52" ht="30" customHeight="1">
      <c r="A1036" s="18" t="s">
        <v>2091</v>
      </c>
      <c r="B1036" s="18" t="s">
        <v>872</v>
      </c>
      <c r="C1036" s="18" t="s">
        <v>873</v>
      </c>
      <c r="D1036" s="19">
        <v>1.238E-2</v>
      </c>
      <c r="E1036" s="21">
        <f>단가대비표!O160</f>
        <v>0</v>
      </c>
      <c r="F1036" s="24">
        <f t="shared" ref="F1036:F1041" si="135">TRUNC(E1036*D1036,1)</f>
        <v>0</v>
      </c>
      <c r="G1036" s="21">
        <f>단가대비표!P160</f>
        <v>239808</v>
      </c>
      <c r="H1036" s="24">
        <f t="shared" ref="H1036:H1041" si="136">TRUNC(G1036*D1036,1)</f>
        <v>2968.8</v>
      </c>
      <c r="I1036" s="21">
        <f>단가대비표!V160</f>
        <v>0</v>
      </c>
      <c r="J1036" s="24">
        <f t="shared" ref="J1036:J1041" si="137">TRUNC(I1036*D1036,1)</f>
        <v>0</v>
      </c>
      <c r="K1036" s="21">
        <f t="shared" ref="K1036:L1041" si="138">TRUNC(E1036+G1036+I1036,1)</f>
        <v>239808</v>
      </c>
      <c r="L1036" s="24">
        <f t="shared" si="138"/>
        <v>2968.8</v>
      </c>
      <c r="M1036" s="18" t="s">
        <v>52</v>
      </c>
      <c r="N1036" s="1" t="s">
        <v>1430</v>
      </c>
      <c r="O1036" s="1" t="s">
        <v>2092</v>
      </c>
      <c r="P1036" s="1" t="s">
        <v>64</v>
      </c>
      <c r="Q1036" s="1" t="s">
        <v>64</v>
      </c>
      <c r="R1036" s="1" t="s">
        <v>63</v>
      </c>
      <c r="V1036">
        <v>1</v>
      </c>
      <c r="W1036">
        <v>2</v>
      </c>
      <c r="AV1036" s="1" t="s">
        <v>52</v>
      </c>
      <c r="AW1036" s="1" t="s">
        <v>2157</v>
      </c>
      <c r="AX1036" s="1" t="s">
        <v>52</v>
      </c>
      <c r="AY1036" s="1" t="s">
        <v>52</v>
      </c>
      <c r="AZ1036" s="1" t="s">
        <v>52</v>
      </c>
    </row>
    <row r="1037" spans="1:52" ht="30" customHeight="1">
      <c r="A1037" s="18" t="s">
        <v>2088</v>
      </c>
      <c r="B1037" s="18" t="s">
        <v>872</v>
      </c>
      <c r="C1037" s="18" t="s">
        <v>873</v>
      </c>
      <c r="D1037" s="19">
        <v>3.3800000000000002E-3</v>
      </c>
      <c r="E1037" s="21">
        <f>단가대비표!O161</f>
        <v>0</v>
      </c>
      <c r="F1037" s="24">
        <f t="shared" si="135"/>
        <v>0</v>
      </c>
      <c r="G1037" s="21">
        <f>단가대비표!P161</f>
        <v>282536</v>
      </c>
      <c r="H1037" s="24">
        <f t="shared" si="136"/>
        <v>954.9</v>
      </c>
      <c r="I1037" s="21">
        <f>단가대비표!V161</f>
        <v>0</v>
      </c>
      <c r="J1037" s="24">
        <f t="shared" si="137"/>
        <v>0</v>
      </c>
      <c r="K1037" s="21">
        <f t="shared" si="138"/>
        <v>282536</v>
      </c>
      <c r="L1037" s="24">
        <f t="shared" si="138"/>
        <v>954.9</v>
      </c>
      <c r="M1037" s="18" t="s">
        <v>52</v>
      </c>
      <c r="N1037" s="1" t="s">
        <v>1430</v>
      </c>
      <c r="O1037" s="1" t="s">
        <v>2089</v>
      </c>
      <c r="P1037" s="1" t="s">
        <v>64</v>
      </c>
      <c r="Q1037" s="1" t="s">
        <v>64</v>
      </c>
      <c r="R1037" s="1" t="s">
        <v>63</v>
      </c>
      <c r="V1037">
        <v>1</v>
      </c>
      <c r="W1037">
        <v>2</v>
      </c>
      <c r="AV1037" s="1" t="s">
        <v>52</v>
      </c>
      <c r="AW1037" s="1" t="s">
        <v>2158</v>
      </c>
      <c r="AX1037" s="1" t="s">
        <v>52</v>
      </c>
      <c r="AY1037" s="1" t="s">
        <v>52</v>
      </c>
      <c r="AZ1037" s="1" t="s">
        <v>52</v>
      </c>
    </row>
    <row r="1038" spans="1:52" ht="30" customHeight="1">
      <c r="A1038" s="18" t="s">
        <v>909</v>
      </c>
      <c r="B1038" s="18" t="s">
        <v>872</v>
      </c>
      <c r="C1038" s="18" t="s">
        <v>873</v>
      </c>
      <c r="D1038" s="19">
        <v>4.4999999999999997E-3</v>
      </c>
      <c r="E1038" s="21">
        <f>단가대비표!O156</f>
        <v>0</v>
      </c>
      <c r="F1038" s="24">
        <f t="shared" si="135"/>
        <v>0</v>
      </c>
      <c r="G1038" s="21">
        <f>단가대비표!P156</f>
        <v>226122</v>
      </c>
      <c r="H1038" s="24">
        <f t="shared" si="136"/>
        <v>1017.5</v>
      </c>
      <c r="I1038" s="21">
        <f>단가대비표!V156</f>
        <v>0</v>
      </c>
      <c r="J1038" s="24">
        <f t="shared" si="137"/>
        <v>0</v>
      </c>
      <c r="K1038" s="21">
        <f t="shared" si="138"/>
        <v>226122</v>
      </c>
      <c r="L1038" s="24">
        <f t="shared" si="138"/>
        <v>1017.5</v>
      </c>
      <c r="M1038" s="18" t="s">
        <v>52</v>
      </c>
      <c r="N1038" s="1" t="s">
        <v>1430</v>
      </c>
      <c r="O1038" s="1" t="s">
        <v>910</v>
      </c>
      <c r="P1038" s="1" t="s">
        <v>64</v>
      </c>
      <c r="Q1038" s="1" t="s">
        <v>64</v>
      </c>
      <c r="R1038" s="1" t="s">
        <v>63</v>
      </c>
      <c r="V1038">
        <v>1</v>
      </c>
      <c r="W1038">
        <v>2</v>
      </c>
      <c r="AV1038" s="1" t="s">
        <v>52</v>
      </c>
      <c r="AW1038" s="1" t="s">
        <v>2159</v>
      </c>
      <c r="AX1038" s="1" t="s">
        <v>52</v>
      </c>
      <c r="AY1038" s="1" t="s">
        <v>52</v>
      </c>
      <c r="AZ1038" s="1" t="s">
        <v>52</v>
      </c>
    </row>
    <row r="1039" spans="1:52" ht="30" customHeight="1">
      <c r="A1039" s="18" t="s">
        <v>876</v>
      </c>
      <c r="B1039" s="18" t="s">
        <v>872</v>
      </c>
      <c r="C1039" s="18" t="s">
        <v>873</v>
      </c>
      <c r="D1039" s="19">
        <v>2.2499999999999998E-3</v>
      </c>
      <c r="E1039" s="21">
        <f>단가대비표!O155</f>
        <v>0</v>
      </c>
      <c r="F1039" s="24">
        <f t="shared" si="135"/>
        <v>0</v>
      </c>
      <c r="G1039" s="21">
        <f>단가대비표!P155</f>
        <v>172068</v>
      </c>
      <c r="H1039" s="24">
        <f t="shared" si="136"/>
        <v>387.1</v>
      </c>
      <c r="I1039" s="21">
        <f>단가대비표!V155</f>
        <v>0</v>
      </c>
      <c r="J1039" s="24">
        <f t="shared" si="137"/>
        <v>0</v>
      </c>
      <c r="K1039" s="21">
        <f t="shared" si="138"/>
        <v>172068</v>
      </c>
      <c r="L1039" s="24">
        <f t="shared" si="138"/>
        <v>387.1</v>
      </c>
      <c r="M1039" s="18" t="s">
        <v>52</v>
      </c>
      <c r="N1039" s="1" t="s">
        <v>1430</v>
      </c>
      <c r="O1039" s="1" t="s">
        <v>877</v>
      </c>
      <c r="P1039" s="1" t="s">
        <v>64</v>
      </c>
      <c r="Q1039" s="1" t="s">
        <v>64</v>
      </c>
      <c r="R1039" s="1" t="s">
        <v>63</v>
      </c>
      <c r="V1039">
        <v>1</v>
      </c>
      <c r="W1039">
        <v>2</v>
      </c>
      <c r="AV1039" s="1" t="s">
        <v>52</v>
      </c>
      <c r="AW1039" s="1" t="s">
        <v>2160</v>
      </c>
      <c r="AX1039" s="1" t="s">
        <v>52</v>
      </c>
      <c r="AY1039" s="1" t="s">
        <v>52</v>
      </c>
      <c r="AZ1039" s="1" t="s">
        <v>52</v>
      </c>
    </row>
    <row r="1040" spans="1:52" ht="30" customHeight="1">
      <c r="A1040" s="18" t="s">
        <v>967</v>
      </c>
      <c r="B1040" s="18" t="s">
        <v>968</v>
      </c>
      <c r="C1040" s="18" t="s">
        <v>800</v>
      </c>
      <c r="D1040" s="19">
        <v>1</v>
      </c>
      <c r="E1040" s="21">
        <v>0</v>
      </c>
      <c r="F1040" s="24">
        <f t="shared" si="135"/>
        <v>0</v>
      </c>
      <c r="G1040" s="21">
        <v>0</v>
      </c>
      <c r="H1040" s="24">
        <f t="shared" si="136"/>
        <v>0</v>
      </c>
      <c r="I1040" s="21">
        <f>TRUNC(SUMIF(V1036:V1041, RIGHTB(O1040, 1), H1036:H1041)*U1040, 2)</f>
        <v>266.41000000000003</v>
      </c>
      <c r="J1040" s="24">
        <f t="shared" si="137"/>
        <v>266.39999999999998</v>
      </c>
      <c r="K1040" s="21">
        <f t="shared" si="138"/>
        <v>266.39999999999998</v>
      </c>
      <c r="L1040" s="24">
        <f t="shared" si="138"/>
        <v>266.39999999999998</v>
      </c>
      <c r="M1040" s="18" t="s">
        <v>52</v>
      </c>
      <c r="N1040" s="1" t="s">
        <v>1430</v>
      </c>
      <c r="O1040" s="1" t="s">
        <v>801</v>
      </c>
      <c r="P1040" s="1" t="s">
        <v>64</v>
      </c>
      <c r="Q1040" s="1" t="s">
        <v>64</v>
      </c>
      <c r="R1040" s="1" t="s">
        <v>64</v>
      </c>
      <c r="S1040">
        <v>1</v>
      </c>
      <c r="T1040">
        <v>2</v>
      </c>
      <c r="U1040">
        <v>0.05</v>
      </c>
      <c r="AV1040" s="1" t="s">
        <v>52</v>
      </c>
      <c r="AW1040" s="1" t="s">
        <v>2161</v>
      </c>
      <c r="AX1040" s="1" t="s">
        <v>52</v>
      </c>
      <c r="AY1040" s="1" t="s">
        <v>52</v>
      </c>
      <c r="AZ1040" s="1" t="s">
        <v>52</v>
      </c>
    </row>
    <row r="1041" spans="1:52" ht="30" customHeight="1">
      <c r="A1041" s="18" t="s">
        <v>889</v>
      </c>
      <c r="B1041" s="18" t="s">
        <v>1216</v>
      </c>
      <c r="C1041" s="18" t="s">
        <v>800</v>
      </c>
      <c r="D1041" s="19">
        <v>1</v>
      </c>
      <c r="E1041" s="21">
        <f>TRUNC(SUMIF(W1036:W1041, RIGHTB(O1041, 1), H1036:H1041)*U1041, 2)</f>
        <v>159.84</v>
      </c>
      <c r="F1041" s="24">
        <f t="shared" si="135"/>
        <v>159.80000000000001</v>
      </c>
      <c r="G1041" s="21">
        <v>0</v>
      </c>
      <c r="H1041" s="24">
        <f t="shared" si="136"/>
        <v>0</v>
      </c>
      <c r="I1041" s="21">
        <v>0</v>
      </c>
      <c r="J1041" s="24">
        <f t="shared" si="137"/>
        <v>0</v>
      </c>
      <c r="K1041" s="21">
        <f t="shared" si="138"/>
        <v>159.80000000000001</v>
      </c>
      <c r="L1041" s="24">
        <f t="shared" si="138"/>
        <v>159.80000000000001</v>
      </c>
      <c r="M1041" s="18" t="s">
        <v>52</v>
      </c>
      <c r="N1041" s="1" t="s">
        <v>1430</v>
      </c>
      <c r="O1041" s="1" t="s">
        <v>976</v>
      </c>
      <c r="P1041" s="1" t="s">
        <v>64</v>
      </c>
      <c r="Q1041" s="1" t="s">
        <v>64</v>
      </c>
      <c r="R1041" s="1" t="s">
        <v>64</v>
      </c>
      <c r="S1041">
        <v>1</v>
      </c>
      <c r="T1041">
        <v>0</v>
      </c>
      <c r="U1041">
        <v>0.03</v>
      </c>
      <c r="AV1041" s="1" t="s">
        <v>52</v>
      </c>
      <c r="AW1041" s="1" t="s">
        <v>2162</v>
      </c>
      <c r="AX1041" s="1" t="s">
        <v>52</v>
      </c>
      <c r="AY1041" s="1" t="s">
        <v>52</v>
      </c>
      <c r="AZ1041" s="1" t="s">
        <v>52</v>
      </c>
    </row>
    <row r="1042" spans="1:52" ht="30" customHeight="1">
      <c r="A1042" s="18" t="s">
        <v>831</v>
      </c>
      <c r="B1042" s="18" t="s">
        <v>52</v>
      </c>
      <c r="C1042" s="18" t="s">
        <v>52</v>
      </c>
      <c r="D1042" s="19"/>
      <c r="E1042" s="21"/>
      <c r="F1042" s="24">
        <f>TRUNC(SUMIF(N1036:N1041, N1035, F1036:F1041),0)</f>
        <v>159</v>
      </c>
      <c r="G1042" s="21"/>
      <c r="H1042" s="24">
        <f>TRUNC(SUMIF(N1036:N1041, N1035, H1036:H1041),0)</f>
        <v>5328</v>
      </c>
      <c r="I1042" s="21"/>
      <c r="J1042" s="24">
        <f>TRUNC(SUMIF(N1036:N1041, N1035, J1036:J1041),0)</f>
        <v>266</v>
      </c>
      <c r="K1042" s="21"/>
      <c r="L1042" s="24">
        <f>F1042+H1042+J1042</f>
        <v>5753</v>
      </c>
      <c r="M1042" s="18" t="s">
        <v>52</v>
      </c>
      <c r="N1042" s="1" t="s">
        <v>99</v>
      </c>
      <c r="O1042" s="1" t="s">
        <v>99</v>
      </c>
      <c r="P1042" s="1" t="s">
        <v>52</v>
      </c>
      <c r="Q1042" s="1" t="s">
        <v>52</v>
      </c>
      <c r="R1042" s="1" t="s">
        <v>52</v>
      </c>
      <c r="AV1042" s="1" t="s">
        <v>52</v>
      </c>
      <c r="AW1042" s="1" t="s">
        <v>52</v>
      </c>
      <c r="AX1042" s="1" t="s">
        <v>52</v>
      </c>
      <c r="AY1042" s="1" t="s">
        <v>52</v>
      </c>
      <c r="AZ1042" s="1" t="s">
        <v>52</v>
      </c>
    </row>
    <row r="1043" spans="1:52" ht="30" customHeight="1">
      <c r="A1043" s="19"/>
      <c r="B1043" s="19"/>
      <c r="C1043" s="19"/>
      <c r="D1043" s="19"/>
      <c r="E1043" s="21"/>
      <c r="F1043" s="24"/>
      <c r="G1043" s="21"/>
      <c r="H1043" s="24"/>
      <c r="I1043" s="21"/>
      <c r="J1043" s="24"/>
      <c r="K1043" s="21"/>
      <c r="L1043" s="24"/>
      <c r="M1043" s="19"/>
    </row>
    <row r="1044" spans="1:52" ht="30" customHeight="1">
      <c r="A1044" s="15" t="s">
        <v>2163</v>
      </c>
      <c r="B1044" s="16"/>
      <c r="C1044" s="16"/>
      <c r="D1044" s="16"/>
      <c r="E1044" s="20"/>
      <c r="F1044" s="23"/>
      <c r="G1044" s="20"/>
      <c r="H1044" s="23"/>
      <c r="I1044" s="20"/>
      <c r="J1044" s="23"/>
      <c r="K1044" s="20"/>
      <c r="L1044" s="23"/>
      <c r="M1044" s="17"/>
      <c r="N1044" s="1" t="s">
        <v>2131</v>
      </c>
    </row>
    <row r="1045" spans="1:52" ht="30" customHeight="1">
      <c r="A1045" s="18" t="s">
        <v>1063</v>
      </c>
      <c r="B1045" s="18" t="s">
        <v>872</v>
      </c>
      <c r="C1045" s="18" t="s">
        <v>873</v>
      </c>
      <c r="D1045" s="19">
        <v>1.4999999999999999E-2</v>
      </c>
      <c r="E1045" s="21">
        <f>단가대비표!O171</f>
        <v>0</v>
      </c>
      <c r="F1045" s="24">
        <f>TRUNC(E1045*D1045,1)</f>
        <v>0</v>
      </c>
      <c r="G1045" s="21">
        <f>단가대비표!P171</f>
        <v>263017</v>
      </c>
      <c r="H1045" s="24">
        <f>TRUNC(G1045*D1045,1)</f>
        <v>3945.2</v>
      </c>
      <c r="I1045" s="21">
        <f>단가대비표!V171</f>
        <v>0</v>
      </c>
      <c r="J1045" s="24">
        <f>TRUNC(I1045*D1045,1)</f>
        <v>0</v>
      </c>
      <c r="K1045" s="21">
        <f t="shared" ref="K1045:L1047" si="139">TRUNC(E1045+G1045+I1045,1)</f>
        <v>263017</v>
      </c>
      <c r="L1045" s="24">
        <f t="shared" si="139"/>
        <v>3945.2</v>
      </c>
      <c r="M1045" s="18" t="s">
        <v>52</v>
      </c>
      <c r="N1045" s="1" t="s">
        <v>2131</v>
      </c>
      <c r="O1045" s="1" t="s">
        <v>1064</v>
      </c>
      <c r="P1045" s="1" t="s">
        <v>64</v>
      </c>
      <c r="Q1045" s="1" t="s">
        <v>64</v>
      </c>
      <c r="R1045" s="1" t="s">
        <v>63</v>
      </c>
      <c r="V1045">
        <v>1</v>
      </c>
      <c r="AV1045" s="1" t="s">
        <v>52</v>
      </c>
      <c r="AW1045" s="1" t="s">
        <v>2164</v>
      </c>
      <c r="AX1045" s="1" t="s">
        <v>52</v>
      </c>
      <c r="AY1045" s="1" t="s">
        <v>52</v>
      </c>
      <c r="AZ1045" s="1" t="s">
        <v>52</v>
      </c>
    </row>
    <row r="1046" spans="1:52" ht="30" customHeight="1">
      <c r="A1046" s="18" t="s">
        <v>876</v>
      </c>
      <c r="B1046" s="18" t="s">
        <v>872</v>
      </c>
      <c r="C1046" s="18" t="s">
        <v>873</v>
      </c>
      <c r="D1046" s="19">
        <v>3.0000000000000001E-3</v>
      </c>
      <c r="E1046" s="21">
        <f>단가대비표!O155</f>
        <v>0</v>
      </c>
      <c r="F1046" s="24">
        <f>TRUNC(E1046*D1046,1)</f>
        <v>0</v>
      </c>
      <c r="G1046" s="21">
        <f>단가대비표!P155</f>
        <v>172068</v>
      </c>
      <c r="H1046" s="24">
        <f>TRUNC(G1046*D1046,1)</f>
        <v>516.20000000000005</v>
      </c>
      <c r="I1046" s="21">
        <f>단가대비표!V155</f>
        <v>0</v>
      </c>
      <c r="J1046" s="24">
        <f>TRUNC(I1046*D1046,1)</f>
        <v>0</v>
      </c>
      <c r="K1046" s="21">
        <f t="shared" si="139"/>
        <v>172068</v>
      </c>
      <c r="L1046" s="24">
        <f t="shared" si="139"/>
        <v>516.20000000000005</v>
      </c>
      <c r="M1046" s="18" t="s">
        <v>52</v>
      </c>
      <c r="N1046" s="1" t="s">
        <v>2131</v>
      </c>
      <c r="O1046" s="1" t="s">
        <v>877</v>
      </c>
      <c r="P1046" s="1" t="s">
        <v>64</v>
      </c>
      <c r="Q1046" s="1" t="s">
        <v>64</v>
      </c>
      <c r="R1046" s="1" t="s">
        <v>63</v>
      </c>
      <c r="V1046">
        <v>1</v>
      </c>
      <c r="AV1046" s="1" t="s">
        <v>52</v>
      </c>
      <c r="AW1046" s="1" t="s">
        <v>2165</v>
      </c>
      <c r="AX1046" s="1" t="s">
        <v>52</v>
      </c>
      <c r="AY1046" s="1" t="s">
        <v>52</v>
      </c>
      <c r="AZ1046" s="1" t="s">
        <v>52</v>
      </c>
    </row>
    <row r="1047" spans="1:52" ht="30" customHeight="1">
      <c r="A1047" s="18" t="s">
        <v>2166</v>
      </c>
      <c r="B1047" s="18" t="s">
        <v>1066</v>
      </c>
      <c r="C1047" s="18" t="s">
        <v>800</v>
      </c>
      <c r="D1047" s="19">
        <v>1</v>
      </c>
      <c r="E1047" s="21">
        <f>TRUNC(SUMIF(V1045:V1047, RIGHTB(O1047, 1), H1045:H1047)*U1047, 2)</f>
        <v>89.22</v>
      </c>
      <c r="F1047" s="24">
        <f>TRUNC(E1047*D1047,1)</f>
        <v>89.2</v>
      </c>
      <c r="G1047" s="21">
        <v>0</v>
      </c>
      <c r="H1047" s="24">
        <f>TRUNC(G1047*D1047,1)</f>
        <v>0</v>
      </c>
      <c r="I1047" s="21">
        <v>0</v>
      </c>
      <c r="J1047" s="24">
        <f>TRUNC(I1047*D1047,1)</f>
        <v>0</v>
      </c>
      <c r="K1047" s="21">
        <f t="shared" si="139"/>
        <v>89.2</v>
      </c>
      <c r="L1047" s="24">
        <f t="shared" si="139"/>
        <v>89.2</v>
      </c>
      <c r="M1047" s="18" t="s">
        <v>52</v>
      </c>
      <c r="N1047" s="1" t="s">
        <v>2131</v>
      </c>
      <c r="O1047" s="1" t="s">
        <v>801</v>
      </c>
      <c r="P1047" s="1" t="s">
        <v>64</v>
      </c>
      <c r="Q1047" s="1" t="s">
        <v>64</v>
      </c>
      <c r="R1047" s="1" t="s">
        <v>64</v>
      </c>
      <c r="S1047">
        <v>1</v>
      </c>
      <c r="T1047">
        <v>0</v>
      </c>
      <c r="U1047">
        <v>0.02</v>
      </c>
      <c r="AV1047" s="1" t="s">
        <v>52</v>
      </c>
      <c r="AW1047" s="1" t="s">
        <v>2167</v>
      </c>
      <c r="AX1047" s="1" t="s">
        <v>52</v>
      </c>
      <c r="AY1047" s="1" t="s">
        <v>52</v>
      </c>
      <c r="AZ1047" s="1" t="s">
        <v>52</v>
      </c>
    </row>
    <row r="1048" spans="1:52" ht="30" customHeight="1">
      <c r="A1048" s="18" t="s">
        <v>831</v>
      </c>
      <c r="B1048" s="18" t="s">
        <v>52</v>
      </c>
      <c r="C1048" s="18" t="s">
        <v>52</v>
      </c>
      <c r="D1048" s="19"/>
      <c r="E1048" s="21"/>
      <c r="F1048" s="24">
        <f>TRUNC(SUMIF(N1045:N1047, N1044, F1045:F1047),0)</f>
        <v>89</v>
      </c>
      <c r="G1048" s="21"/>
      <c r="H1048" s="24">
        <f>TRUNC(SUMIF(N1045:N1047, N1044, H1045:H1047),0)</f>
        <v>4461</v>
      </c>
      <c r="I1048" s="21"/>
      <c r="J1048" s="24">
        <f>TRUNC(SUMIF(N1045:N1047, N1044, J1045:J1047),0)</f>
        <v>0</v>
      </c>
      <c r="K1048" s="21"/>
      <c r="L1048" s="24">
        <f>F1048+H1048+J1048</f>
        <v>4550</v>
      </c>
      <c r="M1048" s="18" t="s">
        <v>52</v>
      </c>
      <c r="N1048" s="1" t="s">
        <v>99</v>
      </c>
      <c r="O1048" s="1" t="s">
        <v>99</v>
      </c>
      <c r="P1048" s="1" t="s">
        <v>52</v>
      </c>
      <c r="Q1048" s="1" t="s">
        <v>52</v>
      </c>
      <c r="R1048" s="1" t="s">
        <v>52</v>
      </c>
      <c r="AV1048" s="1" t="s">
        <v>52</v>
      </c>
      <c r="AW1048" s="1" t="s">
        <v>52</v>
      </c>
      <c r="AX1048" s="1" t="s">
        <v>52</v>
      </c>
      <c r="AY1048" s="1" t="s">
        <v>52</v>
      </c>
      <c r="AZ1048" s="1" t="s">
        <v>52</v>
      </c>
    </row>
    <row r="1049" spans="1:52" ht="30" customHeight="1">
      <c r="A1049" s="19"/>
      <c r="B1049" s="19"/>
      <c r="C1049" s="19"/>
      <c r="D1049" s="19"/>
      <c r="E1049" s="21"/>
      <c r="F1049" s="24"/>
      <c r="G1049" s="21"/>
      <c r="H1049" s="24"/>
      <c r="I1049" s="21"/>
      <c r="J1049" s="24"/>
      <c r="K1049" s="21"/>
      <c r="L1049" s="24"/>
      <c r="M1049" s="19"/>
    </row>
    <row r="1050" spans="1:52" ht="30" customHeight="1">
      <c r="A1050" s="15" t="s">
        <v>2168</v>
      </c>
      <c r="B1050" s="16"/>
      <c r="C1050" s="16"/>
      <c r="D1050" s="16"/>
      <c r="E1050" s="20"/>
      <c r="F1050" s="23"/>
      <c r="G1050" s="20"/>
      <c r="H1050" s="23"/>
      <c r="I1050" s="20"/>
      <c r="J1050" s="23"/>
      <c r="K1050" s="20"/>
      <c r="L1050" s="23"/>
      <c r="M1050" s="17"/>
      <c r="N1050" s="1" t="s">
        <v>2137</v>
      </c>
    </row>
    <row r="1051" spans="1:52" ht="30" customHeight="1">
      <c r="A1051" s="18" t="s">
        <v>1063</v>
      </c>
      <c r="B1051" s="18" t="s">
        <v>872</v>
      </c>
      <c r="C1051" s="18" t="s">
        <v>873</v>
      </c>
      <c r="D1051" s="19">
        <v>0.02</v>
      </c>
      <c r="E1051" s="21">
        <f>단가대비표!O171</f>
        <v>0</v>
      </c>
      <c r="F1051" s="24">
        <f>TRUNC(E1051*D1051,1)</f>
        <v>0</v>
      </c>
      <c r="G1051" s="21">
        <f>단가대비표!P171</f>
        <v>263017</v>
      </c>
      <c r="H1051" s="24">
        <f>TRUNC(G1051*D1051,1)</f>
        <v>5260.3</v>
      </c>
      <c r="I1051" s="21">
        <f>단가대비표!V171</f>
        <v>0</v>
      </c>
      <c r="J1051" s="24">
        <f>TRUNC(I1051*D1051,1)</f>
        <v>0</v>
      </c>
      <c r="K1051" s="21">
        <f t="shared" ref="K1051:L1055" si="140">TRUNC(E1051+G1051+I1051,1)</f>
        <v>263017</v>
      </c>
      <c r="L1051" s="24">
        <f t="shared" si="140"/>
        <v>5260.3</v>
      </c>
      <c r="M1051" s="18" t="s">
        <v>52</v>
      </c>
      <c r="N1051" s="1" t="s">
        <v>2137</v>
      </c>
      <c r="O1051" s="1" t="s">
        <v>1064</v>
      </c>
      <c r="P1051" s="1" t="s">
        <v>64</v>
      </c>
      <c r="Q1051" s="1" t="s">
        <v>64</v>
      </c>
      <c r="R1051" s="1" t="s">
        <v>63</v>
      </c>
      <c r="V1051">
        <v>1</v>
      </c>
      <c r="AV1051" s="1" t="s">
        <v>52</v>
      </c>
      <c r="AW1051" s="1" t="s">
        <v>2169</v>
      </c>
      <c r="AX1051" s="1" t="s">
        <v>52</v>
      </c>
      <c r="AY1051" s="1" t="s">
        <v>52</v>
      </c>
      <c r="AZ1051" s="1" t="s">
        <v>52</v>
      </c>
    </row>
    <row r="1052" spans="1:52" ht="30" customHeight="1">
      <c r="A1052" s="18" t="s">
        <v>876</v>
      </c>
      <c r="B1052" s="18" t="s">
        <v>872</v>
      </c>
      <c r="C1052" s="18" t="s">
        <v>873</v>
      </c>
      <c r="D1052" s="19">
        <v>4.0000000000000001E-3</v>
      </c>
      <c r="E1052" s="21">
        <f>단가대비표!O155</f>
        <v>0</v>
      </c>
      <c r="F1052" s="24">
        <f>TRUNC(E1052*D1052,1)</f>
        <v>0</v>
      </c>
      <c r="G1052" s="21">
        <f>단가대비표!P155</f>
        <v>172068</v>
      </c>
      <c r="H1052" s="24">
        <f>TRUNC(G1052*D1052,1)</f>
        <v>688.2</v>
      </c>
      <c r="I1052" s="21">
        <f>단가대비표!V155</f>
        <v>0</v>
      </c>
      <c r="J1052" s="24">
        <f>TRUNC(I1052*D1052,1)</f>
        <v>0</v>
      </c>
      <c r="K1052" s="21">
        <f t="shared" si="140"/>
        <v>172068</v>
      </c>
      <c r="L1052" s="24">
        <f t="shared" si="140"/>
        <v>688.2</v>
      </c>
      <c r="M1052" s="18" t="s">
        <v>52</v>
      </c>
      <c r="N1052" s="1" t="s">
        <v>2137</v>
      </c>
      <c r="O1052" s="1" t="s">
        <v>877</v>
      </c>
      <c r="P1052" s="1" t="s">
        <v>64</v>
      </c>
      <c r="Q1052" s="1" t="s">
        <v>64</v>
      </c>
      <c r="R1052" s="1" t="s">
        <v>63</v>
      </c>
      <c r="V1052">
        <v>1</v>
      </c>
      <c r="AV1052" s="1" t="s">
        <v>52</v>
      </c>
      <c r="AW1052" s="1" t="s">
        <v>2170</v>
      </c>
      <c r="AX1052" s="1" t="s">
        <v>52</v>
      </c>
      <c r="AY1052" s="1" t="s">
        <v>52</v>
      </c>
      <c r="AZ1052" s="1" t="s">
        <v>52</v>
      </c>
    </row>
    <row r="1053" spans="1:52" ht="30" customHeight="1">
      <c r="A1053" s="18" t="s">
        <v>1063</v>
      </c>
      <c r="B1053" s="18" t="s">
        <v>872</v>
      </c>
      <c r="C1053" s="18" t="s">
        <v>873</v>
      </c>
      <c r="D1053" s="19">
        <v>0.02</v>
      </c>
      <c r="E1053" s="21">
        <f>단가대비표!O171</f>
        <v>0</v>
      </c>
      <c r="F1053" s="24">
        <f>TRUNC(E1053*D1053,1)</f>
        <v>0</v>
      </c>
      <c r="G1053" s="21">
        <f>단가대비표!P171</f>
        <v>263017</v>
      </c>
      <c r="H1053" s="24">
        <f>TRUNC(G1053*D1053,1)</f>
        <v>5260.3</v>
      </c>
      <c r="I1053" s="21">
        <f>단가대비표!V171</f>
        <v>0</v>
      </c>
      <c r="J1053" s="24">
        <f>TRUNC(I1053*D1053,1)</f>
        <v>0</v>
      </c>
      <c r="K1053" s="21">
        <f t="shared" si="140"/>
        <v>263017</v>
      </c>
      <c r="L1053" s="24">
        <f t="shared" si="140"/>
        <v>5260.3</v>
      </c>
      <c r="M1053" s="18" t="s">
        <v>52</v>
      </c>
      <c r="N1053" s="1" t="s">
        <v>2137</v>
      </c>
      <c r="O1053" s="1" t="s">
        <v>1064</v>
      </c>
      <c r="P1053" s="1" t="s">
        <v>64</v>
      </c>
      <c r="Q1053" s="1" t="s">
        <v>64</v>
      </c>
      <c r="R1053" s="1" t="s">
        <v>63</v>
      </c>
      <c r="V1053">
        <v>1</v>
      </c>
      <c r="AV1053" s="1" t="s">
        <v>52</v>
      </c>
      <c r="AW1053" s="1" t="s">
        <v>2169</v>
      </c>
      <c r="AX1053" s="1" t="s">
        <v>52</v>
      </c>
      <c r="AY1053" s="1" t="s">
        <v>52</v>
      </c>
      <c r="AZ1053" s="1" t="s">
        <v>52</v>
      </c>
    </row>
    <row r="1054" spans="1:52" ht="30" customHeight="1">
      <c r="A1054" s="18" t="s">
        <v>876</v>
      </c>
      <c r="B1054" s="18" t="s">
        <v>872</v>
      </c>
      <c r="C1054" s="18" t="s">
        <v>873</v>
      </c>
      <c r="D1054" s="19">
        <v>4.0000000000000001E-3</v>
      </c>
      <c r="E1054" s="21">
        <f>단가대비표!O155</f>
        <v>0</v>
      </c>
      <c r="F1054" s="24">
        <f>TRUNC(E1054*D1054,1)</f>
        <v>0</v>
      </c>
      <c r="G1054" s="21">
        <f>단가대비표!P155</f>
        <v>172068</v>
      </c>
      <c r="H1054" s="24">
        <f>TRUNC(G1054*D1054,1)</f>
        <v>688.2</v>
      </c>
      <c r="I1054" s="21">
        <f>단가대비표!V155</f>
        <v>0</v>
      </c>
      <c r="J1054" s="24">
        <f>TRUNC(I1054*D1054,1)</f>
        <v>0</v>
      </c>
      <c r="K1054" s="21">
        <f t="shared" si="140"/>
        <v>172068</v>
      </c>
      <c r="L1054" s="24">
        <f t="shared" si="140"/>
        <v>688.2</v>
      </c>
      <c r="M1054" s="18" t="s">
        <v>52</v>
      </c>
      <c r="N1054" s="1" t="s">
        <v>2137</v>
      </c>
      <c r="O1054" s="1" t="s">
        <v>877</v>
      </c>
      <c r="P1054" s="1" t="s">
        <v>64</v>
      </c>
      <c r="Q1054" s="1" t="s">
        <v>64</v>
      </c>
      <c r="R1054" s="1" t="s">
        <v>63</v>
      </c>
      <c r="V1054">
        <v>1</v>
      </c>
      <c r="AV1054" s="1" t="s">
        <v>52</v>
      </c>
      <c r="AW1054" s="1" t="s">
        <v>2170</v>
      </c>
      <c r="AX1054" s="1" t="s">
        <v>52</v>
      </c>
      <c r="AY1054" s="1" t="s">
        <v>52</v>
      </c>
      <c r="AZ1054" s="1" t="s">
        <v>52</v>
      </c>
    </row>
    <row r="1055" spans="1:52" ht="30" customHeight="1">
      <c r="A1055" s="18" t="s">
        <v>2166</v>
      </c>
      <c r="B1055" s="18" t="s">
        <v>1066</v>
      </c>
      <c r="C1055" s="18" t="s">
        <v>800</v>
      </c>
      <c r="D1055" s="19">
        <v>1</v>
      </c>
      <c r="E1055" s="21">
        <f>TRUNC(SUMIF(V1051:V1055, RIGHTB(O1055, 1), H1051:H1055)*U1055, 2)</f>
        <v>237.94</v>
      </c>
      <c r="F1055" s="24">
        <f>TRUNC(E1055*D1055,1)</f>
        <v>237.9</v>
      </c>
      <c r="G1055" s="21">
        <v>0</v>
      </c>
      <c r="H1055" s="24">
        <f>TRUNC(G1055*D1055,1)</f>
        <v>0</v>
      </c>
      <c r="I1055" s="21">
        <v>0</v>
      </c>
      <c r="J1055" s="24">
        <f>TRUNC(I1055*D1055,1)</f>
        <v>0</v>
      </c>
      <c r="K1055" s="21">
        <f t="shared" si="140"/>
        <v>237.9</v>
      </c>
      <c r="L1055" s="24">
        <f t="shared" si="140"/>
        <v>237.9</v>
      </c>
      <c r="M1055" s="18" t="s">
        <v>52</v>
      </c>
      <c r="N1055" s="1" t="s">
        <v>2137</v>
      </c>
      <c r="O1055" s="1" t="s">
        <v>801</v>
      </c>
      <c r="P1055" s="1" t="s">
        <v>64</v>
      </c>
      <c r="Q1055" s="1" t="s">
        <v>64</v>
      </c>
      <c r="R1055" s="1" t="s">
        <v>64</v>
      </c>
      <c r="S1055">
        <v>1</v>
      </c>
      <c r="T1055">
        <v>0</v>
      </c>
      <c r="U1055">
        <v>0.02</v>
      </c>
      <c r="AV1055" s="1" t="s">
        <v>52</v>
      </c>
      <c r="AW1055" s="1" t="s">
        <v>2171</v>
      </c>
      <c r="AX1055" s="1" t="s">
        <v>52</v>
      </c>
      <c r="AY1055" s="1" t="s">
        <v>52</v>
      </c>
      <c r="AZ1055" s="1" t="s">
        <v>52</v>
      </c>
    </row>
    <row r="1056" spans="1:52" ht="30" customHeight="1">
      <c r="A1056" s="18" t="s">
        <v>831</v>
      </c>
      <c r="B1056" s="18" t="s">
        <v>52</v>
      </c>
      <c r="C1056" s="18" t="s">
        <v>52</v>
      </c>
      <c r="D1056" s="19"/>
      <c r="E1056" s="21"/>
      <c r="F1056" s="24">
        <f>TRUNC(SUMIF(N1051:N1055, N1050, F1051:F1055),0)</f>
        <v>237</v>
      </c>
      <c r="G1056" s="21"/>
      <c r="H1056" s="24">
        <f>TRUNC(SUMIF(N1051:N1055, N1050, H1051:H1055),0)</f>
        <v>11897</v>
      </c>
      <c r="I1056" s="21"/>
      <c r="J1056" s="24">
        <f>TRUNC(SUMIF(N1051:N1055, N1050, J1051:J1055),0)</f>
        <v>0</v>
      </c>
      <c r="K1056" s="21"/>
      <c r="L1056" s="24">
        <f>F1056+H1056+J1056</f>
        <v>12134</v>
      </c>
      <c r="M1056" s="18" t="s">
        <v>52</v>
      </c>
      <c r="N1056" s="1" t="s">
        <v>99</v>
      </c>
      <c r="O1056" s="1" t="s">
        <v>99</v>
      </c>
      <c r="P1056" s="1" t="s">
        <v>52</v>
      </c>
      <c r="Q1056" s="1" t="s">
        <v>52</v>
      </c>
      <c r="R1056" s="1" t="s">
        <v>52</v>
      </c>
      <c r="AV1056" s="1" t="s">
        <v>52</v>
      </c>
      <c r="AW1056" s="1" t="s">
        <v>52</v>
      </c>
      <c r="AX1056" s="1" t="s">
        <v>52</v>
      </c>
      <c r="AY1056" s="1" t="s">
        <v>52</v>
      </c>
      <c r="AZ1056" s="1" t="s">
        <v>52</v>
      </c>
    </row>
    <row r="1057" spans="1:52" ht="30" customHeight="1">
      <c r="A1057" s="19"/>
      <c r="B1057" s="19"/>
      <c r="C1057" s="19"/>
      <c r="D1057" s="19"/>
      <c r="E1057" s="21"/>
      <c r="F1057" s="24"/>
      <c r="G1057" s="21"/>
      <c r="H1057" s="24"/>
      <c r="I1057" s="21"/>
      <c r="J1057" s="24"/>
      <c r="K1057" s="21"/>
      <c r="L1057" s="24"/>
      <c r="M1057" s="19"/>
    </row>
    <row r="1058" spans="1:52" ht="30" customHeight="1">
      <c r="A1058" s="15" t="s">
        <v>2172</v>
      </c>
      <c r="B1058" s="16"/>
      <c r="C1058" s="16"/>
      <c r="D1058" s="16"/>
      <c r="E1058" s="20"/>
      <c r="F1058" s="23"/>
      <c r="G1058" s="20"/>
      <c r="H1058" s="23"/>
      <c r="I1058" s="20"/>
      <c r="J1058" s="23"/>
      <c r="K1058" s="20"/>
      <c r="L1058" s="23"/>
      <c r="M1058" s="17"/>
      <c r="N1058" s="1" t="s">
        <v>1411</v>
      </c>
    </row>
    <row r="1059" spans="1:52" ht="30" customHeight="1">
      <c r="A1059" s="18" t="s">
        <v>909</v>
      </c>
      <c r="B1059" s="18" t="s">
        <v>872</v>
      </c>
      <c r="C1059" s="18" t="s">
        <v>873</v>
      </c>
      <c r="D1059" s="19">
        <v>6.0000000000000001E-3</v>
      </c>
      <c r="E1059" s="21">
        <f>단가대비표!O156</f>
        <v>0</v>
      </c>
      <c r="F1059" s="24">
        <f>TRUNC(E1059*D1059,1)</f>
        <v>0</v>
      </c>
      <c r="G1059" s="21">
        <f>단가대비표!P156</f>
        <v>226122</v>
      </c>
      <c r="H1059" s="24">
        <f>TRUNC(G1059*D1059,1)</f>
        <v>1356.7</v>
      </c>
      <c r="I1059" s="21">
        <f>단가대비표!V156</f>
        <v>0</v>
      </c>
      <c r="J1059" s="24">
        <f>TRUNC(I1059*D1059,1)</f>
        <v>0</v>
      </c>
      <c r="K1059" s="21">
        <f>TRUNC(E1059+G1059+I1059,1)</f>
        <v>226122</v>
      </c>
      <c r="L1059" s="24">
        <f>TRUNC(F1059+H1059+J1059,1)</f>
        <v>1356.7</v>
      </c>
      <c r="M1059" s="18" t="s">
        <v>52</v>
      </c>
      <c r="N1059" s="1" t="s">
        <v>1411</v>
      </c>
      <c r="O1059" s="1" t="s">
        <v>910</v>
      </c>
      <c r="P1059" s="1" t="s">
        <v>64</v>
      </c>
      <c r="Q1059" s="1" t="s">
        <v>64</v>
      </c>
      <c r="R1059" s="1" t="s">
        <v>63</v>
      </c>
      <c r="AV1059" s="1" t="s">
        <v>52</v>
      </c>
      <c r="AW1059" s="1" t="s">
        <v>2173</v>
      </c>
      <c r="AX1059" s="1" t="s">
        <v>52</v>
      </c>
      <c r="AY1059" s="1" t="s">
        <v>52</v>
      </c>
      <c r="AZ1059" s="1" t="s">
        <v>52</v>
      </c>
    </row>
    <row r="1060" spans="1:52" ht="30" customHeight="1">
      <c r="A1060" s="18" t="s">
        <v>831</v>
      </c>
      <c r="B1060" s="18" t="s">
        <v>52</v>
      </c>
      <c r="C1060" s="18" t="s">
        <v>52</v>
      </c>
      <c r="D1060" s="19"/>
      <c r="E1060" s="21"/>
      <c r="F1060" s="24">
        <f>TRUNC(SUMIF(N1059:N1059, N1058, F1059:F1059),0)</f>
        <v>0</v>
      </c>
      <c r="G1060" s="21"/>
      <c r="H1060" s="24">
        <f>TRUNC(SUMIF(N1059:N1059, N1058, H1059:H1059),0)</f>
        <v>1356</v>
      </c>
      <c r="I1060" s="21"/>
      <c r="J1060" s="24">
        <f>TRUNC(SUMIF(N1059:N1059, N1058, J1059:J1059),0)</f>
        <v>0</v>
      </c>
      <c r="K1060" s="21"/>
      <c r="L1060" s="24">
        <f>F1060+H1060+J1060</f>
        <v>1356</v>
      </c>
      <c r="M1060" s="18" t="s">
        <v>52</v>
      </c>
      <c r="N1060" s="1" t="s">
        <v>99</v>
      </c>
      <c r="O1060" s="1" t="s">
        <v>99</v>
      </c>
      <c r="P1060" s="1" t="s">
        <v>52</v>
      </c>
      <c r="Q1060" s="1" t="s">
        <v>52</v>
      </c>
      <c r="R1060" s="1" t="s">
        <v>52</v>
      </c>
      <c r="AV1060" s="1" t="s">
        <v>52</v>
      </c>
      <c r="AW1060" s="1" t="s">
        <v>52</v>
      </c>
      <c r="AX1060" s="1" t="s">
        <v>52</v>
      </c>
      <c r="AY1060" s="1" t="s">
        <v>52</v>
      </c>
      <c r="AZ1060" s="1" t="s">
        <v>52</v>
      </c>
    </row>
    <row r="1061" spans="1:52" ht="30" customHeight="1">
      <c r="A1061" s="19"/>
      <c r="B1061" s="19"/>
      <c r="C1061" s="19"/>
      <c r="D1061" s="19"/>
      <c r="E1061" s="21"/>
      <c r="F1061" s="24"/>
      <c r="G1061" s="21"/>
      <c r="H1061" s="24"/>
      <c r="I1061" s="21"/>
      <c r="J1061" s="24"/>
      <c r="K1061" s="21"/>
      <c r="L1061" s="24"/>
      <c r="M1061" s="19"/>
    </row>
    <row r="1062" spans="1:52" ht="30" customHeight="1">
      <c r="A1062" s="15" t="s">
        <v>2174</v>
      </c>
      <c r="B1062" s="16"/>
      <c r="C1062" s="16"/>
      <c r="D1062" s="16"/>
      <c r="E1062" s="20"/>
      <c r="F1062" s="23"/>
      <c r="G1062" s="20"/>
      <c r="H1062" s="23"/>
      <c r="I1062" s="20"/>
      <c r="J1062" s="23"/>
      <c r="K1062" s="20"/>
      <c r="L1062" s="23"/>
      <c r="M1062" s="17"/>
      <c r="N1062" s="1" t="s">
        <v>1455</v>
      </c>
    </row>
    <row r="1063" spans="1:52" ht="30" customHeight="1">
      <c r="A1063" s="18" t="s">
        <v>1212</v>
      </c>
      <c r="B1063" s="18" t="s">
        <v>872</v>
      </c>
      <c r="C1063" s="18" t="s">
        <v>873</v>
      </c>
      <c r="D1063" s="19">
        <v>3.5000000000000003E-2</v>
      </c>
      <c r="E1063" s="21">
        <f>단가대비표!O172</f>
        <v>0</v>
      </c>
      <c r="F1063" s="24">
        <f>TRUNC(E1063*D1063,1)</f>
        <v>0</v>
      </c>
      <c r="G1063" s="21">
        <f>단가대비표!P172</f>
        <v>256883</v>
      </c>
      <c r="H1063" s="24">
        <f>TRUNC(G1063*D1063,1)</f>
        <v>8990.9</v>
      </c>
      <c r="I1063" s="21">
        <f>단가대비표!V172</f>
        <v>0</v>
      </c>
      <c r="J1063" s="24">
        <f>TRUNC(I1063*D1063,1)</f>
        <v>0</v>
      </c>
      <c r="K1063" s="21">
        <f>TRUNC(E1063+G1063+I1063,1)</f>
        <v>256883</v>
      </c>
      <c r="L1063" s="24">
        <f>TRUNC(F1063+H1063+J1063,1)</f>
        <v>8990.9</v>
      </c>
      <c r="M1063" s="18" t="s">
        <v>52</v>
      </c>
      <c r="N1063" s="1" t="s">
        <v>1455</v>
      </c>
      <c r="O1063" s="1" t="s">
        <v>1213</v>
      </c>
      <c r="P1063" s="1" t="s">
        <v>64</v>
      </c>
      <c r="Q1063" s="1" t="s">
        <v>64</v>
      </c>
      <c r="R1063" s="1" t="s">
        <v>63</v>
      </c>
      <c r="V1063">
        <v>1</v>
      </c>
      <c r="AV1063" s="1" t="s">
        <v>52</v>
      </c>
      <c r="AW1063" s="1" t="s">
        <v>2175</v>
      </c>
      <c r="AX1063" s="1" t="s">
        <v>52</v>
      </c>
      <c r="AY1063" s="1" t="s">
        <v>52</v>
      </c>
      <c r="AZ1063" s="1" t="s">
        <v>52</v>
      </c>
    </row>
    <row r="1064" spans="1:52" ht="30" customHeight="1">
      <c r="A1064" s="18" t="s">
        <v>967</v>
      </c>
      <c r="B1064" s="18" t="s">
        <v>2108</v>
      </c>
      <c r="C1064" s="18" t="s">
        <v>800</v>
      </c>
      <c r="D1064" s="19">
        <v>1</v>
      </c>
      <c r="E1064" s="21">
        <v>0</v>
      </c>
      <c r="F1064" s="24">
        <f>TRUNC(E1064*D1064,1)</f>
        <v>0</v>
      </c>
      <c r="G1064" s="21">
        <v>0</v>
      </c>
      <c r="H1064" s="24">
        <f>TRUNC(G1064*D1064,1)</f>
        <v>0</v>
      </c>
      <c r="I1064" s="21">
        <f>TRUNC(SUMIF(V1063:V1064, RIGHTB(O1064, 1), H1063:H1064)*U1064, 2)</f>
        <v>359.63</v>
      </c>
      <c r="J1064" s="24">
        <f>TRUNC(I1064*D1064,1)</f>
        <v>359.6</v>
      </c>
      <c r="K1064" s="21">
        <f>TRUNC(E1064+G1064+I1064,1)</f>
        <v>359.6</v>
      </c>
      <c r="L1064" s="24">
        <f>TRUNC(F1064+H1064+J1064,1)</f>
        <v>359.6</v>
      </c>
      <c r="M1064" s="18" t="s">
        <v>52</v>
      </c>
      <c r="N1064" s="1" t="s">
        <v>1455</v>
      </c>
      <c r="O1064" s="1" t="s">
        <v>801</v>
      </c>
      <c r="P1064" s="1" t="s">
        <v>64</v>
      </c>
      <c r="Q1064" s="1" t="s">
        <v>64</v>
      </c>
      <c r="R1064" s="1" t="s">
        <v>64</v>
      </c>
      <c r="S1064">
        <v>1</v>
      </c>
      <c r="T1064">
        <v>2</v>
      </c>
      <c r="U1064">
        <v>0.04</v>
      </c>
      <c r="AV1064" s="1" t="s">
        <v>52</v>
      </c>
      <c r="AW1064" s="1" t="s">
        <v>2176</v>
      </c>
      <c r="AX1064" s="1" t="s">
        <v>52</v>
      </c>
      <c r="AY1064" s="1" t="s">
        <v>52</v>
      </c>
      <c r="AZ1064" s="1" t="s">
        <v>52</v>
      </c>
    </row>
    <row r="1065" spans="1:52" ht="30" customHeight="1">
      <c r="A1065" s="18" t="s">
        <v>831</v>
      </c>
      <c r="B1065" s="18" t="s">
        <v>52</v>
      </c>
      <c r="C1065" s="18" t="s">
        <v>52</v>
      </c>
      <c r="D1065" s="19"/>
      <c r="E1065" s="21"/>
      <c r="F1065" s="24">
        <f>TRUNC(SUMIF(N1063:N1064, N1062, F1063:F1064),0)</f>
        <v>0</v>
      </c>
      <c r="G1065" s="21"/>
      <c r="H1065" s="24">
        <f>TRUNC(SUMIF(N1063:N1064, N1062, H1063:H1064),0)</f>
        <v>8990</v>
      </c>
      <c r="I1065" s="21"/>
      <c r="J1065" s="24">
        <f>TRUNC(SUMIF(N1063:N1064, N1062, J1063:J1064),0)</f>
        <v>359</v>
      </c>
      <c r="K1065" s="21"/>
      <c r="L1065" s="24">
        <f>F1065+H1065+J1065</f>
        <v>9349</v>
      </c>
      <c r="M1065" s="18" t="s">
        <v>52</v>
      </c>
      <c r="N1065" s="1" t="s">
        <v>99</v>
      </c>
      <c r="O1065" s="1" t="s">
        <v>99</v>
      </c>
      <c r="P1065" s="1" t="s">
        <v>52</v>
      </c>
      <c r="Q1065" s="1" t="s">
        <v>52</v>
      </c>
      <c r="R1065" s="1" t="s">
        <v>52</v>
      </c>
      <c r="AV1065" s="1" t="s">
        <v>52</v>
      </c>
      <c r="AW1065" s="1" t="s">
        <v>52</v>
      </c>
      <c r="AX1065" s="1" t="s">
        <v>52</v>
      </c>
      <c r="AY1065" s="1" t="s">
        <v>52</v>
      </c>
      <c r="AZ1065" s="1" t="s">
        <v>52</v>
      </c>
    </row>
    <row r="1066" spans="1:52" ht="30" customHeight="1">
      <c r="A1066" s="19"/>
      <c r="B1066" s="19"/>
      <c r="C1066" s="19"/>
      <c r="D1066" s="19"/>
      <c r="E1066" s="21"/>
      <c r="F1066" s="24"/>
      <c r="G1066" s="21"/>
      <c r="H1066" s="24"/>
      <c r="I1066" s="21"/>
      <c r="J1066" s="24"/>
      <c r="K1066" s="21"/>
      <c r="L1066" s="24"/>
      <c r="M1066" s="19"/>
    </row>
    <row r="1067" spans="1:52" ht="30" customHeight="1">
      <c r="A1067" s="15" t="s">
        <v>2177</v>
      </c>
      <c r="B1067" s="16"/>
      <c r="C1067" s="16"/>
      <c r="D1067" s="16"/>
      <c r="E1067" s="20"/>
      <c r="F1067" s="23"/>
      <c r="G1067" s="20"/>
      <c r="H1067" s="23"/>
      <c r="I1067" s="20"/>
      <c r="J1067" s="23"/>
      <c r="K1067" s="20"/>
      <c r="L1067" s="23"/>
      <c r="M1067" s="17"/>
      <c r="N1067" s="1" t="s">
        <v>1465</v>
      </c>
    </row>
    <row r="1068" spans="1:52" ht="30" customHeight="1">
      <c r="A1068" s="18" t="s">
        <v>1479</v>
      </c>
      <c r="B1068" s="18" t="s">
        <v>872</v>
      </c>
      <c r="C1068" s="18" t="s">
        <v>873</v>
      </c>
      <c r="D1068" s="19">
        <v>0.1</v>
      </c>
      <c r="E1068" s="21">
        <f>단가대비표!O169</f>
        <v>0</v>
      </c>
      <c r="F1068" s="24">
        <f>TRUNC(E1068*D1068,1)</f>
        <v>0</v>
      </c>
      <c r="G1068" s="21">
        <f>단가대비표!P169</f>
        <v>277276</v>
      </c>
      <c r="H1068" s="24">
        <f>TRUNC(G1068*D1068,1)</f>
        <v>27727.599999999999</v>
      </c>
      <c r="I1068" s="21">
        <f>단가대비표!V169</f>
        <v>0</v>
      </c>
      <c r="J1068" s="24">
        <f>TRUNC(I1068*D1068,1)</f>
        <v>0</v>
      </c>
      <c r="K1068" s="21">
        <f t="shared" ref="K1068:L1070" si="141">TRUNC(E1068+G1068+I1068,1)</f>
        <v>277276</v>
      </c>
      <c r="L1068" s="24">
        <f t="shared" si="141"/>
        <v>27727.599999999999</v>
      </c>
      <c r="M1068" s="18" t="s">
        <v>52</v>
      </c>
      <c r="N1068" s="1" t="s">
        <v>1465</v>
      </c>
      <c r="O1068" s="1" t="s">
        <v>1480</v>
      </c>
      <c r="P1068" s="1" t="s">
        <v>64</v>
      </c>
      <c r="Q1068" s="1" t="s">
        <v>64</v>
      </c>
      <c r="R1068" s="1" t="s">
        <v>63</v>
      </c>
      <c r="V1068">
        <v>1</v>
      </c>
      <c r="AV1068" s="1" t="s">
        <v>52</v>
      </c>
      <c r="AW1068" s="1" t="s">
        <v>2178</v>
      </c>
      <c r="AX1068" s="1" t="s">
        <v>52</v>
      </c>
      <c r="AY1068" s="1" t="s">
        <v>52</v>
      </c>
      <c r="AZ1068" s="1" t="s">
        <v>52</v>
      </c>
    </row>
    <row r="1069" spans="1:52" ht="30" customHeight="1">
      <c r="A1069" s="18" t="s">
        <v>876</v>
      </c>
      <c r="B1069" s="18" t="s">
        <v>872</v>
      </c>
      <c r="C1069" s="18" t="s">
        <v>873</v>
      </c>
      <c r="D1069" s="19">
        <v>0.05</v>
      </c>
      <c r="E1069" s="21">
        <f>단가대비표!O155</f>
        <v>0</v>
      </c>
      <c r="F1069" s="24">
        <f>TRUNC(E1069*D1069,1)</f>
        <v>0</v>
      </c>
      <c r="G1069" s="21">
        <f>단가대비표!P155</f>
        <v>172068</v>
      </c>
      <c r="H1069" s="24">
        <f>TRUNC(G1069*D1069,1)</f>
        <v>8603.4</v>
      </c>
      <c r="I1069" s="21">
        <f>단가대비표!V155</f>
        <v>0</v>
      </c>
      <c r="J1069" s="24">
        <f>TRUNC(I1069*D1069,1)</f>
        <v>0</v>
      </c>
      <c r="K1069" s="21">
        <f t="shared" si="141"/>
        <v>172068</v>
      </c>
      <c r="L1069" s="24">
        <f t="shared" si="141"/>
        <v>8603.4</v>
      </c>
      <c r="M1069" s="18" t="s">
        <v>52</v>
      </c>
      <c r="N1069" s="1" t="s">
        <v>1465</v>
      </c>
      <c r="O1069" s="1" t="s">
        <v>877</v>
      </c>
      <c r="P1069" s="1" t="s">
        <v>64</v>
      </c>
      <c r="Q1069" s="1" t="s">
        <v>64</v>
      </c>
      <c r="R1069" s="1" t="s">
        <v>63</v>
      </c>
      <c r="V1069">
        <v>1</v>
      </c>
      <c r="AV1069" s="1" t="s">
        <v>52</v>
      </c>
      <c r="AW1069" s="1" t="s">
        <v>2179</v>
      </c>
      <c r="AX1069" s="1" t="s">
        <v>52</v>
      </c>
      <c r="AY1069" s="1" t="s">
        <v>52</v>
      </c>
      <c r="AZ1069" s="1" t="s">
        <v>52</v>
      </c>
    </row>
    <row r="1070" spans="1:52" ht="30" customHeight="1">
      <c r="A1070" s="18" t="s">
        <v>967</v>
      </c>
      <c r="B1070" s="18" t="s">
        <v>1066</v>
      </c>
      <c r="C1070" s="18" t="s">
        <v>800</v>
      </c>
      <c r="D1070" s="19">
        <v>1</v>
      </c>
      <c r="E1070" s="21">
        <v>0</v>
      </c>
      <c r="F1070" s="24">
        <f>TRUNC(E1070*D1070,1)</f>
        <v>0</v>
      </c>
      <c r="G1070" s="21">
        <v>0</v>
      </c>
      <c r="H1070" s="24">
        <f>TRUNC(G1070*D1070,1)</f>
        <v>0</v>
      </c>
      <c r="I1070" s="21">
        <f>TRUNC(SUMIF(V1068:V1070, RIGHTB(O1070, 1), H1068:H1070)*U1070, 2)</f>
        <v>726.62</v>
      </c>
      <c r="J1070" s="24">
        <f>TRUNC(I1070*D1070,1)</f>
        <v>726.6</v>
      </c>
      <c r="K1070" s="21">
        <f t="shared" si="141"/>
        <v>726.6</v>
      </c>
      <c r="L1070" s="24">
        <f t="shared" si="141"/>
        <v>726.6</v>
      </c>
      <c r="M1070" s="18" t="s">
        <v>52</v>
      </c>
      <c r="N1070" s="1" t="s">
        <v>1465</v>
      </c>
      <c r="O1070" s="1" t="s">
        <v>801</v>
      </c>
      <c r="P1070" s="1" t="s">
        <v>64</v>
      </c>
      <c r="Q1070" s="1" t="s">
        <v>64</v>
      </c>
      <c r="R1070" s="1" t="s">
        <v>64</v>
      </c>
      <c r="S1070">
        <v>1</v>
      </c>
      <c r="T1070">
        <v>2</v>
      </c>
      <c r="U1070">
        <v>0.02</v>
      </c>
      <c r="AV1070" s="1" t="s">
        <v>52</v>
      </c>
      <c r="AW1070" s="1" t="s">
        <v>2180</v>
      </c>
      <c r="AX1070" s="1" t="s">
        <v>52</v>
      </c>
      <c r="AY1070" s="1" t="s">
        <v>52</v>
      </c>
      <c r="AZ1070" s="1" t="s">
        <v>52</v>
      </c>
    </row>
    <row r="1071" spans="1:52" ht="30" customHeight="1">
      <c r="A1071" s="18" t="s">
        <v>831</v>
      </c>
      <c r="B1071" s="18" t="s">
        <v>52</v>
      </c>
      <c r="C1071" s="18" t="s">
        <v>52</v>
      </c>
      <c r="D1071" s="19"/>
      <c r="E1071" s="21"/>
      <c r="F1071" s="24">
        <f>TRUNC(SUMIF(N1068:N1070, N1067, F1068:F1070),0)</f>
        <v>0</v>
      </c>
      <c r="G1071" s="21"/>
      <c r="H1071" s="24">
        <f>TRUNC(SUMIF(N1068:N1070, N1067, H1068:H1070),0)</f>
        <v>36331</v>
      </c>
      <c r="I1071" s="21"/>
      <c r="J1071" s="24">
        <f>TRUNC(SUMIF(N1068:N1070, N1067, J1068:J1070),0)</f>
        <v>726</v>
      </c>
      <c r="K1071" s="21"/>
      <c r="L1071" s="24">
        <f>F1071+H1071+J1071</f>
        <v>37057</v>
      </c>
      <c r="M1071" s="18" t="s">
        <v>52</v>
      </c>
      <c r="N1071" s="1" t="s">
        <v>99</v>
      </c>
      <c r="O1071" s="1" t="s">
        <v>99</v>
      </c>
      <c r="P1071" s="1" t="s">
        <v>52</v>
      </c>
      <c r="Q1071" s="1" t="s">
        <v>52</v>
      </c>
      <c r="R1071" s="1" t="s">
        <v>52</v>
      </c>
      <c r="AV1071" s="1" t="s">
        <v>52</v>
      </c>
      <c r="AW1071" s="1" t="s">
        <v>52</v>
      </c>
      <c r="AX1071" s="1" t="s">
        <v>52</v>
      </c>
      <c r="AY1071" s="1" t="s">
        <v>52</v>
      </c>
      <c r="AZ1071" s="1" t="s">
        <v>52</v>
      </c>
    </row>
    <row r="1072" spans="1:52" ht="30" customHeight="1">
      <c r="A1072" s="19"/>
      <c r="B1072" s="19"/>
      <c r="C1072" s="19"/>
      <c r="D1072" s="19"/>
      <c r="E1072" s="21"/>
      <c r="F1072" s="24"/>
      <c r="G1072" s="21"/>
      <c r="H1072" s="24"/>
      <c r="I1072" s="21"/>
      <c r="J1072" s="24"/>
      <c r="K1072" s="21"/>
      <c r="L1072" s="24"/>
      <c r="M1072" s="19"/>
    </row>
    <row r="1073" spans="1:52" ht="30" customHeight="1">
      <c r="A1073" s="15" t="s">
        <v>2181</v>
      </c>
      <c r="B1073" s="16"/>
      <c r="C1073" s="16"/>
      <c r="D1073" s="16"/>
      <c r="E1073" s="20"/>
      <c r="F1073" s="23"/>
      <c r="G1073" s="20"/>
      <c r="H1073" s="23"/>
      <c r="I1073" s="20"/>
      <c r="J1073" s="23"/>
      <c r="K1073" s="20"/>
      <c r="L1073" s="23"/>
      <c r="M1073" s="17"/>
      <c r="N1073" s="1" t="s">
        <v>1514</v>
      </c>
    </row>
    <row r="1074" spans="1:52" ht="30" customHeight="1">
      <c r="A1074" s="18" t="s">
        <v>1541</v>
      </c>
      <c r="B1074" s="18" t="s">
        <v>872</v>
      </c>
      <c r="C1074" s="18" t="s">
        <v>873</v>
      </c>
      <c r="D1074" s="19">
        <v>0.313</v>
      </c>
      <c r="E1074" s="21">
        <f>단가대비표!O166</f>
        <v>0</v>
      </c>
      <c r="F1074" s="24">
        <f>TRUNC(E1074*D1074,1)</f>
        <v>0</v>
      </c>
      <c r="G1074" s="21">
        <f>단가대비표!P166</f>
        <v>247188</v>
      </c>
      <c r="H1074" s="24">
        <f>TRUNC(G1074*D1074,1)</f>
        <v>77369.8</v>
      </c>
      <c r="I1074" s="21">
        <f>단가대비표!V166</f>
        <v>0</v>
      </c>
      <c r="J1074" s="24">
        <f>TRUNC(I1074*D1074,1)</f>
        <v>0</v>
      </c>
      <c r="K1074" s="21">
        <f t="shared" ref="K1074:L1076" si="142">TRUNC(E1074+G1074+I1074,1)</f>
        <v>247188</v>
      </c>
      <c r="L1074" s="24">
        <f t="shared" si="142"/>
        <v>77369.8</v>
      </c>
      <c r="M1074" s="18" t="s">
        <v>52</v>
      </c>
      <c r="N1074" s="1" t="s">
        <v>1514</v>
      </c>
      <c r="O1074" s="1" t="s">
        <v>1542</v>
      </c>
      <c r="P1074" s="1" t="s">
        <v>64</v>
      </c>
      <c r="Q1074" s="1" t="s">
        <v>64</v>
      </c>
      <c r="R1074" s="1" t="s">
        <v>63</v>
      </c>
      <c r="V1074">
        <v>1</v>
      </c>
      <c r="AV1074" s="1" t="s">
        <v>52</v>
      </c>
      <c r="AW1074" s="1" t="s">
        <v>2182</v>
      </c>
      <c r="AX1074" s="1" t="s">
        <v>52</v>
      </c>
      <c r="AY1074" s="1" t="s">
        <v>52</v>
      </c>
      <c r="AZ1074" s="1" t="s">
        <v>52</v>
      </c>
    </row>
    <row r="1075" spans="1:52" ht="30" customHeight="1">
      <c r="A1075" s="18" t="s">
        <v>876</v>
      </c>
      <c r="B1075" s="18" t="s">
        <v>872</v>
      </c>
      <c r="C1075" s="18" t="s">
        <v>873</v>
      </c>
      <c r="D1075" s="19">
        <v>6.4000000000000001E-2</v>
      </c>
      <c r="E1075" s="21">
        <f>단가대비표!O155</f>
        <v>0</v>
      </c>
      <c r="F1075" s="24">
        <f>TRUNC(E1075*D1075,1)</f>
        <v>0</v>
      </c>
      <c r="G1075" s="21">
        <f>단가대비표!P155</f>
        <v>172068</v>
      </c>
      <c r="H1075" s="24">
        <f>TRUNC(G1075*D1075,1)</f>
        <v>11012.3</v>
      </c>
      <c r="I1075" s="21">
        <f>단가대비표!V155</f>
        <v>0</v>
      </c>
      <c r="J1075" s="24">
        <f>TRUNC(I1075*D1075,1)</f>
        <v>0</v>
      </c>
      <c r="K1075" s="21">
        <f t="shared" si="142"/>
        <v>172068</v>
      </c>
      <c r="L1075" s="24">
        <f t="shared" si="142"/>
        <v>11012.3</v>
      </c>
      <c r="M1075" s="18" t="s">
        <v>52</v>
      </c>
      <c r="N1075" s="1" t="s">
        <v>1514</v>
      </c>
      <c r="O1075" s="1" t="s">
        <v>877</v>
      </c>
      <c r="P1075" s="1" t="s">
        <v>64</v>
      </c>
      <c r="Q1075" s="1" t="s">
        <v>64</v>
      </c>
      <c r="R1075" s="1" t="s">
        <v>63</v>
      </c>
      <c r="V1075">
        <v>1</v>
      </c>
      <c r="AV1075" s="1" t="s">
        <v>52</v>
      </c>
      <c r="AW1075" s="1" t="s">
        <v>2183</v>
      </c>
      <c r="AX1075" s="1" t="s">
        <v>52</v>
      </c>
      <c r="AY1075" s="1" t="s">
        <v>52</v>
      </c>
      <c r="AZ1075" s="1" t="s">
        <v>52</v>
      </c>
    </row>
    <row r="1076" spans="1:52" ht="30" customHeight="1">
      <c r="A1076" s="18" t="s">
        <v>967</v>
      </c>
      <c r="B1076" s="18" t="s">
        <v>1216</v>
      </c>
      <c r="C1076" s="18" t="s">
        <v>800</v>
      </c>
      <c r="D1076" s="19">
        <v>1</v>
      </c>
      <c r="E1076" s="21">
        <v>0</v>
      </c>
      <c r="F1076" s="24">
        <f>TRUNC(E1076*D1076,1)</f>
        <v>0</v>
      </c>
      <c r="G1076" s="21">
        <v>0</v>
      </c>
      <c r="H1076" s="24">
        <f>TRUNC(G1076*D1076,1)</f>
        <v>0</v>
      </c>
      <c r="I1076" s="21">
        <f>TRUNC(SUMIF(V1074:V1076, RIGHTB(O1076, 1), H1074:H1076)*U1076, 2)</f>
        <v>2651.46</v>
      </c>
      <c r="J1076" s="24">
        <f>TRUNC(I1076*D1076,1)</f>
        <v>2651.4</v>
      </c>
      <c r="K1076" s="21">
        <f t="shared" si="142"/>
        <v>2651.4</v>
      </c>
      <c r="L1076" s="24">
        <f t="shared" si="142"/>
        <v>2651.4</v>
      </c>
      <c r="M1076" s="18" t="s">
        <v>52</v>
      </c>
      <c r="N1076" s="1" t="s">
        <v>1514</v>
      </c>
      <c r="O1076" s="1" t="s">
        <v>801</v>
      </c>
      <c r="P1076" s="1" t="s">
        <v>64</v>
      </c>
      <c r="Q1076" s="1" t="s">
        <v>64</v>
      </c>
      <c r="R1076" s="1" t="s">
        <v>64</v>
      </c>
      <c r="S1076">
        <v>1</v>
      </c>
      <c r="T1076">
        <v>2</v>
      </c>
      <c r="U1076">
        <v>0.03</v>
      </c>
      <c r="AV1076" s="1" t="s">
        <v>52</v>
      </c>
      <c r="AW1076" s="1" t="s">
        <v>2184</v>
      </c>
      <c r="AX1076" s="1" t="s">
        <v>52</v>
      </c>
      <c r="AY1076" s="1" t="s">
        <v>52</v>
      </c>
      <c r="AZ1076" s="1" t="s">
        <v>52</v>
      </c>
    </row>
    <row r="1077" spans="1:52" ht="30" customHeight="1">
      <c r="A1077" s="18" t="s">
        <v>831</v>
      </c>
      <c r="B1077" s="18" t="s">
        <v>52</v>
      </c>
      <c r="C1077" s="18" t="s">
        <v>52</v>
      </c>
      <c r="D1077" s="19"/>
      <c r="E1077" s="21"/>
      <c r="F1077" s="24">
        <f>TRUNC(SUMIF(N1074:N1076, N1073, F1074:F1076),0)</f>
        <v>0</v>
      </c>
      <c r="G1077" s="21"/>
      <c r="H1077" s="24">
        <f>TRUNC(SUMIF(N1074:N1076, N1073, H1074:H1076),0)</f>
        <v>88382</v>
      </c>
      <c r="I1077" s="21"/>
      <c r="J1077" s="24">
        <f>TRUNC(SUMIF(N1074:N1076, N1073, J1074:J1076),0)</f>
        <v>2651</v>
      </c>
      <c r="K1077" s="21"/>
      <c r="L1077" s="24">
        <f>F1077+H1077+J1077</f>
        <v>91033</v>
      </c>
      <c r="M1077" s="18" t="s">
        <v>52</v>
      </c>
      <c r="N1077" s="1" t="s">
        <v>99</v>
      </c>
      <c r="O1077" s="1" t="s">
        <v>99</v>
      </c>
      <c r="P1077" s="1" t="s">
        <v>52</v>
      </c>
      <c r="Q1077" s="1" t="s">
        <v>52</v>
      </c>
      <c r="R1077" s="1" t="s">
        <v>52</v>
      </c>
      <c r="AV1077" s="1" t="s">
        <v>52</v>
      </c>
      <c r="AW1077" s="1" t="s">
        <v>52</v>
      </c>
      <c r="AX1077" s="1" t="s">
        <v>52</v>
      </c>
      <c r="AY1077" s="1" t="s">
        <v>52</v>
      </c>
      <c r="AZ1077" s="1" t="s">
        <v>52</v>
      </c>
    </row>
    <row r="1078" spans="1:52" ht="30" customHeight="1">
      <c r="A1078" s="19"/>
      <c r="B1078" s="19"/>
      <c r="C1078" s="19"/>
      <c r="D1078" s="19"/>
      <c r="E1078" s="21"/>
      <c r="F1078" s="24"/>
      <c r="G1078" s="21"/>
      <c r="H1078" s="24"/>
      <c r="I1078" s="21"/>
      <c r="J1078" s="24"/>
      <c r="K1078" s="21"/>
      <c r="L1078" s="24"/>
      <c r="M1078" s="19"/>
    </row>
    <row r="1079" spans="1:52" ht="30" customHeight="1">
      <c r="A1079" s="15" t="s">
        <v>2185</v>
      </c>
      <c r="B1079" s="16"/>
      <c r="C1079" s="16"/>
      <c r="D1079" s="16"/>
      <c r="E1079" s="20"/>
      <c r="F1079" s="23"/>
      <c r="G1079" s="20"/>
      <c r="H1079" s="23"/>
      <c r="I1079" s="20"/>
      <c r="J1079" s="23"/>
      <c r="K1079" s="20"/>
      <c r="L1079" s="23"/>
      <c r="M1079" s="17"/>
      <c r="N1079" s="1" t="s">
        <v>1556</v>
      </c>
    </row>
    <row r="1080" spans="1:52" ht="30" customHeight="1">
      <c r="A1080" s="18" t="s">
        <v>2186</v>
      </c>
      <c r="B1080" s="18" t="s">
        <v>2187</v>
      </c>
      <c r="C1080" s="18" t="s">
        <v>873</v>
      </c>
      <c r="D1080" s="19">
        <v>2.5000000000000001E-2</v>
      </c>
      <c r="E1080" s="21">
        <f>단가대비표!O183</f>
        <v>0</v>
      </c>
      <c r="F1080" s="24">
        <f>TRUNC(E1080*D1080,1)</f>
        <v>0</v>
      </c>
      <c r="G1080" s="21">
        <f>단가대비표!P183</f>
        <v>209131</v>
      </c>
      <c r="H1080" s="24">
        <f>TRUNC(G1080*D1080,1)</f>
        <v>5228.2</v>
      </c>
      <c r="I1080" s="21">
        <f>단가대비표!V183</f>
        <v>0</v>
      </c>
      <c r="J1080" s="24">
        <f>TRUNC(I1080*D1080,1)</f>
        <v>0</v>
      </c>
      <c r="K1080" s="21">
        <f>TRUNC(E1080+G1080+I1080,1)</f>
        <v>209131</v>
      </c>
      <c r="L1080" s="24">
        <f>TRUNC(F1080+H1080+J1080,1)</f>
        <v>5228.2</v>
      </c>
      <c r="M1080" s="18" t="s">
        <v>52</v>
      </c>
      <c r="N1080" s="1" t="s">
        <v>1556</v>
      </c>
      <c r="O1080" s="1" t="s">
        <v>2188</v>
      </c>
      <c r="P1080" s="1" t="s">
        <v>64</v>
      </c>
      <c r="Q1080" s="1" t="s">
        <v>64</v>
      </c>
      <c r="R1080" s="1" t="s">
        <v>63</v>
      </c>
      <c r="AV1080" s="1" t="s">
        <v>52</v>
      </c>
      <c r="AW1080" s="1" t="s">
        <v>2189</v>
      </c>
      <c r="AX1080" s="1" t="s">
        <v>52</v>
      </c>
      <c r="AY1080" s="1" t="s">
        <v>52</v>
      </c>
      <c r="AZ1080" s="1" t="s">
        <v>52</v>
      </c>
    </row>
    <row r="1081" spans="1:52" ht="30" customHeight="1">
      <c r="A1081" s="18" t="s">
        <v>831</v>
      </c>
      <c r="B1081" s="18" t="s">
        <v>52</v>
      </c>
      <c r="C1081" s="18" t="s">
        <v>52</v>
      </c>
      <c r="D1081" s="19"/>
      <c r="E1081" s="21"/>
      <c r="F1081" s="24">
        <f>TRUNC(SUMIF(N1080:N1080, N1079, F1080:F1080),0)</f>
        <v>0</v>
      </c>
      <c r="G1081" s="21"/>
      <c r="H1081" s="24">
        <f>TRUNC(SUMIF(N1080:N1080, N1079, H1080:H1080),0)</f>
        <v>5228</v>
      </c>
      <c r="I1081" s="21"/>
      <c r="J1081" s="24">
        <f>TRUNC(SUMIF(N1080:N1080, N1079, J1080:J1080),0)</f>
        <v>0</v>
      </c>
      <c r="K1081" s="21"/>
      <c r="L1081" s="24">
        <f>F1081+H1081+J1081</f>
        <v>5228</v>
      </c>
      <c r="M1081" s="18" t="s">
        <v>52</v>
      </c>
      <c r="N1081" s="1" t="s">
        <v>99</v>
      </c>
      <c r="O1081" s="1" t="s">
        <v>99</v>
      </c>
      <c r="P1081" s="1" t="s">
        <v>52</v>
      </c>
      <c r="Q1081" s="1" t="s">
        <v>52</v>
      </c>
      <c r="R1081" s="1" t="s">
        <v>52</v>
      </c>
      <c r="AV1081" s="1" t="s">
        <v>52</v>
      </c>
      <c r="AW1081" s="1" t="s">
        <v>52</v>
      </c>
      <c r="AX1081" s="1" t="s">
        <v>52</v>
      </c>
      <c r="AY1081" s="1" t="s">
        <v>52</v>
      </c>
      <c r="AZ1081" s="1" t="s">
        <v>52</v>
      </c>
    </row>
    <row r="1082" spans="1:52" ht="30" customHeight="1">
      <c r="A1082" s="19"/>
      <c r="B1082" s="19"/>
      <c r="C1082" s="19"/>
      <c r="D1082" s="19"/>
      <c r="E1082" s="21"/>
      <c r="F1082" s="24"/>
      <c r="G1082" s="21"/>
      <c r="H1082" s="24"/>
      <c r="I1082" s="21"/>
      <c r="J1082" s="24"/>
      <c r="K1082" s="21"/>
      <c r="L1082" s="24"/>
      <c r="M1082" s="19"/>
    </row>
    <row r="1083" spans="1:52" ht="30" customHeight="1">
      <c r="A1083" s="15" t="s">
        <v>2190</v>
      </c>
      <c r="B1083" s="16"/>
      <c r="C1083" s="16"/>
      <c r="D1083" s="16"/>
      <c r="E1083" s="20"/>
      <c r="F1083" s="23"/>
      <c r="G1083" s="20"/>
      <c r="H1083" s="23"/>
      <c r="I1083" s="20"/>
      <c r="J1083" s="23"/>
      <c r="K1083" s="20"/>
      <c r="L1083" s="23"/>
      <c r="M1083" s="17"/>
      <c r="N1083" s="1" t="s">
        <v>1588</v>
      </c>
    </row>
    <row r="1084" spans="1:52" ht="30" customHeight="1">
      <c r="A1084" s="18" t="s">
        <v>1063</v>
      </c>
      <c r="B1084" s="18" t="s">
        <v>872</v>
      </c>
      <c r="C1084" s="18" t="s">
        <v>873</v>
      </c>
      <c r="D1084" s="19">
        <v>0.01</v>
      </c>
      <c r="E1084" s="21">
        <f>단가대비표!O171</f>
        <v>0</v>
      </c>
      <c r="F1084" s="24">
        <f>TRUNC(E1084*D1084,1)</f>
        <v>0</v>
      </c>
      <c r="G1084" s="21">
        <f>단가대비표!P171</f>
        <v>263017</v>
      </c>
      <c r="H1084" s="24">
        <f>TRUNC(G1084*D1084,1)</f>
        <v>2630.1</v>
      </c>
      <c r="I1084" s="21">
        <f>단가대비표!V171</f>
        <v>0</v>
      </c>
      <c r="J1084" s="24">
        <f>TRUNC(I1084*D1084,1)</f>
        <v>0</v>
      </c>
      <c r="K1084" s="21">
        <f t="shared" ref="K1084:L1086" si="143">TRUNC(E1084+G1084+I1084,1)</f>
        <v>263017</v>
      </c>
      <c r="L1084" s="24">
        <f t="shared" si="143"/>
        <v>2630.1</v>
      </c>
      <c r="M1084" s="18" t="s">
        <v>52</v>
      </c>
      <c r="N1084" s="1" t="s">
        <v>1588</v>
      </c>
      <c r="O1084" s="1" t="s">
        <v>1064</v>
      </c>
      <c r="P1084" s="1" t="s">
        <v>64</v>
      </c>
      <c r="Q1084" s="1" t="s">
        <v>64</v>
      </c>
      <c r="R1084" s="1" t="s">
        <v>63</v>
      </c>
      <c r="V1084">
        <v>1</v>
      </c>
      <c r="AV1084" s="1" t="s">
        <v>52</v>
      </c>
      <c r="AW1084" s="1" t="s">
        <v>2191</v>
      </c>
      <c r="AX1084" s="1" t="s">
        <v>52</v>
      </c>
      <c r="AY1084" s="1" t="s">
        <v>52</v>
      </c>
      <c r="AZ1084" s="1" t="s">
        <v>52</v>
      </c>
    </row>
    <row r="1085" spans="1:52" ht="30" customHeight="1">
      <c r="A1085" s="18" t="s">
        <v>876</v>
      </c>
      <c r="B1085" s="18" t="s">
        <v>872</v>
      </c>
      <c r="C1085" s="18" t="s">
        <v>873</v>
      </c>
      <c r="D1085" s="19">
        <v>1E-3</v>
      </c>
      <c r="E1085" s="21">
        <f>단가대비표!O155</f>
        <v>0</v>
      </c>
      <c r="F1085" s="24">
        <f>TRUNC(E1085*D1085,1)</f>
        <v>0</v>
      </c>
      <c r="G1085" s="21">
        <f>단가대비표!P155</f>
        <v>172068</v>
      </c>
      <c r="H1085" s="24">
        <f>TRUNC(G1085*D1085,1)</f>
        <v>172</v>
      </c>
      <c r="I1085" s="21">
        <f>단가대비표!V155</f>
        <v>0</v>
      </c>
      <c r="J1085" s="24">
        <f>TRUNC(I1085*D1085,1)</f>
        <v>0</v>
      </c>
      <c r="K1085" s="21">
        <f t="shared" si="143"/>
        <v>172068</v>
      </c>
      <c r="L1085" s="24">
        <f t="shared" si="143"/>
        <v>172</v>
      </c>
      <c r="M1085" s="18" t="s">
        <v>52</v>
      </c>
      <c r="N1085" s="1" t="s">
        <v>1588</v>
      </c>
      <c r="O1085" s="1" t="s">
        <v>877</v>
      </c>
      <c r="P1085" s="1" t="s">
        <v>64</v>
      </c>
      <c r="Q1085" s="1" t="s">
        <v>64</v>
      </c>
      <c r="R1085" s="1" t="s">
        <v>63</v>
      </c>
      <c r="V1085">
        <v>1</v>
      </c>
      <c r="AV1085" s="1" t="s">
        <v>52</v>
      </c>
      <c r="AW1085" s="1" t="s">
        <v>2192</v>
      </c>
      <c r="AX1085" s="1" t="s">
        <v>52</v>
      </c>
      <c r="AY1085" s="1" t="s">
        <v>52</v>
      </c>
      <c r="AZ1085" s="1" t="s">
        <v>52</v>
      </c>
    </row>
    <row r="1086" spans="1:52" ht="30" customHeight="1">
      <c r="A1086" s="18" t="s">
        <v>2166</v>
      </c>
      <c r="B1086" s="18" t="s">
        <v>1216</v>
      </c>
      <c r="C1086" s="18" t="s">
        <v>800</v>
      </c>
      <c r="D1086" s="19">
        <v>1</v>
      </c>
      <c r="E1086" s="21">
        <f>TRUNC(SUMIF(V1084:V1086, RIGHTB(O1086, 1), H1084:H1086)*U1086, 2)</f>
        <v>84.06</v>
      </c>
      <c r="F1086" s="24">
        <f>TRUNC(E1086*D1086,1)</f>
        <v>84</v>
      </c>
      <c r="G1086" s="21">
        <v>0</v>
      </c>
      <c r="H1086" s="24">
        <f>TRUNC(G1086*D1086,1)</f>
        <v>0</v>
      </c>
      <c r="I1086" s="21">
        <v>0</v>
      </c>
      <c r="J1086" s="24">
        <f>TRUNC(I1086*D1086,1)</f>
        <v>0</v>
      </c>
      <c r="K1086" s="21">
        <f t="shared" si="143"/>
        <v>84</v>
      </c>
      <c r="L1086" s="24">
        <f t="shared" si="143"/>
        <v>84</v>
      </c>
      <c r="M1086" s="18" t="s">
        <v>52</v>
      </c>
      <c r="N1086" s="1" t="s">
        <v>1588</v>
      </c>
      <c r="O1086" s="1" t="s">
        <v>801</v>
      </c>
      <c r="P1086" s="1" t="s">
        <v>64</v>
      </c>
      <c r="Q1086" s="1" t="s">
        <v>64</v>
      </c>
      <c r="R1086" s="1" t="s">
        <v>64</v>
      </c>
      <c r="S1086">
        <v>1</v>
      </c>
      <c r="T1086">
        <v>0</v>
      </c>
      <c r="U1086">
        <v>0.03</v>
      </c>
      <c r="AV1086" s="1" t="s">
        <v>52</v>
      </c>
      <c r="AW1086" s="1" t="s">
        <v>2193</v>
      </c>
      <c r="AX1086" s="1" t="s">
        <v>52</v>
      </c>
      <c r="AY1086" s="1" t="s">
        <v>52</v>
      </c>
      <c r="AZ1086" s="1" t="s">
        <v>52</v>
      </c>
    </row>
    <row r="1087" spans="1:52" ht="30" customHeight="1">
      <c r="A1087" s="18" t="s">
        <v>831</v>
      </c>
      <c r="B1087" s="18" t="s">
        <v>52</v>
      </c>
      <c r="C1087" s="18" t="s">
        <v>52</v>
      </c>
      <c r="D1087" s="19"/>
      <c r="E1087" s="21"/>
      <c r="F1087" s="24">
        <f>TRUNC(SUMIF(N1084:N1086, N1083, F1084:F1086),0)</f>
        <v>84</v>
      </c>
      <c r="G1087" s="21"/>
      <c r="H1087" s="24">
        <f>TRUNC(SUMIF(N1084:N1086, N1083, H1084:H1086),0)</f>
        <v>2802</v>
      </c>
      <c r="I1087" s="21"/>
      <c r="J1087" s="24">
        <f>TRUNC(SUMIF(N1084:N1086, N1083, J1084:J1086),0)</f>
        <v>0</v>
      </c>
      <c r="K1087" s="21"/>
      <c r="L1087" s="24">
        <f>F1087+H1087+J1087</f>
        <v>2886</v>
      </c>
      <c r="M1087" s="18" t="s">
        <v>52</v>
      </c>
      <c r="N1087" s="1" t="s">
        <v>99</v>
      </c>
      <c r="O1087" s="1" t="s">
        <v>99</v>
      </c>
      <c r="P1087" s="1" t="s">
        <v>52</v>
      </c>
      <c r="Q1087" s="1" t="s">
        <v>52</v>
      </c>
      <c r="R1087" s="1" t="s">
        <v>52</v>
      </c>
      <c r="AV1087" s="1" t="s">
        <v>52</v>
      </c>
      <c r="AW1087" s="1" t="s">
        <v>52</v>
      </c>
      <c r="AX1087" s="1" t="s">
        <v>52</v>
      </c>
      <c r="AY1087" s="1" t="s">
        <v>52</v>
      </c>
      <c r="AZ1087" s="1" t="s">
        <v>52</v>
      </c>
    </row>
    <row r="1088" spans="1:52" ht="30" customHeight="1">
      <c r="A1088" s="19"/>
      <c r="B1088" s="19"/>
      <c r="C1088" s="19"/>
      <c r="D1088" s="19"/>
      <c r="E1088" s="21"/>
      <c r="F1088" s="24"/>
      <c r="G1088" s="21"/>
      <c r="H1088" s="24"/>
      <c r="I1088" s="21"/>
      <c r="J1088" s="24"/>
      <c r="K1088" s="21"/>
      <c r="L1088" s="24"/>
      <c r="M1088" s="19"/>
    </row>
    <row r="1089" spans="1:52" ht="30" customHeight="1">
      <c r="A1089" s="15" t="s">
        <v>2194</v>
      </c>
      <c r="B1089" s="16"/>
      <c r="C1089" s="16"/>
      <c r="D1089" s="16"/>
      <c r="E1089" s="20"/>
      <c r="F1089" s="23"/>
      <c r="G1089" s="20"/>
      <c r="H1089" s="23"/>
      <c r="I1089" s="20"/>
      <c r="J1089" s="23"/>
      <c r="K1089" s="20"/>
      <c r="L1089" s="23"/>
      <c r="M1089" s="17"/>
      <c r="N1089" s="1" t="s">
        <v>1592</v>
      </c>
    </row>
    <row r="1090" spans="1:52" ht="30" customHeight="1">
      <c r="A1090" s="18" t="s">
        <v>2195</v>
      </c>
      <c r="B1090" s="18" t="s">
        <v>2196</v>
      </c>
      <c r="C1090" s="18" t="s">
        <v>771</v>
      </c>
      <c r="D1090" s="19">
        <v>0.05</v>
      </c>
      <c r="E1090" s="21">
        <f>단가대비표!O115</f>
        <v>3125.16</v>
      </c>
      <c r="F1090" s="24">
        <f>TRUNC(E1090*D1090,1)</f>
        <v>156.19999999999999</v>
      </c>
      <c r="G1090" s="21">
        <f>단가대비표!P115</f>
        <v>0</v>
      </c>
      <c r="H1090" s="24">
        <f>TRUNC(G1090*D1090,1)</f>
        <v>0</v>
      </c>
      <c r="I1090" s="21">
        <f>단가대비표!V115</f>
        <v>0</v>
      </c>
      <c r="J1090" s="24">
        <f>TRUNC(I1090*D1090,1)</f>
        <v>0</v>
      </c>
      <c r="K1090" s="21">
        <f>TRUNC(E1090+G1090+I1090,1)</f>
        <v>3125.1</v>
      </c>
      <c r="L1090" s="24">
        <f>TRUNC(F1090+H1090+J1090,1)</f>
        <v>156.19999999999999</v>
      </c>
      <c r="M1090" s="18" t="s">
        <v>2197</v>
      </c>
      <c r="N1090" s="1" t="s">
        <v>1592</v>
      </c>
      <c r="O1090" s="1" t="s">
        <v>2198</v>
      </c>
      <c r="P1090" s="1" t="s">
        <v>64</v>
      </c>
      <c r="Q1090" s="1" t="s">
        <v>64</v>
      </c>
      <c r="R1090" s="1" t="s">
        <v>63</v>
      </c>
      <c r="AV1090" s="1" t="s">
        <v>52</v>
      </c>
      <c r="AW1090" s="1" t="s">
        <v>2199</v>
      </c>
      <c r="AX1090" s="1" t="s">
        <v>52</v>
      </c>
      <c r="AY1090" s="1" t="s">
        <v>52</v>
      </c>
      <c r="AZ1090" s="1" t="s">
        <v>52</v>
      </c>
    </row>
    <row r="1091" spans="1:52" ht="30" customHeight="1">
      <c r="A1091" s="18" t="s">
        <v>831</v>
      </c>
      <c r="B1091" s="18" t="s">
        <v>52</v>
      </c>
      <c r="C1091" s="18" t="s">
        <v>52</v>
      </c>
      <c r="D1091" s="19"/>
      <c r="E1091" s="21"/>
      <c r="F1091" s="24">
        <f>TRUNC(SUMIF(N1090:N1090, N1089, F1090:F1090),0)</f>
        <v>156</v>
      </c>
      <c r="G1091" s="21"/>
      <c r="H1091" s="24">
        <f>TRUNC(SUMIF(N1090:N1090, N1089, H1090:H1090),0)</f>
        <v>0</v>
      </c>
      <c r="I1091" s="21"/>
      <c r="J1091" s="24">
        <f>TRUNC(SUMIF(N1090:N1090, N1089, J1090:J1090),0)</f>
        <v>0</v>
      </c>
      <c r="K1091" s="21"/>
      <c r="L1091" s="24">
        <f>F1091+H1091+J1091</f>
        <v>156</v>
      </c>
      <c r="M1091" s="18" t="s">
        <v>52</v>
      </c>
      <c r="N1091" s="1" t="s">
        <v>99</v>
      </c>
      <c r="O1091" s="1" t="s">
        <v>99</v>
      </c>
      <c r="P1091" s="1" t="s">
        <v>52</v>
      </c>
      <c r="Q1091" s="1" t="s">
        <v>52</v>
      </c>
      <c r="R1091" s="1" t="s">
        <v>52</v>
      </c>
      <c r="AV1091" s="1" t="s">
        <v>52</v>
      </c>
      <c r="AW1091" s="1" t="s">
        <v>52</v>
      </c>
      <c r="AX1091" s="1" t="s">
        <v>52</v>
      </c>
      <c r="AY1091" s="1" t="s">
        <v>52</v>
      </c>
      <c r="AZ1091" s="1" t="s">
        <v>52</v>
      </c>
    </row>
    <row r="1092" spans="1:52" ht="30" customHeight="1">
      <c r="A1092" s="19"/>
      <c r="B1092" s="19"/>
      <c r="C1092" s="19"/>
      <c r="D1092" s="19"/>
      <c r="E1092" s="21"/>
      <c r="F1092" s="24"/>
      <c r="G1092" s="21"/>
      <c r="H1092" s="24"/>
      <c r="I1092" s="21"/>
      <c r="J1092" s="24"/>
      <c r="K1092" s="21"/>
      <c r="L1092" s="24"/>
      <c r="M1092" s="19"/>
    </row>
    <row r="1093" spans="1:52" ht="30" customHeight="1">
      <c r="A1093" s="15" t="s">
        <v>2200</v>
      </c>
      <c r="B1093" s="16"/>
      <c r="C1093" s="16"/>
      <c r="D1093" s="16"/>
      <c r="E1093" s="20"/>
      <c r="F1093" s="23"/>
      <c r="G1093" s="20"/>
      <c r="H1093" s="23"/>
      <c r="I1093" s="20"/>
      <c r="J1093" s="23"/>
      <c r="K1093" s="20"/>
      <c r="L1093" s="23"/>
      <c r="M1093" s="17"/>
      <c r="N1093" s="1" t="s">
        <v>1597</v>
      </c>
    </row>
    <row r="1094" spans="1:52" ht="30" customHeight="1">
      <c r="A1094" s="18" t="s">
        <v>1063</v>
      </c>
      <c r="B1094" s="18" t="s">
        <v>872</v>
      </c>
      <c r="C1094" s="18" t="s">
        <v>873</v>
      </c>
      <c r="D1094" s="19">
        <v>6.7000000000000004E-2</v>
      </c>
      <c r="E1094" s="21">
        <f>단가대비표!O171</f>
        <v>0</v>
      </c>
      <c r="F1094" s="24">
        <f>TRUNC(E1094*D1094,1)</f>
        <v>0</v>
      </c>
      <c r="G1094" s="21">
        <f>단가대비표!P171</f>
        <v>263017</v>
      </c>
      <c r="H1094" s="24">
        <f>TRUNC(G1094*D1094,1)</f>
        <v>17622.099999999999</v>
      </c>
      <c r="I1094" s="21">
        <f>단가대비표!V171</f>
        <v>0</v>
      </c>
      <c r="J1094" s="24">
        <f>TRUNC(I1094*D1094,1)</f>
        <v>0</v>
      </c>
      <c r="K1094" s="21">
        <f t="shared" ref="K1094:L1096" si="144">TRUNC(E1094+G1094+I1094,1)</f>
        <v>263017</v>
      </c>
      <c r="L1094" s="24">
        <f t="shared" si="144"/>
        <v>17622.099999999999</v>
      </c>
      <c r="M1094" s="18" t="s">
        <v>52</v>
      </c>
      <c r="N1094" s="1" t="s">
        <v>1597</v>
      </c>
      <c r="O1094" s="1" t="s">
        <v>1064</v>
      </c>
      <c r="P1094" s="1" t="s">
        <v>64</v>
      </c>
      <c r="Q1094" s="1" t="s">
        <v>64</v>
      </c>
      <c r="R1094" s="1" t="s">
        <v>63</v>
      </c>
      <c r="V1094">
        <v>1</v>
      </c>
      <c r="AV1094" s="1" t="s">
        <v>52</v>
      </c>
      <c r="AW1094" s="1" t="s">
        <v>2201</v>
      </c>
      <c r="AX1094" s="1" t="s">
        <v>52</v>
      </c>
      <c r="AY1094" s="1" t="s">
        <v>52</v>
      </c>
      <c r="AZ1094" s="1" t="s">
        <v>52</v>
      </c>
    </row>
    <row r="1095" spans="1:52" ht="30" customHeight="1">
      <c r="A1095" s="18" t="s">
        <v>876</v>
      </c>
      <c r="B1095" s="18" t="s">
        <v>872</v>
      </c>
      <c r="C1095" s="18" t="s">
        <v>873</v>
      </c>
      <c r="D1095" s="19">
        <v>1.0999999999999999E-2</v>
      </c>
      <c r="E1095" s="21">
        <f>단가대비표!O155</f>
        <v>0</v>
      </c>
      <c r="F1095" s="24">
        <f>TRUNC(E1095*D1095,1)</f>
        <v>0</v>
      </c>
      <c r="G1095" s="21">
        <f>단가대비표!P155</f>
        <v>172068</v>
      </c>
      <c r="H1095" s="24">
        <f>TRUNC(G1095*D1095,1)</f>
        <v>1892.7</v>
      </c>
      <c r="I1095" s="21">
        <f>단가대비표!V155</f>
        <v>0</v>
      </c>
      <c r="J1095" s="24">
        <f>TRUNC(I1095*D1095,1)</f>
        <v>0</v>
      </c>
      <c r="K1095" s="21">
        <f t="shared" si="144"/>
        <v>172068</v>
      </c>
      <c r="L1095" s="24">
        <f t="shared" si="144"/>
        <v>1892.7</v>
      </c>
      <c r="M1095" s="18" t="s">
        <v>52</v>
      </c>
      <c r="N1095" s="1" t="s">
        <v>1597</v>
      </c>
      <c r="O1095" s="1" t="s">
        <v>877</v>
      </c>
      <c r="P1095" s="1" t="s">
        <v>64</v>
      </c>
      <c r="Q1095" s="1" t="s">
        <v>64</v>
      </c>
      <c r="R1095" s="1" t="s">
        <v>63</v>
      </c>
      <c r="V1095">
        <v>1</v>
      </c>
      <c r="AV1095" s="1" t="s">
        <v>52</v>
      </c>
      <c r="AW1095" s="1" t="s">
        <v>2202</v>
      </c>
      <c r="AX1095" s="1" t="s">
        <v>52</v>
      </c>
      <c r="AY1095" s="1" t="s">
        <v>52</v>
      </c>
      <c r="AZ1095" s="1" t="s">
        <v>52</v>
      </c>
    </row>
    <row r="1096" spans="1:52" ht="30" customHeight="1">
      <c r="A1096" s="18" t="s">
        <v>2166</v>
      </c>
      <c r="B1096" s="18" t="s">
        <v>1066</v>
      </c>
      <c r="C1096" s="18" t="s">
        <v>800</v>
      </c>
      <c r="D1096" s="19">
        <v>1</v>
      </c>
      <c r="E1096" s="21">
        <f>TRUNC(SUMIF(V1094:V1096, RIGHTB(O1096, 1), H1094:H1096)*U1096, 2)</f>
        <v>390.29</v>
      </c>
      <c r="F1096" s="24">
        <f>TRUNC(E1096*D1096,1)</f>
        <v>390.2</v>
      </c>
      <c r="G1096" s="21">
        <v>0</v>
      </c>
      <c r="H1096" s="24">
        <f>TRUNC(G1096*D1096,1)</f>
        <v>0</v>
      </c>
      <c r="I1096" s="21">
        <v>0</v>
      </c>
      <c r="J1096" s="24">
        <f>TRUNC(I1096*D1096,1)</f>
        <v>0</v>
      </c>
      <c r="K1096" s="21">
        <f t="shared" si="144"/>
        <v>390.2</v>
      </c>
      <c r="L1096" s="24">
        <f t="shared" si="144"/>
        <v>390.2</v>
      </c>
      <c r="M1096" s="18" t="s">
        <v>52</v>
      </c>
      <c r="N1096" s="1" t="s">
        <v>1597</v>
      </c>
      <c r="O1096" s="1" t="s">
        <v>801</v>
      </c>
      <c r="P1096" s="1" t="s">
        <v>64</v>
      </c>
      <c r="Q1096" s="1" t="s">
        <v>64</v>
      </c>
      <c r="R1096" s="1" t="s">
        <v>64</v>
      </c>
      <c r="S1096">
        <v>1</v>
      </c>
      <c r="T1096">
        <v>0</v>
      </c>
      <c r="U1096">
        <v>0.02</v>
      </c>
      <c r="AV1096" s="1" t="s">
        <v>52</v>
      </c>
      <c r="AW1096" s="1" t="s">
        <v>2203</v>
      </c>
      <c r="AX1096" s="1" t="s">
        <v>52</v>
      </c>
      <c r="AY1096" s="1" t="s">
        <v>52</v>
      </c>
      <c r="AZ1096" s="1" t="s">
        <v>52</v>
      </c>
    </row>
    <row r="1097" spans="1:52" ht="30" customHeight="1">
      <c r="A1097" s="18" t="s">
        <v>831</v>
      </c>
      <c r="B1097" s="18" t="s">
        <v>52</v>
      </c>
      <c r="C1097" s="18" t="s">
        <v>52</v>
      </c>
      <c r="D1097" s="19"/>
      <c r="E1097" s="21"/>
      <c r="F1097" s="24">
        <f>TRUNC(SUMIF(N1094:N1096, N1093, F1094:F1096),0)</f>
        <v>390</v>
      </c>
      <c r="G1097" s="21"/>
      <c r="H1097" s="24">
        <f>TRUNC(SUMIF(N1094:N1096, N1093, H1094:H1096),0)</f>
        <v>19514</v>
      </c>
      <c r="I1097" s="21"/>
      <c r="J1097" s="24">
        <f>TRUNC(SUMIF(N1094:N1096, N1093, J1094:J1096),0)</f>
        <v>0</v>
      </c>
      <c r="K1097" s="21"/>
      <c r="L1097" s="24">
        <f>F1097+H1097+J1097</f>
        <v>19904</v>
      </c>
      <c r="M1097" s="18" t="s">
        <v>52</v>
      </c>
      <c r="N1097" s="1" t="s">
        <v>99</v>
      </c>
      <c r="O1097" s="1" t="s">
        <v>99</v>
      </c>
      <c r="P1097" s="1" t="s">
        <v>52</v>
      </c>
      <c r="Q1097" s="1" t="s">
        <v>52</v>
      </c>
      <c r="R1097" s="1" t="s">
        <v>52</v>
      </c>
      <c r="AV1097" s="1" t="s">
        <v>52</v>
      </c>
      <c r="AW1097" s="1" t="s">
        <v>52</v>
      </c>
      <c r="AX1097" s="1" t="s">
        <v>52</v>
      </c>
      <c r="AY1097" s="1" t="s">
        <v>52</v>
      </c>
      <c r="AZ1097" s="1" t="s">
        <v>52</v>
      </c>
    </row>
    <row r="1098" spans="1:52" ht="30" customHeight="1">
      <c r="A1098" s="19"/>
      <c r="B1098" s="19"/>
      <c r="C1098" s="19"/>
      <c r="D1098" s="19"/>
      <c r="E1098" s="21"/>
      <c r="F1098" s="24"/>
      <c r="G1098" s="21"/>
      <c r="H1098" s="24"/>
      <c r="I1098" s="21"/>
      <c r="J1098" s="24"/>
      <c r="K1098" s="21"/>
      <c r="L1098" s="24"/>
      <c r="M1098" s="19"/>
    </row>
    <row r="1099" spans="1:52" ht="30" customHeight="1">
      <c r="A1099" s="15" t="s">
        <v>2204</v>
      </c>
      <c r="B1099" s="16"/>
      <c r="C1099" s="16"/>
      <c r="D1099" s="16"/>
      <c r="E1099" s="20"/>
      <c r="F1099" s="23"/>
      <c r="G1099" s="20"/>
      <c r="H1099" s="23"/>
      <c r="I1099" s="20"/>
      <c r="J1099" s="23"/>
      <c r="K1099" s="20"/>
      <c r="L1099" s="23"/>
      <c r="M1099" s="17"/>
      <c r="N1099" s="1" t="s">
        <v>1602</v>
      </c>
    </row>
    <row r="1100" spans="1:52" ht="30" customHeight="1">
      <c r="A1100" s="18" t="s">
        <v>2205</v>
      </c>
      <c r="B1100" s="18" t="s">
        <v>2206</v>
      </c>
      <c r="C1100" s="18" t="s">
        <v>1273</v>
      </c>
      <c r="D1100" s="19">
        <v>0.26</v>
      </c>
      <c r="E1100" s="21">
        <f>단가대비표!O117</f>
        <v>0</v>
      </c>
      <c r="F1100" s="24">
        <f>TRUNC(E1100*D1100,1)</f>
        <v>0</v>
      </c>
      <c r="G1100" s="21">
        <f>단가대비표!P117</f>
        <v>0</v>
      </c>
      <c r="H1100" s="24">
        <f>TRUNC(G1100*D1100,1)</f>
        <v>0</v>
      </c>
      <c r="I1100" s="21">
        <f>단가대비표!V117</f>
        <v>0</v>
      </c>
      <c r="J1100" s="24">
        <f>TRUNC(I1100*D1100,1)</f>
        <v>0</v>
      </c>
      <c r="K1100" s="21">
        <f t="shared" ref="K1100:L1103" si="145">TRUNC(E1100+G1100+I1100,1)</f>
        <v>0</v>
      </c>
      <c r="L1100" s="24">
        <f t="shared" si="145"/>
        <v>0</v>
      </c>
      <c r="M1100" s="18" t="s">
        <v>52</v>
      </c>
      <c r="N1100" s="1" t="s">
        <v>1602</v>
      </c>
      <c r="O1100" s="1" t="s">
        <v>2207</v>
      </c>
      <c r="P1100" s="1" t="s">
        <v>64</v>
      </c>
      <c r="Q1100" s="1" t="s">
        <v>64</v>
      </c>
      <c r="R1100" s="1" t="s">
        <v>63</v>
      </c>
      <c r="AV1100" s="1" t="s">
        <v>52</v>
      </c>
      <c r="AW1100" s="1" t="s">
        <v>2208</v>
      </c>
      <c r="AX1100" s="1" t="s">
        <v>52</v>
      </c>
      <c r="AY1100" s="1" t="s">
        <v>52</v>
      </c>
      <c r="AZ1100" s="1" t="s">
        <v>52</v>
      </c>
    </row>
    <row r="1101" spans="1:52" ht="30" customHeight="1">
      <c r="A1101" s="18" t="s">
        <v>2144</v>
      </c>
      <c r="B1101" s="18" t="s">
        <v>2153</v>
      </c>
      <c r="C1101" s="18" t="s">
        <v>1273</v>
      </c>
      <c r="D1101" s="19">
        <v>0.05</v>
      </c>
      <c r="E1101" s="21">
        <f>단가대비표!O121</f>
        <v>3494.44</v>
      </c>
      <c r="F1101" s="24">
        <f>TRUNC(E1101*D1101,1)</f>
        <v>174.7</v>
      </c>
      <c r="G1101" s="21">
        <f>단가대비표!P121</f>
        <v>0</v>
      </c>
      <c r="H1101" s="24">
        <f>TRUNC(G1101*D1101,1)</f>
        <v>0</v>
      </c>
      <c r="I1101" s="21">
        <f>단가대비표!V121</f>
        <v>0</v>
      </c>
      <c r="J1101" s="24">
        <f>TRUNC(I1101*D1101,1)</f>
        <v>0</v>
      </c>
      <c r="K1101" s="21">
        <f t="shared" si="145"/>
        <v>3494.4</v>
      </c>
      <c r="L1101" s="24">
        <f t="shared" si="145"/>
        <v>174.7</v>
      </c>
      <c r="M1101" s="18" t="s">
        <v>52</v>
      </c>
      <c r="N1101" s="1" t="s">
        <v>1602</v>
      </c>
      <c r="O1101" s="1" t="s">
        <v>2154</v>
      </c>
      <c r="P1101" s="1" t="s">
        <v>64</v>
      </c>
      <c r="Q1101" s="1" t="s">
        <v>64</v>
      </c>
      <c r="R1101" s="1" t="s">
        <v>63</v>
      </c>
      <c r="AV1101" s="1" t="s">
        <v>52</v>
      </c>
      <c r="AW1101" s="1" t="s">
        <v>2209</v>
      </c>
      <c r="AX1101" s="1" t="s">
        <v>52</v>
      </c>
      <c r="AY1101" s="1" t="s">
        <v>52</v>
      </c>
      <c r="AZ1101" s="1" t="s">
        <v>52</v>
      </c>
    </row>
    <row r="1102" spans="1:52" ht="30" customHeight="1">
      <c r="A1102" s="18" t="s">
        <v>2195</v>
      </c>
      <c r="B1102" s="18" t="s">
        <v>2210</v>
      </c>
      <c r="C1102" s="18" t="s">
        <v>771</v>
      </c>
      <c r="D1102" s="19">
        <v>0.06</v>
      </c>
      <c r="E1102" s="21">
        <f>단가대비표!O114</f>
        <v>0</v>
      </c>
      <c r="F1102" s="24">
        <f>TRUNC(E1102*D1102,1)</f>
        <v>0</v>
      </c>
      <c r="G1102" s="21">
        <f>단가대비표!P114</f>
        <v>0</v>
      </c>
      <c r="H1102" s="24">
        <f>TRUNC(G1102*D1102,1)</f>
        <v>0</v>
      </c>
      <c r="I1102" s="21">
        <f>단가대비표!V114</f>
        <v>0</v>
      </c>
      <c r="J1102" s="24">
        <f>TRUNC(I1102*D1102,1)</f>
        <v>0</v>
      </c>
      <c r="K1102" s="21">
        <f t="shared" si="145"/>
        <v>0</v>
      </c>
      <c r="L1102" s="24">
        <f t="shared" si="145"/>
        <v>0</v>
      </c>
      <c r="M1102" s="18" t="s">
        <v>2197</v>
      </c>
      <c r="N1102" s="1" t="s">
        <v>1602</v>
      </c>
      <c r="O1102" s="1" t="s">
        <v>2211</v>
      </c>
      <c r="P1102" s="1" t="s">
        <v>64</v>
      </c>
      <c r="Q1102" s="1" t="s">
        <v>64</v>
      </c>
      <c r="R1102" s="1" t="s">
        <v>63</v>
      </c>
      <c r="AV1102" s="1" t="s">
        <v>52</v>
      </c>
      <c r="AW1102" s="1" t="s">
        <v>2212</v>
      </c>
      <c r="AX1102" s="1" t="s">
        <v>52</v>
      </c>
      <c r="AY1102" s="1" t="s">
        <v>52</v>
      </c>
      <c r="AZ1102" s="1" t="s">
        <v>52</v>
      </c>
    </row>
    <row r="1103" spans="1:52" ht="30" customHeight="1">
      <c r="A1103" s="18" t="s">
        <v>2213</v>
      </c>
      <c r="B1103" s="18" t="s">
        <v>2214</v>
      </c>
      <c r="C1103" s="18" t="s">
        <v>859</v>
      </c>
      <c r="D1103" s="19">
        <v>0.5</v>
      </c>
      <c r="E1103" s="21">
        <f>단가대비표!O108</f>
        <v>323</v>
      </c>
      <c r="F1103" s="24">
        <f>TRUNC(E1103*D1103,1)</f>
        <v>161.5</v>
      </c>
      <c r="G1103" s="21">
        <f>단가대비표!P108</f>
        <v>0</v>
      </c>
      <c r="H1103" s="24">
        <f>TRUNC(G1103*D1103,1)</f>
        <v>0</v>
      </c>
      <c r="I1103" s="21">
        <f>단가대비표!V108</f>
        <v>0</v>
      </c>
      <c r="J1103" s="24">
        <f>TRUNC(I1103*D1103,1)</f>
        <v>0</v>
      </c>
      <c r="K1103" s="21">
        <f t="shared" si="145"/>
        <v>323</v>
      </c>
      <c r="L1103" s="24">
        <f t="shared" si="145"/>
        <v>161.5</v>
      </c>
      <c r="M1103" s="18" t="s">
        <v>52</v>
      </c>
      <c r="N1103" s="1" t="s">
        <v>1602</v>
      </c>
      <c r="O1103" s="1" t="s">
        <v>2215</v>
      </c>
      <c r="P1103" s="1" t="s">
        <v>64</v>
      </c>
      <c r="Q1103" s="1" t="s">
        <v>64</v>
      </c>
      <c r="R1103" s="1" t="s">
        <v>63</v>
      </c>
      <c r="AV1103" s="1" t="s">
        <v>52</v>
      </c>
      <c r="AW1103" s="1" t="s">
        <v>2216</v>
      </c>
      <c r="AX1103" s="1" t="s">
        <v>52</v>
      </c>
      <c r="AY1103" s="1" t="s">
        <v>52</v>
      </c>
      <c r="AZ1103" s="1" t="s">
        <v>52</v>
      </c>
    </row>
    <row r="1104" spans="1:52" ht="30" customHeight="1">
      <c r="A1104" s="18" t="s">
        <v>831</v>
      </c>
      <c r="B1104" s="18" t="s">
        <v>52</v>
      </c>
      <c r="C1104" s="18" t="s">
        <v>52</v>
      </c>
      <c r="D1104" s="19"/>
      <c r="E1104" s="21"/>
      <c r="F1104" s="24">
        <f>TRUNC(SUMIF(N1100:N1103, N1099, F1100:F1103),0)</f>
        <v>336</v>
      </c>
      <c r="G1104" s="21"/>
      <c r="H1104" s="24">
        <f>TRUNC(SUMIF(N1100:N1103, N1099, H1100:H1103),0)</f>
        <v>0</v>
      </c>
      <c r="I1104" s="21"/>
      <c r="J1104" s="24">
        <f>TRUNC(SUMIF(N1100:N1103, N1099, J1100:J1103),0)</f>
        <v>0</v>
      </c>
      <c r="K1104" s="21"/>
      <c r="L1104" s="24">
        <f>F1104+H1104+J1104</f>
        <v>336</v>
      </c>
      <c r="M1104" s="18" t="s">
        <v>52</v>
      </c>
      <c r="N1104" s="1" t="s">
        <v>99</v>
      </c>
      <c r="O1104" s="1" t="s">
        <v>99</v>
      </c>
      <c r="P1104" s="1" t="s">
        <v>52</v>
      </c>
      <c r="Q1104" s="1" t="s">
        <v>52</v>
      </c>
      <c r="R1104" s="1" t="s">
        <v>52</v>
      </c>
      <c r="AV1104" s="1" t="s">
        <v>52</v>
      </c>
      <c r="AW1104" s="1" t="s">
        <v>52</v>
      </c>
      <c r="AX1104" s="1" t="s">
        <v>52</v>
      </c>
      <c r="AY1104" s="1" t="s">
        <v>52</v>
      </c>
      <c r="AZ1104" s="1" t="s">
        <v>52</v>
      </c>
    </row>
    <row r="1105" spans="1:52" ht="30" customHeight="1">
      <c r="A1105" s="19"/>
      <c r="B1105" s="19"/>
      <c r="C1105" s="19"/>
      <c r="D1105" s="19"/>
      <c r="E1105" s="21"/>
      <c r="F1105" s="24"/>
      <c r="G1105" s="21"/>
      <c r="H1105" s="24"/>
      <c r="I1105" s="21"/>
      <c r="J1105" s="24"/>
      <c r="K1105" s="21"/>
      <c r="L1105" s="24"/>
      <c r="M1105" s="19"/>
    </row>
    <row r="1106" spans="1:52" ht="30" customHeight="1">
      <c r="A1106" s="15" t="s">
        <v>2217</v>
      </c>
      <c r="B1106" s="16"/>
      <c r="C1106" s="16"/>
      <c r="D1106" s="16"/>
      <c r="E1106" s="20"/>
      <c r="F1106" s="23"/>
      <c r="G1106" s="20"/>
      <c r="H1106" s="23"/>
      <c r="I1106" s="20"/>
      <c r="J1106" s="23"/>
      <c r="K1106" s="20"/>
      <c r="L1106" s="23"/>
      <c r="M1106" s="17"/>
      <c r="N1106" s="1" t="s">
        <v>1608</v>
      </c>
    </row>
    <row r="1107" spans="1:52" ht="30" customHeight="1">
      <c r="A1107" s="18" t="s">
        <v>1063</v>
      </c>
      <c r="B1107" s="18" t="s">
        <v>872</v>
      </c>
      <c r="C1107" s="18" t="s">
        <v>873</v>
      </c>
      <c r="D1107" s="19">
        <v>0.01</v>
      </c>
      <c r="E1107" s="21">
        <f>단가대비표!O171</f>
        <v>0</v>
      </c>
      <c r="F1107" s="24">
        <f>TRUNC(E1107*D1107,1)</f>
        <v>0</v>
      </c>
      <c r="G1107" s="21">
        <f>단가대비표!P171</f>
        <v>263017</v>
      </c>
      <c r="H1107" s="24">
        <f>TRUNC(G1107*D1107,1)</f>
        <v>2630.1</v>
      </c>
      <c r="I1107" s="21">
        <f>단가대비표!V171</f>
        <v>0</v>
      </c>
      <c r="J1107" s="24">
        <f>TRUNC(I1107*D1107,1)</f>
        <v>0</v>
      </c>
      <c r="K1107" s="21">
        <f t="shared" ref="K1107:L1109" si="146">TRUNC(E1107+G1107+I1107,1)</f>
        <v>263017</v>
      </c>
      <c r="L1107" s="24">
        <f t="shared" si="146"/>
        <v>2630.1</v>
      </c>
      <c r="M1107" s="18" t="s">
        <v>52</v>
      </c>
      <c r="N1107" s="1" t="s">
        <v>1608</v>
      </c>
      <c r="O1107" s="1" t="s">
        <v>1064</v>
      </c>
      <c r="P1107" s="1" t="s">
        <v>64</v>
      </c>
      <c r="Q1107" s="1" t="s">
        <v>64</v>
      </c>
      <c r="R1107" s="1" t="s">
        <v>63</v>
      </c>
      <c r="V1107">
        <v>1</v>
      </c>
      <c r="AV1107" s="1" t="s">
        <v>52</v>
      </c>
      <c r="AW1107" s="1" t="s">
        <v>2218</v>
      </c>
      <c r="AX1107" s="1" t="s">
        <v>52</v>
      </c>
      <c r="AY1107" s="1" t="s">
        <v>52</v>
      </c>
      <c r="AZ1107" s="1" t="s">
        <v>52</v>
      </c>
    </row>
    <row r="1108" spans="1:52" ht="30" customHeight="1">
      <c r="A1108" s="18" t="s">
        <v>876</v>
      </c>
      <c r="B1108" s="18" t="s">
        <v>872</v>
      </c>
      <c r="C1108" s="18" t="s">
        <v>873</v>
      </c>
      <c r="D1108" s="19">
        <v>1E-3</v>
      </c>
      <c r="E1108" s="21">
        <f>단가대비표!O155</f>
        <v>0</v>
      </c>
      <c r="F1108" s="24">
        <f>TRUNC(E1108*D1108,1)</f>
        <v>0</v>
      </c>
      <c r="G1108" s="21">
        <f>단가대비표!P155</f>
        <v>172068</v>
      </c>
      <c r="H1108" s="24">
        <f>TRUNC(G1108*D1108,1)</f>
        <v>172</v>
      </c>
      <c r="I1108" s="21">
        <f>단가대비표!V155</f>
        <v>0</v>
      </c>
      <c r="J1108" s="24">
        <f>TRUNC(I1108*D1108,1)</f>
        <v>0</v>
      </c>
      <c r="K1108" s="21">
        <f t="shared" si="146"/>
        <v>172068</v>
      </c>
      <c r="L1108" s="24">
        <f t="shared" si="146"/>
        <v>172</v>
      </c>
      <c r="M1108" s="18" t="s">
        <v>52</v>
      </c>
      <c r="N1108" s="1" t="s">
        <v>1608</v>
      </c>
      <c r="O1108" s="1" t="s">
        <v>877</v>
      </c>
      <c r="P1108" s="1" t="s">
        <v>64</v>
      </c>
      <c r="Q1108" s="1" t="s">
        <v>64</v>
      </c>
      <c r="R1108" s="1" t="s">
        <v>63</v>
      </c>
      <c r="V1108">
        <v>1</v>
      </c>
      <c r="AV1108" s="1" t="s">
        <v>52</v>
      </c>
      <c r="AW1108" s="1" t="s">
        <v>2219</v>
      </c>
      <c r="AX1108" s="1" t="s">
        <v>52</v>
      </c>
      <c r="AY1108" s="1" t="s">
        <v>52</v>
      </c>
      <c r="AZ1108" s="1" t="s">
        <v>52</v>
      </c>
    </row>
    <row r="1109" spans="1:52" ht="30" customHeight="1">
      <c r="A1109" s="18" t="s">
        <v>2166</v>
      </c>
      <c r="B1109" s="18" t="s">
        <v>1216</v>
      </c>
      <c r="C1109" s="18" t="s">
        <v>800</v>
      </c>
      <c r="D1109" s="19">
        <v>1</v>
      </c>
      <c r="E1109" s="21">
        <f>TRUNC(SUMIF(V1107:V1109, RIGHTB(O1109, 1), H1107:H1109)*U1109, 2)</f>
        <v>84.06</v>
      </c>
      <c r="F1109" s="24">
        <f>TRUNC(E1109*D1109,1)</f>
        <v>84</v>
      </c>
      <c r="G1109" s="21">
        <v>0</v>
      </c>
      <c r="H1109" s="24">
        <f>TRUNC(G1109*D1109,1)</f>
        <v>0</v>
      </c>
      <c r="I1109" s="21">
        <v>0</v>
      </c>
      <c r="J1109" s="24">
        <f>TRUNC(I1109*D1109,1)</f>
        <v>0</v>
      </c>
      <c r="K1109" s="21">
        <f t="shared" si="146"/>
        <v>84</v>
      </c>
      <c r="L1109" s="24">
        <f t="shared" si="146"/>
        <v>84</v>
      </c>
      <c r="M1109" s="18" t="s">
        <v>52</v>
      </c>
      <c r="N1109" s="1" t="s">
        <v>1608</v>
      </c>
      <c r="O1109" s="1" t="s">
        <v>801</v>
      </c>
      <c r="P1109" s="1" t="s">
        <v>64</v>
      </c>
      <c r="Q1109" s="1" t="s">
        <v>64</v>
      </c>
      <c r="R1109" s="1" t="s">
        <v>64</v>
      </c>
      <c r="S1109">
        <v>1</v>
      </c>
      <c r="T1109">
        <v>0</v>
      </c>
      <c r="U1109">
        <v>0.03</v>
      </c>
      <c r="AV1109" s="1" t="s">
        <v>52</v>
      </c>
      <c r="AW1109" s="1" t="s">
        <v>2220</v>
      </c>
      <c r="AX1109" s="1" t="s">
        <v>52</v>
      </c>
      <c r="AY1109" s="1" t="s">
        <v>52</v>
      </c>
      <c r="AZ1109" s="1" t="s">
        <v>52</v>
      </c>
    </row>
    <row r="1110" spans="1:52" ht="30" customHeight="1">
      <c r="A1110" s="18" t="s">
        <v>831</v>
      </c>
      <c r="B1110" s="18" t="s">
        <v>52</v>
      </c>
      <c r="C1110" s="18" t="s">
        <v>52</v>
      </c>
      <c r="D1110" s="19"/>
      <c r="E1110" s="21"/>
      <c r="F1110" s="24">
        <f>TRUNC(SUMIF(N1107:N1109, N1106, F1107:F1109),0)</f>
        <v>84</v>
      </c>
      <c r="G1110" s="21"/>
      <c r="H1110" s="24">
        <f>TRUNC(SUMIF(N1107:N1109, N1106, H1107:H1109),0)</f>
        <v>2802</v>
      </c>
      <c r="I1110" s="21"/>
      <c r="J1110" s="24">
        <f>TRUNC(SUMIF(N1107:N1109, N1106, J1107:J1109),0)</f>
        <v>0</v>
      </c>
      <c r="K1110" s="21"/>
      <c r="L1110" s="24">
        <f>F1110+H1110+J1110</f>
        <v>2886</v>
      </c>
      <c r="M1110" s="18" t="s">
        <v>52</v>
      </c>
      <c r="N1110" s="1" t="s">
        <v>99</v>
      </c>
      <c r="O1110" s="1" t="s">
        <v>99</v>
      </c>
      <c r="P1110" s="1" t="s">
        <v>52</v>
      </c>
      <c r="Q1110" s="1" t="s">
        <v>52</v>
      </c>
      <c r="R1110" s="1" t="s">
        <v>52</v>
      </c>
      <c r="AV1110" s="1" t="s">
        <v>52</v>
      </c>
      <c r="AW1110" s="1" t="s">
        <v>52</v>
      </c>
      <c r="AX1110" s="1" t="s">
        <v>52</v>
      </c>
      <c r="AY1110" s="1" t="s">
        <v>52</v>
      </c>
      <c r="AZ1110" s="1" t="s">
        <v>52</v>
      </c>
    </row>
    <row r="1111" spans="1:52" ht="30" customHeight="1">
      <c r="A1111" s="19"/>
      <c r="B1111" s="19"/>
      <c r="C1111" s="19"/>
      <c r="D1111" s="19"/>
      <c r="E1111" s="21"/>
      <c r="F1111" s="24"/>
      <c r="G1111" s="21"/>
      <c r="H1111" s="24"/>
      <c r="I1111" s="21"/>
      <c r="J1111" s="24"/>
      <c r="K1111" s="21"/>
      <c r="L1111" s="24"/>
      <c r="M1111" s="19"/>
    </row>
    <row r="1112" spans="1:52" ht="30" customHeight="1">
      <c r="A1112" s="15" t="s">
        <v>2221</v>
      </c>
      <c r="B1112" s="16"/>
      <c r="C1112" s="16"/>
      <c r="D1112" s="16"/>
      <c r="E1112" s="20"/>
      <c r="F1112" s="23"/>
      <c r="G1112" s="20"/>
      <c r="H1112" s="23"/>
      <c r="I1112" s="20"/>
      <c r="J1112" s="23"/>
      <c r="K1112" s="20"/>
      <c r="L1112" s="23"/>
      <c r="M1112" s="17"/>
      <c r="N1112" s="1" t="s">
        <v>1614</v>
      </c>
    </row>
    <row r="1113" spans="1:52" ht="30" customHeight="1">
      <c r="A1113" s="18" t="s">
        <v>1063</v>
      </c>
      <c r="B1113" s="18" t="s">
        <v>872</v>
      </c>
      <c r="C1113" s="18" t="s">
        <v>873</v>
      </c>
      <c r="D1113" s="19">
        <v>1.2E-2</v>
      </c>
      <c r="E1113" s="21">
        <f>단가대비표!O171</f>
        <v>0</v>
      </c>
      <c r="F1113" s="24">
        <f>TRUNC(E1113*D1113,1)</f>
        <v>0</v>
      </c>
      <c r="G1113" s="21">
        <f>단가대비표!P171</f>
        <v>263017</v>
      </c>
      <c r="H1113" s="24">
        <f>TRUNC(G1113*D1113,1)</f>
        <v>3156.2</v>
      </c>
      <c r="I1113" s="21">
        <f>단가대비표!V171</f>
        <v>0</v>
      </c>
      <c r="J1113" s="24">
        <f>TRUNC(I1113*D1113,1)</f>
        <v>0</v>
      </c>
      <c r="K1113" s="21">
        <f t="shared" ref="K1113:L1117" si="147">TRUNC(E1113+G1113+I1113,1)</f>
        <v>263017</v>
      </c>
      <c r="L1113" s="24">
        <f t="shared" si="147"/>
        <v>3156.2</v>
      </c>
      <c r="M1113" s="18" t="s">
        <v>52</v>
      </c>
      <c r="N1113" s="1" t="s">
        <v>1614</v>
      </c>
      <c r="O1113" s="1" t="s">
        <v>1064</v>
      </c>
      <c r="P1113" s="1" t="s">
        <v>64</v>
      </c>
      <c r="Q1113" s="1" t="s">
        <v>64</v>
      </c>
      <c r="R1113" s="1" t="s">
        <v>63</v>
      </c>
      <c r="V1113">
        <v>1</v>
      </c>
      <c r="AV1113" s="1" t="s">
        <v>52</v>
      </c>
      <c r="AW1113" s="1" t="s">
        <v>2222</v>
      </c>
      <c r="AX1113" s="1" t="s">
        <v>52</v>
      </c>
      <c r="AY1113" s="1" t="s">
        <v>52</v>
      </c>
      <c r="AZ1113" s="1" t="s">
        <v>52</v>
      </c>
    </row>
    <row r="1114" spans="1:52" ht="30" customHeight="1">
      <c r="A1114" s="18" t="s">
        <v>876</v>
      </c>
      <c r="B1114" s="18" t="s">
        <v>872</v>
      </c>
      <c r="C1114" s="18" t="s">
        <v>873</v>
      </c>
      <c r="D1114" s="19">
        <v>2E-3</v>
      </c>
      <c r="E1114" s="21">
        <f>단가대비표!O155</f>
        <v>0</v>
      </c>
      <c r="F1114" s="24">
        <f>TRUNC(E1114*D1114,1)</f>
        <v>0</v>
      </c>
      <c r="G1114" s="21">
        <f>단가대비표!P155</f>
        <v>172068</v>
      </c>
      <c r="H1114" s="24">
        <f>TRUNC(G1114*D1114,1)</f>
        <v>344.1</v>
      </c>
      <c r="I1114" s="21">
        <f>단가대비표!V155</f>
        <v>0</v>
      </c>
      <c r="J1114" s="24">
        <f>TRUNC(I1114*D1114,1)</f>
        <v>0</v>
      </c>
      <c r="K1114" s="21">
        <f t="shared" si="147"/>
        <v>172068</v>
      </c>
      <c r="L1114" s="24">
        <f t="shared" si="147"/>
        <v>344.1</v>
      </c>
      <c r="M1114" s="18" t="s">
        <v>52</v>
      </c>
      <c r="N1114" s="1" t="s">
        <v>1614</v>
      </c>
      <c r="O1114" s="1" t="s">
        <v>877</v>
      </c>
      <c r="P1114" s="1" t="s">
        <v>64</v>
      </c>
      <c r="Q1114" s="1" t="s">
        <v>64</v>
      </c>
      <c r="R1114" s="1" t="s">
        <v>63</v>
      </c>
      <c r="V1114">
        <v>1</v>
      </c>
      <c r="AV1114" s="1" t="s">
        <v>52</v>
      </c>
      <c r="AW1114" s="1" t="s">
        <v>2223</v>
      </c>
      <c r="AX1114" s="1" t="s">
        <v>52</v>
      </c>
      <c r="AY1114" s="1" t="s">
        <v>52</v>
      </c>
      <c r="AZ1114" s="1" t="s">
        <v>52</v>
      </c>
    </row>
    <row r="1115" spans="1:52" ht="30" customHeight="1">
      <c r="A1115" s="18" t="s">
        <v>1063</v>
      </c>
      <c r="B1115" s="18" t="s">
        <v>872</v>
      </c>
      <c r="C1115" s="18" t="s">
        <v>873</v>
      </c>
      <c r="D1115" s="19">
        <v>1.2E-2</v>
      </c>
      <c r="E1115" s="21">
        <f>단가대비표!O171</f>
        <v>0</v>
      </c>
      <c r="F1115" s="24">
        <f>TRUNC(E1115*D1115,1)</f>
        <v>0</v>
      </c>
      <c r="G1115" s="21">
        <f>단가대비표!P171</f>
        <v>263017</v>
      </c>
      <c r="H1115" s="24">
        <f>TRUNC(G1115*D1115,1)</f>
        <v>3156.2</v>
      </c>
      <c r="I1115" s="21">
        <f>단가대비표!V171</f>
        <v>0</v>
      </c>
      <c r="J1115" s="24">
        <f>TRUNC(I1115*D1115,1)</f>
        <v>0</v>
      </c>
      <c r="K1115" s="21">
        <f t="shared" si="147"/>
        <v>263017</v>
      </c>
      <c r="L1115" s="24">
        <f t="shared" si="147"/>
        <v>3156.2</v>
      </c>
      <c r="M1115" s="18" t="s">
        <v>52</v>
      </c>
      <c r="N1115" s="1" t="s">
        <v>1614</v>
      </c>
      <c r="O1115" s="1" t="s">
        <v>1064</v>
      </c>
      <c r="P1115" s="1" t="s">
        <v>64</v>
      </c>
      <c r="Q1115" s="1" t="s">
        <v>64</v>
      </c>
      <c r="R1115" s="1" t="s">
        <v>63</v>
      </c>
      <c r="V1115">
        <v>1</v>
      </c>
      <c r="AV1115" s="1" t="s">
        <v>52</v>
      </c>
      <c r="AW1115" s="1" t="s">
        <v>2222</v>
      </c>
      <c r="AX1115" s="1" t="s">
        <v>52</v>
      </c>
      <c r="AY1115" s="1" t="s">
        <v>52</v>
      </c>
      <c r="AZ1115" s="1" t="s">
        <v>52</v>
      </c>
    </row>
    <row r="1116" spans="1:52" ht="30" customHeight="1">
      <c r="A1116" s="18" t="s">
        <v>876</v>
      </c>
      <c r="B1116" s="18" t="s">
        <v>872</v>
      </c>
      <c r="C1116" s="18" t="s">
        <v>873</v>
      </c>
      <c r="D1116" s="19">
        <v>2E-3</v>
      </c>
      <c r="E1116" s="21">
        <f>단가대비표!O155</f>
        <v>0</v>
      </c>
      <c r="F1116" s="24">
        <f>TRUNC(E1116*D1116,1)</f>
        <v>0</v>
      </c>
      <c r="G1116" s="21">
        <f>단가대비표!P155</f>
        <v>172068</v>
      </c>
      <c r="H1116" s="24">
        <f>TRUNC(G1116*D1116,1)</f>
        <v>344.1</v>
      </c>
      <c r="I1116" s="21">
        <f>단가대비표!V155</f>
        <v>0</v>
      </c>
      <c r="J1116" s="24">
        <f>TRUNC(I1116*D1116,1)</f>
        <v>0</v>
      </c>
      <c r="K1116" s="21">
        <f t="shared" si="147"/>
        <v>172068</v>
      </c>
      <c r="L1116" s="24">
        <f t="shared" si="147"/>
        <v>344.1</v>
      </c>
      <c r="M1116" s="18" t="s">
        <v>52</v>
      </c>
      <c r="N1116" s="1" t="s">
        <v>1614</v>
      </c>
      <c r="O1116" s="1" t="s">
        <v>877</v>
      </c>
      <c r="P1116" s="1" t="s">
        <v>64</v>
      </c>
      <c r="Q1116" s="1" t="s">
        <v>64</v>
      </c>
      <c r="R1116" s="1" t="s">
        <v>63</v>
      </c>
      <c r="V1116">
        <v>1</v>
      </c>
      <c r="AV1116" s="1" t="s">
        <v>52</v>
      </c>
      <c r="AW1116" s="1" t="s">
        <v>2223</v>
      </c>
      <c r="AX1116" s="1" t="s">
        <v>52</v>
      </c>
      <c r="AY1116" s="1" t="s">
        <v>52</v>
      </c>
      <c r="AZ1116" s="1" t="s">
        <v>52</v>
      </c>
    </row>
    <row r="1117" spans="1:52" ht="30" customHeight="1">
      <c r="A1117" s="18" t="s">
        <v>2166</v>
      </c>
      <c r="B1117" s="18" t="s">
        <v>1066</v>
      </c>
      <c r="C1117" s="18" t="s">
        <v>800</v>
      </c>
      <c r="D1117" s="19">
        <v>1</v>
      </c>
      <c r="E1117" s="21">
        <f>TRUNC(SUMIF(V1113:V1117, RIGHTB(O1117, 1), H1113:H1117)*U1117, 2)</f>
        <v>140.01</v>
      </c>
      <c r="F1117" s="24">
        <f>TRUNC(E1117*D1117,1)</f>
        <v>140</v>
      </c>
      <c r="G1117" s="21">
        <v>0</v>
      </c>
      <c r="H1117" s="24">
        <f>TRUNC(G1117*D1117,1)</f>
        <v>0</v>
      </c>
      <c r="I1117" s="21">
        <v>0</v>
      </c>
      <c r="J1117" s="24">
        <f>TRUNC(I1117*D1117,1)</f>
        <v>0</v>
      </c>
      <c r="K1117" s="21">
        <f t="shared" si="147"/>
        <v>140</v>
      </c>
      <c r="L1117" s="24">
        <f t="shared" si="147"/>
        <v>140</v>
      </c>
      <c r="M1117" s="18" t="s">
        <v>52</v>
      </c>
      <c r="N1117" s="1" t="s">
        <v>1614</v>
      </c>
      <c r="O1117" s="1" t="s">
        <v>801</v>
      </c>
      <c r="P1117" s="1" t="s">
        <v>64</v>
      </c>
      <c r="Q1117" s="1" t="s">
        <v>64</v>
      </c>
      <c r="R1117" s="1" t="s">
        <v>64</v>
      </c>
      <c r="S1117">
        <v>1</v>
      </c>
      <c r="T1117">
        <v>0</v>
      </c>
      <c r="U1117">
        <v>0.02</v>
      </c>
      <c r="AV1117" s="1" t="s">
        <v>52</v>
      </c>
      <c r="AW1117" s="1" t="s">
        <v>2224</v>
      </c>
      <c r="AX1117" s="1" t="s">
        <v>52</v>
      </c>
      <c r="AY1117" s="1" t="s">
        <v>52</v>
      </c>
      <c r="AZ1117" s="1" t="s">
        <v>52</v>
      </c>
    </row>
    <row r="1118" spans="1:52" ht="30" customHeight="1">
      <c r="A1118" s="18" t="s">
        <v>831</v>
      </c>
      <c r="B1118" s="18" t="s">
        <v>52</v>
      </c>
      <c r="C1118" s="18" t="s">
        <v>52</v>
      </c>
      <c r="D1118" s="19"/>
      <c r="E1118" s="21"/>
      <c r="F1118" s="24">
        <f>TRUNC(SUMIF(N1113:N1117, N1112, F1113:F1117),0)</f>
        <v>140</v>
      </c>
      <c r="G1118" s="21"/>
      <c r="H1118" s="24">
        <f>TRUNC(SUMIF(N1113:N1117, N1112, H1113:H1117),0)</f>
        <v>7000</v>
      </c>
      <c r="I1118" s="21"/>
      <c r="J1118" s="24">
        <f>TRUNC(SUMIF(N1113:N1117, N1112, J1113:J1117),0)</f>
        <v>0</v>
      </c>
      <c r="K1118" s="21"/>
      <c r="L1118" s="24">
        <f>F1118+H1118+J1118</f>
        <v>7140</v>
      </c>
      <c r="M1118" s="18" t="s">
        <v>52</v>
      </c>
      <c r="N1118" s="1" t="s">
        <v>99</v>
      </c>
      <c r="O1118" s="1" t="s">
        <v>99</v>
      </c>
      <c r="P1118" s="1" t="s">
        <v>52</v>
      </c>
      <c r="Q1118" s="1" t="s">
        <v>52</v>
      </c>
      <c r="R1118" s="1" t="s">
        <v>52</v>
      </c>
      <c r="AV1118" s="1" t="s">
        <v>52</v>
      </c>
      <c r="AW1118" s="1" t="s">
        <v>52</v>
      </c>
      <c r="AX1118" s="1" t="s">
        <v>52</v>
      </c>
      <c r="AY1118" s="1" t="s">
        <v>52</v>
      </c>
      <c r="AZ1118" s="1" t="s">
        <v>52</v>
      </c>
    </row>
    <row r="1119" spans="1:52" ht="30" customHeight="1">
      <c r="A1119" s="19"/>
      <c r="B1119" s="19"/>
      <c r="C1119" s="19"/>
      <c r="D1119" s="19"/>
      <c r="E1119" s="21"/>
      <c r="F1119" s="24"/>
      <c r="G1119" s="21"/>
      <c r="H1119" s="24"/>
      <c r="I1119" s="21"/>
      <c r="J1119" s="24"/>
      <c r="K1119" s="21"/>
      <c r="L1119" s="24"/>
      <c r="M1119" s="19"/>
    </row>
    <row r="1120" spans="1:52" ht="30" customHeight="1">
      <c r="A1120" s="15" t="s">
        <v>2225</v>
      </c>
      <c r="B1120" s="16"/>
      <c r="C1120" s="16"/>
      <c r="D1120" s="16"/>
      <c r="E1120" s="20"/>
      <c r="F1120" s="23"/>
      <c r="G1120" s="20"/>
      <c r="H1120" s="23"/>
      <c r="I1120" s="20"/>
      <c r="J1120" s="23"/>
      <c r="K1120" s="20"/>
      <c r="L1120" s="23"/>
      <c r="M1120" s="17"/>
      <c r="N1120" s="1" t="s">
        <v>1619</v>
      </c>
    </row>
    <row r="1121" spans="1:52" ht="30" customHeight="1">
      <c r="A1121" s="18" t="s">
        <v>2226</v>
      </c>
      <c r="B1121" s="18" t="s">
        <v>2227</v>
      </c>
      <c r="C1121" s="18" t="s">
        <v>1273</v>
      </c>
      <c r="D1121" s="19">
        <v>0.19700000000000001</v>
      </c>
      <c r="E1121" s="21">
        <f>단가대비표!O116</f>
        <v>3380</v>
      </c>
      <c r="F1121" s="24">
        <f>TRUNC(E1121*D1121,1)</f>
        <v>665.8</v>
      </c>
      <c r="G1121" s="21">
        <f>단가대비표!P116</f>
        <v>0</v>
      </c>
      <c r="H1121" s="24">
        <f>TRUNC(G1121*D1121,1)</f>
        <v>0</v>
      </c>
      <c r="I1121" s="21">
        <f>단가대비표!V116</f>
        <v>0</v>
      </c>
      <c r="J1121" s="24">
        <f>TRUNC(I1121*D1121,1)</f>
        <v>0</v>
      </c>
      <c r="K1121" s="21">
        <f>TRUNC(E1121+G1121+I1121,1)</f>
        <v>3380</v>
      </c>
      <c r="L1121" s="24">
        <f>TRUNC(F1121+H1121+J1121,1)</f>
        <v>665.8</v>
      </c>
      <c r="M1121" s="18" t="s">
        <v>52</v>
      </c>
      <c r="N1121" s="1" t="s">
        <v>1619</v>
      </c>
      <c r="O1121" s="1" t="s">
        <v>2228</v>
      </c>
      <c r="P1121" s="1" t="s">
        <v>64</v>
      </c>
      <c r="Q1121" s="1" t="s">
        <v>64</v>
      </c>
      <c r="R1121" s="1" t="s">
        <v>63</v>
      </c>
      <c r="AV1121" s="1" t="s">
        <v>52</v>
      </c>
      <c r="AW1121" s="1" t="s">
        <v>2229</v>
      </c>
      <c r="AX1121" s="1" t="s">
        <v>52</v>
      </c>
      <c r="AY1121" s="1" t="s">
        <v>52</v>
      </c>
      <c r="AZ1121" s="1" t="s">
        <v>52</v>
      </c>
    </row>
    <row r="1122" spans="1:52" ht="30" customHeight="1">
      <c r="A1122" s="18" t="s">
        <v>831</v>
      </c>
      <c r="B1122" s="18" t="s">
        <v>52</v>
      </c>
      <c r="C1122" s="18" t="s">
        <v>52</v>
      </c>
      <c r="D1122" s="19"/>
      <c r="E1122" s="21"/>
      <c r="F1122" s="24">
        <f>TRUNC(SUMIF(N1121:N1121, N1120, F1121:F1121),0)</f>
        <v>665</v>
      </c>
      <c r="G1122" s="21"/>
      <c r="H1122" s="24">
        <f>TRUNC(SUMIF(N1121:N1121, N1120, H1121:H1121),0)</f>
        <v>0</v>
      </c>
      <c r="I1122" s="21"/>
      <c r="J1122" s="24">
        <f>TRUNC(SUMIF(N1121:N1121, N1120, J1121:J1121),0)</f>
        <v>0</v>
      </c>
      <c r="K1122" s="21"/>
      <c r="L1122" s="24">
        <f>F1122+H1122+J1122</f>
        <v>665</v>
      </c>
      <c r="M1122" s="18" t="s">
        <v>52</v>
      </c>
      <c r="N1122" s="1" t="s">
        <v>99</v>
      </c>
      <c r="O1122" s="1" t="s">
        <v>99</v>
      </c>
      <c r="P1122" s="1" t="s">
        <v>52</v>
      </c>
      <c r="Q1122" s="1" t="s">
        <v>52</v>
      </c>
      <c r="R1122" s="1" t="s">
        <v>52</v>
      </c>
      <c r="AV1122" s="1" t="s">
        <v>52</v>
      </c>
      <c r="AW1122" s="1" t="s">
        <v>52</v>
      </c>
      <c r="AX1122" s="1" t="s">
        <v>52</v>
      </c>
      <c r="AY1122" s="1" t="s">
        <v>52</v>
      </c>
      <c r="AZ1122" s="1" t="s">
        <v>52</v>
      </c>
    </row>
    <row r="1123" spans="1:52" ht="30" customHeight="1">
      <c r="A1123" s="19"/>
      <c r="B1123" s="19"/>
      <c r="C1123" s="19"/>
      <c r="D1123" s="19"/>
      <c r="E1123" s="21"/>
      <c r="F1123" s="24"/>
      <c r="G1123" s="21"/>
      <c r="H1123" s="24"/>
      <c r="I1123" s="21"/>
      <c r="J1123" s="24"/>
      <c r="K1123" s="21"/>
      <c r="L1123" s="24"/>
      <c r="M1123" s="19"/>
    </row>
    <row r="1124" spans="1:52" ht="30" customHeight="1">
      <c r="A1124" s="15" t="s">
        <v>2230</v>
      </c>
      <c r="B1124" s="16"/>
      <c r="C1124" s="16"/>
      <c r="D1124" s="16"/>
      <c r="E1124" s="20"/>
      <c r="F1124" s="23"/>
      <c r="G1124" s="20"/>
      <c r="H1124" s="23"/>
      <c r="I1124" s="20"/>
      <c r="J1124" s="23"/>
      <c r="K1124" s="20"/>
      <c r="L1124" s="23"/>
      <c r="M1124" s="17"/>
      <c r="N1124" s="1" t="s">
        <v>1624</v>
      </c>
    </row>
    <row r="1125" spans="1:52" ht="30" customHeight="1">
      <c r="A1125" s="18" t="s">
        <v>1063</v>
      </c>
      <c r="B1125" s="18" t="s">
        <v>872</v>
      </c>
      <c r="C1125" s="18" t="s">
        <v>873</v>
      </c>
      <c r="D1125" s="19">
        <v>0.01</v>
      </c>
      <c r="E1125" s="21">
        <f>단가대비표!O171</f>
        <v>0</v>
      </c>
      <c r="F1125" s="24">
        <f>TRUNC(E1125*D1125,1)</f>
        <v>0</v>
      </c>
      <c r="G1125" s="21">
        <f>단가대비표!P171</f>
        <v>263017</v>
      </c>
      <c r="H1125" s="24">
        <f>TRUNC(G1125*D1125,1)</f>
        <v>2630.1</v>
      </c>
      <c r="I1125" s="21">
        <f>단가대비표!V171</f>
        <v>0</v>
      </c>
      <c r="J1125" s="24">
        <f>TRUNC(I1125*D1125,1)</f>
        <v>0</v>
      </c>
      <c r="K1125" s="21">
        <f t="shared" ref="K1125:L1128" si="148">TRUNC(E1125+G1125+I1125,1)</f>
        <v>263017</v>
      </c>
      <c r="L1125" s="24">
        <f t="shared" si="148"/>
        <v>2630.1</v>
      </c>
      <c r="M1125" s="18" t="s">
        <v>52</v>
      </c>
      <c r="N1125" s="1" t="s">
        <v>1624</v>
      </c>
      <c r="O1125" s="1" t="s">
        <v>1064</v>
      </c>
      <c r="P1125" s="1" t="s">
        <v>64</v>
      </c>
      <c r="Q1125" s="1" t="s">
        <v>64</v>
      </c>
      <c r="R1125" s="1" t="s">
        <v>63</v>
      </c>
      <c r="V1125">
        <v>1</v>
      </c>
      <c r="W1125">
        <v>2</v>
      </c>
      <c r="AV1125" s="1" t="s">
        <v>52</v>
      </c>
      <c r="AW1125" s="1" t="s">
        <v>2231</v>
      </c>
      <c r="AX1125" s="1" t="s">
        <v>52</v>
      </c>
      <c r="AY1125" s="1" t="s">
        <v>52</v>
      </c>
      <c r="AZ1125" s="1" t="s">
        <v>52</v>
      </c>
    </row>
    <row r="1126" spans="1:52" ht="30" customHeight="1">
      <c r="A1126" s="18" t="s">
        <v>876</v>
      </c>
      <c r="B1126" s="18" t="s">
        <v>872</v>
      </c>
      <c r="C1126" s="18" t="s">
        <v>873</v>
      </c>
      <c r="D1126" s="19">
        <v>1E-3</v>
      </c>
      <c r="E1126" s="21">
        <f>단가대비표!O155</f>
        <v>0</v>
      </c>
      <c r="F1126" s="24">
        <f>TRUNC(E1126*D1126,1)</f>
        <v>0</v>
      </c>
      <c r="G1126" s="21">
        <f>단가대비표!P155</f>
        <v>172068</v>
      </c>
      <c r="H1126" s="24">
        <f>TRUNC(G1126*D1126,1)</f>
        <v>172</v>
      </c>
      <c r="I1126" s="21">
        <f>단가대비표!V155</f>
        <v>0</v>
      </c>
      <c r="J1126" s="24">
        <f>TRUNC(I1126*D1126,1)</f>
        <v>0</v>
      </c>
      <c r="K1126" s="21">
        <f t="shared" si="148"/>
        <v>172068</v>
      </c>
      <c r="L1126" s="24">
        <f t="shared" si="148"/>
        <v>172</v>
      </c>
      <c r="M1126" s="18" t="s">
        <v>52</v>
      </c>
      <c r="N1126" s="1" t="s">
        <v>1624</v>
      </c>
      <c r="O1126" s="1" t="s">
        <v>877</v>
      </c>
      <c r="P1126" s="1" t="s">
        <v>64</v>
      </c>
      <c r="Q1126" s="1" t="s">
        <v>64</v>
      </c>
      <c r="R1126" s="1" t="s">
        <v>63</v>
      </c>
      <c r="V1126">
        <v>1</v>
      </c>
      <c r="W1126">
        <v>2</v>
      </c>
      <c r="AV1126" s="1" t="s">
        <v>52</v>
      </c>
      <c r="AW1126" s="1" t="s">
        <v>2232</v>
      </c>
      <c r="AX1126" s="1" t="s">
        <v>52</v>
      </c>
      <c r="AY1126" s="1" t="s">
        <v>52</v>
      </c>
      <c r="AZ1126" s="1" t="s">
        <v>52</v>
      </c>
    </row>
    <row r="1127" spans="1:52" ht="30" customHeight="1">
      <c r="A1127" s="18" t="s">
        <v>2166</v>
      </c>
      <c r="B1127" s="18" t="s">
        <v>1216</v>
      </c>
      <c r="C1127" s="18" t="s">
        <v>800</v>
      </c>
      <c r="D1127" s="19">
        <v>1</v>
      </c>
      <c r="E1127" s="21">
        <f>TRUNC(SUMIF(V1125:V1128, RIGHTB(O1127, 1), H1125:H1128)*U1127, 2)</f>
        <v>84.06</v>
      </c>
      <c r="F1127" s="24">
        <f>TRUNC(E1127*D1127,1)</f>
        <v>84</v>
      </c>
      <c r="G1127" s="21">
        <v>0</v>
      </c>
      <c r="H1127" s="24">
        <f>TRUNC(G1127*D1127,1)</f>
        <v>0</v>
      </c>
      <c r="I1127" s="21">
        <v>0</v>
      </c>
      <c r="J1127" s="24">
        <f>TRUNC(I1127*D1127,1)</f>
        <v>0</v>
      </c>
      <c r="K1127" s="21">
        <f t="shared" si="148"/>
        <v>84</v>
      </c>
      <c r="L1127" s="24">
        <f t="shared" si="148"/>
        <v>84</v>
      </c>
      <c r="M1127" s="18" t="s">
        <v>52</v>
      </c>
      <c r="N1127" s="1" t="s">
        <v>1624</v>
      </c>
      <c r="O1127" s="1" t="s">
        <v>801</v>
      </c>
      <c r="P1127" s="1" t="s">
        <v>64</v>
      </c>
      <c r="Q1127" s="1" t="s">
        <v>64</v>
      </c>
      <c r="R1127" s="1" t="s">
        <v>64</v>
      </c>
      <c r="S1127">
        <v>1</v>
      </c>
      <c r="T1127">
        <v>0</v>
      </c>
      <c r="U1127">
        <v>0.03</v>
      </c>
      <c r="AV1127" s="1" t="s">
        <v>52</v>
      </c>
      <c r="AW1127" s="1" t="s">
        <v>2233</v>
      </c>
      <c r="AX1127" s="1" t="s">
        <v>52</v>
      </c>
      <c r="AY1127" s="1" t="s">
        <v>52</v>
      </c>
      <c r="AZ1127" s="1" t="s">
        <v>52</v>
      </c>
    </row>
    <row r="1128" spans="1:52" ht="30" customHeight="1">
      <c r="A1128" s="18" t="s">
        <v>2234</v>
      </c>
      <c r="B1128" s="18" t="s">
        <v>2235</v>
      </c>
      <c r="C1128" s="18" t="s">
        <v>800</v>
      </c>
      <c r="D1128" s="19">
        <v>1</v>
      </c>
      <c r="E1128" s="21">
        <v>0</v>
      </c>
      <c r="F1128" s="24">
        <f>TRUNC(E1128*D1128,1)</f>
        <v>0</v>
      </c>
      <c r="G1128" s="21">
        <f>TRUNC(SUMIF(W1125:W1128, RIGHTB(O1128, 1), H1125:H1128)*U1128, 2)</f>
        <v>560.41999999999996</v>
      </c>
      <c r="H1128" s="24">
        <f>TRUNC(G1128*D1128,1)</f>
        <v>560.4</v>
      </c>
      <c r="I1128" s="21">
        <v>0</v>
      </c>
      <c r="J1128" s="24">
        <f>TRUNC(I1128*D1128,1)</f>
        <v>0</v>
      </c>
      <c r="K1128" s="21">
        <f t="shared" si="148"/>
        <v>560.4</v>
      </c>
      <c r="L1128" s="24">
        <f t="shared" si="148"/>
        <v>560.4</v>
      </c>
      <c r="M1128" s="18" t="s">
        <v>52</v>
      </c>
      <c r="N1128" s="1" t="s">
        <v>1624</v>
      </c>
      <c r="O1128" s="1" t="s">
        <v>976</v>
      </c>
      <c r="P1128" s="1" t="s">
        <v>64</v>
      </c>
      <c r="Q1128" s="1" t="s">
        <v>64</v>
      </c>
      <c r="R1128" s="1" t="s">
        <v>64</v>
      </c>
      <c r="S1128">
        <v>1</v>
      </c>
      <c r="T1128">
        <v>1</v>
      </c>
      <c r="U1128">
        <v>0.2</v>
      </c>
      <c r="AV1128" s="1" t="s">
        <v>52</v>
      </c>
      <c r="AW1128" s="1" t="s">
        <v>2236</v>
      </c>
      <c r="AX1128" s="1" t="s">
        <v>52</v>
      </c>
      <c r="AY1128" s="1" t="s">
        <v>52</v>
      </c>
      <c r="AZ1128" s="1" t="s">
        <v>52</v>
      </c>
    </row>
    <row r="1129" spans="1:52" ht="30" customHeight="1">
      <c r="A1129" s="18" t="s">
        <v>831</v>
      </c>
      <c r="B1129" s="18" t="s">
        <v>52</v>
      </c>
      <c r="C1129" s="18" t="s">
        <v>52</v>
      </c>
      <c r="D1129" s="19"/>
      <c r="E1129" s="21"/>
      <c r="F1129" s="24">
        <f>TRUNC(SUMIF(N1125:N1128, N1124, F1125:F1128),0)</f>
        <v>84</v>
      </c>
      <c r="G1129" s="21"/>
      <c r="H1129" s="24">
        <f>TRUNC(SUMIF(N1125:N1128, N1124, H1125:H1128),0)</f>
        <v>3362</v>
      </c>
      <c r="I1129" s="21"/>
      <c r="J1129" s="24">
        <f>TRUNC(SUMIF(N1125:N1128, N1124, J1125:J1128),0)</f>
        <v>0</v>
      </c>
      <c r="K1129" s="21"/>
      <c r="L1129" s="24">
        <f>F1129+H1129+J1129</f>
        <v>3446</v>
      </c>
      <c r="M1129" s="18" t="s">
        <v>52</v>
      </c>
      <c r="N1129" s="1" t="s">
        <v>99</v>
      </c>
      <c r="O1129" s="1" t="s">
        <v>99</v>
      </c>
      <c r="P1129" s="1" t="s">
        <v>52</v>
      </c>
      <c r="Q1129" s="1" t="s">
        <v>52</v>
      </c>
      <c r="R1129" s="1" t="s">
        <v>52</v>
      </c>
      <c r="AV1129" s="1" t="s">
        <v>52</v>
      </c>
      <c r="AW1129" s="1" t="s">
        <v>52</v>
      </c>
      <c r="AX1129" s="1" t="s">
        <v>52</v>
      </c>
      <c r="AY1129" s="1" t="s">
        <v>52</v>
      </c>
      <c r="AZ1129" s="1" t="s">
        <v>52</v>
      </c>
    </row>
    <row r="1130" spans="1:52" ht="30" customHeight="1">
      <c r="A1130" s="19"/>
      <c r="B1130" s="19"/>
      <c r="C1130" s="19"/>
      <c r="D1130" s="19"/>
      <c r="E1130" s="21"/>
      <c r="F1130" s="24"/>
      <c r="G1130" s="21"/>
      <c r="H1130" s="24"/>
      <c r="I1130" s="21"/>
      <c r="J1130" s="24"/>
      <c r="K1130" s="21"/>
      <c r="L1130" s="24"/>
      <c r="M1130" s="19"/>
    </row>
    <row r="1131" spans="1:52" ht="30" customHeight="1">
      <c r="A1131" s="15" t="s">
        <v>2237</v>
      </c>
      <c r="B1131" s="16"/>
      <c r="C1131" s="16"/>
      <c r="D1131" s="16"/>
      <c r="E1131" s="20"/>
      <c r="F1131" s="23"/>
      <c r="G1131" s="20"/>
      <c r="H1131" s="23"/>
      <c r="I1131" s="20"/>
      <c r="J1131" s="23"/>
      <c r="K1131" s="20"/>
      <c r="L1131" s="23"/>
      <c r="M1131" s="17"/>
      <c r="N1131" s="1" t="s">
        <v>1629</v>
      </c>
    </row>
    <row r="1132" spans="1:52" ht="30" customHeight="1">
      <c r="A1132" s="18" t="s">
        <v>2195</v>
      </c>
      <c r="B1132" s="18" t="s">
        <v>2238</v>
      </c>
      <c r="C1132" s="18" t="s">
        <v>771</v>
      </c>
      <c r="D1132" s="19">
        <v>0.05</v>
      </c>
      <c r="E1132" s="21">
        <f>단가대비표!O112</f>
        <v>728</v>
      </c>
      <c r="F1132" s="24">
        <f>TRUNC(E1132*D1132,1)</f>
        <v>36.4</v>
      </c>
      <c r="G1132" s="21">
        <f>단가대비표!P112</f>
        <v>0</v>
      </c>
      <c r="H1132" s="24">
        <f>TRUNC(G1132*D1132,1)</f>
        <v>0</v>
      </c>
      <c r="I1132" s="21">
        <f>단가대비표!V112</f>
        <v>0</v>
      </c>
      <c r="J1132" s="24">
        <f>TRUNC(I1132*D1132,1)</f>
        <v>0</v>
      </c>
      <c r="K1132" s="21">
        <f>TRUNC(E1132+G1132+I1132,1)</f>
        <v>728</v>
      </c>
      <c r="L1132" s="24">
        <f>TRUNC(F1132+H1132+J1132,1)</f>
        <v>36.4</v>
      </c>
      <c r="M1132" s="18" t="s">
        <v>52</v>
      </c>
      <c r="N1132" s="1" t="s">
        <v>1629</v>
      </c>
      <c r="O1132" s="1" t="s">
        <v>2239</v>
      </c>
      <c r="P1132" s="1" t="s">
        <v>64</v>
      </c>
      <c r="Q1132" s="1" t="s">
        <v>64</v>
      </c>
      <c r="R1132" s="1" t="s">
        <v>63</v>
      </c>
      <c r="AV1132" s="1" t="s">
        <v>52</v>
      </c>
      <c r="AW1132" s="1" t="s">
        <v>2240</v>
      </c>
      <c r="AX1132" s="1" t="s">
        <v>52</v>
      </c>
      <c r="AY1132" s="1" t="s">
        <v>52</v>
      </c>
      <c r="AZ1132" s="1" t="s">
        <v>52</v>
      </c>
    </row>
    <row r="1133" spans="1:52" ht="30" customHeight="1">
      <c r="A1133" s="18" t="s">
        <v>831</v>
      </c>
      <c r="B1133" s="18" t="s">
        <v>52</v>
      </c>
      <c r="C1133" s="18" t="s">
        <v>52</v>
      </c>
      <c r="D1133" s="19"/>
      <c r="E1133" s="21"/>
      <c r="F1133" s="24">
        <f>TRUNC(SUMIF(N1132:N1132, N1131, F1132:F1132),0)</f>
        <v>36</v>
      </c>
      <c r="G1133" s="21"/>
      <c r="H1133" s="24">
        <f>TRUNC(SUMIF(N1132:N1132, N1131, H1132:H1132),0)</f>
        <v>0</v>
      </c>
      <c r="I1133" s="21"/>
      <c r="J1133" s="24">
        <f>TRUNC(SUMIF(N1132:N1132, N1131, J1132:J1132),0)</f>
        <v>0</v>
      </c>
      <c r="K1133" s="21"/>
      <c r="L1133" s="24">
        <f>F1133+H1133+J1133</f>
        <v>36</v>
      </c>
      <c r="M1133" s="18" t="s">
        <v>52</v>
      </c>
      <c r="N1133" s="1" t="s">
        <v>99</v>
      </c>
      <c r="O1133" s="1" t="s">
        <v>99</v>
      </c>
      <c r="P1133" s="1" t="s">
        <v>52</v>
      </c>
      <c r="Q1133" s="1" t="s">
        <v>52</v>
      </c>
      <c r="R1133" s="1" t="s">
        <v>52</v>
      </c>
      <c r="AV1133" s="1" t="s">
        <v>52</v>
      </c>
      <c r="AW1133" s="1" t="s">
        <v>52</v>
      </c>
      <c r="AX1133" s="1" t="s">
        <v>52</v>
      </c>
      <c r="AY1133" s="1" t="s">
        <v>52</v>
      </c>
      <c r="AZ1133" s="1" t="s">
        <v>52</v>
      </c>
    </row>
    <row r="1134" spans="1:52" ht="30" customHeight="1">
      <c r="A1134" s="19"/>
      <c r="B1134" s="19"/>
      <c r="C1134" s="19"/>
      <c r="D1134" s="19"/>
      <c r="E1134" s="21"/>
      <c r="F1134" s="24"/>
      <c r="G1134" s="21"/>
      <c r="H1134" s="24"/>
      <c r="I1134" s="21"/>
      <c r="J1134" s="24"/>
      <c r="K1134" s="21"/>
      <c r="L1134" s="24"/>
      <c r="M1134" s="19"/>
    </row>
    <row r="1135" spans="1:52" ht="30" customHeight="1">
      <c r="A1135" s="15" t="s">
        <v>2241</v>
      </c>
      <c r="B1135" s="16"/>
      <c r="C1135" s="16"/>
      <c r="D1135" s="16"/>
      <c r="E1135" s="20"/>
      <c r="F1135" s="23"/>
      <c r="G1135" s="20"/>
      <c r="H1135" s="23"/>
      <c r="I1135" s="20"/>
      <c r="J1135" s="23"/>
      <c r="K1135" s="20"/>
      <c r="L1135" s="23"/>
      <c r="M1135" s="17"/>
      <c r="N1135" s="1" t="s">
        <v>1633</v>
      </c>
    </row>
    <row r="1136" spans="1:52" ht="30" customHeight="1">
      <c r="A1136" s="18" t="s">
        <v>1063</v>
      </c>
      <c r="B1136" s="18" t="s">
        <v>872</v>
      </c>
      <c r="C1136" s="18" t="s">
        <v>873</v>
      </c>
      <c r="D1136" s="19">
        <v>1.2E-2</v>
      </c>
      <c r="E1136" s="21">
        <f>단가대비표!O171</f>
        <v>0</v>
      </c>
      <c r="F1136" s="24">
        <f t="shared" ref="F1136:F1141" si="149">TRUNC(E1136*D1136,1)</f>
        <v>0</v>
      </c>
      <c r="G1136" s="21">
        <f>단가대비표!P171</f>
        <v>263017</v>
      </c>
      <c r="H1136" s="24">
        <f t="shared" ref="H1136:H1141" si="150">TRUNC(G1136*D1136,1)</f>
        <v>3156.2</v>
      </c>
      <c r="I1136" s="21">
        <f>단가대비표!V171</f>
        <v>0</v>
      </c>
      <c r="J1136" s="24">
        <f t="shared" ref="J1136:J1141" si="151">TRUNC(I1136*D1136,1)</f>
        <v>0</v>
      </c>
      <c r="K1136" s="21">
        <f t="shared" ref="K1136:L1141" si="152">TRUNC(E1136+G1136+I1136,1)</f>
        <v>263017</v>
      </c>
      <c r="L1136" s="24">
        <f t="shared" si="152"/>
        <v>3156.2</v>
      </c>
      <c r="M1136" s="18" t="s">
        <v>52</v>
      </c>
      <c r="N1136" s="1" t="s">
        <v>1633</v>
      </c>
      <c r="O1136" s="1" t="s">
        <v>1064</v>
      </c>
      <c r="P1136" s="1" t="s">
        <v>64</v>
      </c>
      <c r="Q1136" s="1" t="s">
        <v>64</v>
      </c>
      <c r="R1136" s="1" t="s">
        <v>63</v>
      </c>
      <c r="V1136">
        <v>1</v>
      </c>
      <c r="W1136">
        <v>2</v>
      </c>
      <c r="AV1136" s="1" t="s">
        <v>52</v>
      </c>
      <c r="AW1136" s="1" t="s">
        <v>2242</v>
      </c>
      <c r="AX1136" s="1" t="s">
        <v>52</v>
      </c>
      <c r="AY1136" s="1" t="s">
        <v>52</v>
      </c>
      <c r="AZ1136" s="1" t="s">
        <v>52</v>
      </c>
    </row>
    <row r="1137" spans="1:52" ht="30" customHeight="1">
      <c r="A1137" s="18" t="s">
        <v>876</v>
      </c>
      <c r="B1137" s="18" t="s">
        <v>872</v>
      </c>
      <c r="C1137" s="18" t="s">
        <v>873</v>
      </c>
      <c r="D1137" s="19">
        <v>2E-3</v>
      </c>
      <c r="E1137" s="21">
        <f>단가대비표!O155</f>
        <v>0</v>
      </c>
      <c r="F1137" s="24">
        <f t="shared" si="149"/>
        <v>0</v>
      </c>
      <c r="G1137" s="21">
        <f>단가대비표!P155</f>
        <v>172068</v>
      </c>
      <c r="H1137" s="24">
        <f t="shared" si="150"/>
        <v>344.1</v>
      </c>
      <c r="I1137" s="21">
        <f>단가대비표!V155</f>
        <v>0</v>
      </c>
      <c r="J1137" s="24">
        <f t="shared" si="151"/>
        <v>0</v>
      </c>
      <c r="K1137" s="21">
        <f t="shared" si="152"/>
        <v>172068</v>
      </c>
      <c r="L1137" s="24">
        <f t="shared" si="152"/>
        <v>344.1</v>
      </c>
      <c r="M1137" s="18" t="s">
        <v>52</v>
      </c>
      <c r="N1137" s="1" t="s">
        <v>1633</v>
      </c>
      <c r="O1137" s="1" t="s">
        <v>877</v>
      </c>
      <c r="P1137" s="1" t="s">
        <v>64</v>
      </c>
      <c r="Q1137" s="1" t="s">
        <v>64</v>
      </c>
      <c r="R1137" s="1" t="s">
        <v>63</v>
      </c>
      <c r="V1137">
        <v>1</v>
      </c>
      <c r="W1137">
        <v>2</v>
      </c>
      <c r="AV1137" s="1" t="s">
        <v>52</v>
      </c>
      <c r="AW1137" s="1" t="s">
        <v>2243</v>
      </c>
      <c r="AX1137" s="1" t="s">
        <v>52</v>
      </c>
      <c r="AY1137" s="1" t="s">
        <v>52</v>
      </c>
      <c r="AZ1137" s="1" t="s">
        <v>52</v>
      </c>
    </row>
    <row r="1138" spans="1:52" ht="30" customHeight="1">
      <c r="A1138" s="18" t="s">
        <v>1063</v>
      </c>
      <c r="B1138" s="18" t="s">
        <v>872</v>
      </c>
      <c r="C1138" s="18" t="s">
        <v>873</v>
      </c>
      <c r="D1138" s="19">
        <v>1.2E-2</v>
      </c>
      <c r="E1138" s="21">
        <f>단가대비표!O171</f>
        <v>0</v>
      </c>
      <c r="F1138" s="24">
        <f t="shared" si="149"/>
        <v>0</v>
      </c>
      <c r="G1138" s="21">
        <f>단가대비표!P171</f>
        <v>263017</v>
      </c>
      <c r="H1138" s="24">
        <f t="shared" si="150"/>
        <v>3156.2</v>
      </c>
      <c r="I1138" s="21">
        <f>단가대비표!V171</f>
        <v>0</v>
      </c>
      <c r="J1138" s="24">
        <f t="shared" si="151"/>
        <v>0</v>
      </c>
      <c r="K1138" s="21">
        <f t="shared" si="152"/>
        <v>263017</v>
      </c>
      <c r="L1138" s="24">
        <f t="shared" si="152"/>
        <v>3156.2</v>
      </c>
      <c r="M1138" s="18" t="s">
        <v>52</v>
      </c>
      <c r="N1138" s="1" t="s">
        <v>1633</v>
      </c>
      <c r="O1138" s="1" t="s">
        <v>1064</v>
      </c>
      <c r="P1138" s="1" t="s">
        <v>64</v>
      </c>
      <c r="Q1138" s="1" t="s">
        <v>64</v>
      </c>
      <c r="R1138" s="1" t="s">
        <v>63</v>
      </c>
      <c r="V1138">
        <v>1</v>
      </c>
      <c r="W1138">
        <v>2</v>
      </c>
      <c r="AV1138" s="1" t="s">
        <v>52</v>
      </c>
      <c r="AW1138" s="1" t="s">
        <v>2242</v>
      </c>
      <c r="AX1138" s="1" t="s">
        <v>52</v>
      </c>
      <c r="AY1138" s="1" t="s">
        <v>52</v>
      </c>
      <c r="AZ1138" s="1" t="s">
        <v>52</v>
      </c>
    </row>
    <row r="1139" spans="1:52" ht="30" customHeight="1">
      <c r="A1139" s="18" t="s">
        <v>876</v>
      </c>
      <c r="B1139" s="18" t="s">
        <v>872</v>
      </c>
      <c r="C1139" s="18" t="s">
        <v>873</v>
      </c>
      <c r="D1139" s="19">
        <v>2E-3</v>
      </c>
      <c r="E1139" s="21">
        <f>단가대비표!O155</f>
        <v>0</v>
      </c>
      <c r="F1139" s="24">
        <f t="shared" si="149"/>
        <v>0</v>
      </c>
      <c r="G1139" s="21">
        <f>단가대비표!P155</f>
        <v>172068</v>
      </c>
      <c r="H1139" s="24">
        <f t="shared" si="150"/>
        <v>344.1</v>
      </c>
      <c r="I1139" s="21">
        <f>단가대비표!V155</f>
        <v>0</v>
      </c>
      <c r="J1139" s="24">
        <f t="shared" si="151"/>
        <v>0</v>
      </c>
      <c r="K1139" s="21">
        <f t="shared" si="152"/>
        <v>172068</v>
      </c>
      <c r="L1139" s="24">
        <f t="shared" si="152"/>
        <v>344.1</v>
      </c>
      <c r="M1139" s="18" t="s">
        <v>52</v>
      </c>
      <c r="N1139" s="1" t="s">
        <v>1633</v>
      </c>
      <c r="O1139" s="1" t="s">
        <v>877</v>
      </c>
      <c r="P1139" s="1" t="s">
        <v>64</v>
      </c>
      <c r="Q1139" s="1" t="s">
        <v>64</v>
      </c>
      <c r="R1139" s="1" t="s">
        <v>63</v>
      </c>
      <c r="V1139">
        <v>1</v>
      </c>
      <c r="W1139">
        <v>2</v>
      </c>
      <c r="AV1139" s="1" t="s">
        <v>52</v>
      </c>
      <c r="AW1139" s="1" t="s">
        <v>2243</v>
      </c>
      <c r="AX1139" s="1" t="s">
        <v>52</v>
      </c>
      <c r="AY1139" s="1" t="s">
        <v>52</v>
      </c>
      <c r="AZ1139" s="1" t="s">
        <v>52</v>
      </c>
    </row>
    <row r="1140" spans="1:52" ht="30" customHeight="1">
      <c r="A1140" s="18" t="s">
        <v>2166</v>
      </c>
      <c r="B1140" s="18" t="s">
        <v>1066</v>
      </c>
      <c r="C1140" s="18" t="s">
        <v>800</v>
      </c>
      <c r="D1140" s="19">
        <v>1</v>
      </c>
      <c r="E1140" s="21">
        <f>TRUNC(SUMIF(V1136:V1141, RIGHTB(O1140, 1), H1136:H1141)*U1140, 2)</f>
        <v>140.01</v>
      </c>
      <c r="F1140" s="24">
        <f t="shared" si="149"/>
        <v>140</v>
      </c>
      <c r="G1140" s="21">
        <v>0</v>
      </c>
      <c r="H1140" s="24">
        <f t="shared" si="150"/>
        <v>0</v>
      </c>
      <c r="I1140" s="21">
        <v>0</v>
      </c>
      <c r="J1140" s="24">
        <f t="shared" si="151"/>
        <v>0</v>
      </c>
      <c r="K1140" s="21">
        <f t="shared" si="152"/>
        <v>140</v>
      </c>
      <c r="L1140" s="24">
        <f t="shared" si="152"/>
        <v>140</v>
      </c>
      <c r="M1140" s="18" t="s">
        <v>52</v>
      </c>
      <c r="N1140" s="1" t="s">
        <v>1633</v>
      </c>
      <c r="O1140" s="1" t="s">
        <v>801</v>
      </c>
      <c r="P1140" s="1" t="s">
        <v>64</v>
      </c>
      <c r="Q1140" s="1" t="s">
        <v>64</v>
      </c>
      <c r="R1140" s="1" t="s">
        <v>64</v>
      </c>
      <c r="S1140">
        <v>1</v>
      </c>
      <c r="T1140">
        <v>0</v>
      </c>
      <c r="U1140">
        <v>0.02</v>
      </c>
      <c r="AV1140" s="1" t="s">
        <v>52</v>
      </c>
      <c r="AW1140" s="1" t="s">
        <v>2244</v>
      </c>
      <c r="AX1140" s="1" t="s">
        <v>52</v>
      </c>
      <c r="AY1140" s="1" t="s">
        <v>52</v>
      </c>
      <c r="AZ1140" s="1" t="s">
        <v>52</v>
      </c>
    </row>
    <row r="1141" spans="1:52" ht="30" customHeight="1">
      <c r="A1141" s="18" t="s">
        <v>2234</v>
      </c>
      <c r="B1141" s="18" t="s">
        <v>2235</v>
      </c>
      <c r="C1141" s="18" t="s">
        <v>800</v>
      </c>
      <c r="D1141" s="19">
        <v>1</v>
      </c>
      <c r="E1141" s="21">
        <v>0</v>
      </c>
      <c r="F1141" s="24">
        <f t="shared" si="149"/>
        <v>0</v>
      </c>
      <c r="G1141" s="21">
        <f>TRUNC(SUMIF(W1136:W1141, RIGHTB(O1141, 1), H1136:H1141)*U1141, 2)</f>
        <v>1400.12</v>
      </c>
      <c r="H1141" s="24">
        <f t="shared" si="150"/>
        <v>1400.1</v>
      </c>
      <c r="I1141" s="21">
        <v>0</v>
      </c>
      <c r="J1141" s="24">
        <f t="shared" si="151"/>
        <v>0</v>
      </c>
      <c r="K1141" s="21">
        <f t="shared" si="152"/>
        <v>1400.1</v>
      </c>
      <c r="L1141" s="24">
        <f t="shared" si="152"/>
        <v>1400.1</v>
      </c>
      <c r="M1141" s="18" t="s">
        <v>52</v>
      </c>
      <c r="N1141" s="1" t="s">
        <v>1633</v>
      </c>
      <c r="O1141" s="1" t="s">
        <v>976</v>
      </c>
      <c r="P1141" s="1" t="s">
        <v>64</v>
      </c>
      <c r="Q1141" s="1" t="s">
        <v>64</v>
      </c>
      <c r="R1141" s="1" t="s">
        <v>64</v>
      </c>
      <c r="S1141">
        <v>1</v>
      </c>
      <c r="T1141">
        <v>1</v>
      </c>
      <c r="U1141">
        <v>0.2</v>
      </c>
      <c r="AV1141" s="1" t="s">
        <v>52</v>
      </c>
      <c r="AW1141" s="1" t="s">
        <v>2245</v>
      </c>
      <c r="AX1141" s="1" t="s">
        <v>52</v>
      </c>
      <c r="AY1141" s="1" t="s">
        <v>52</v>
      </c>
      <c r="AZ1141" s="1" t="s">
        <v>52</v>
      </c>
    </row>
    <row r="1142" spans="1:52" ht="30" customHeight="1">
      <c r="A1142" s="18" t="s">
        <v>831</v>
      </c>
      <c r="B1142" s="18" t="s">
        <v>52</v>
      </c>
      <c r="C1142" s="18" t="s">
        <v>52</v>
      </c>
      <c r="D1142" s="19"/>
      <c r="E1142" s="21"/>
      <c r="F1142" s="24">
        <f>TRUNC(SUMIF(N1136:N1141, N1135, F1136:F1141),0)</f>
        <v>140</v>
      </c>
      <c r="G1142" s="21"/>
      <c r="H1142" s="24">
        <f>TRUNC(SUMIF(N1136:N1141, N1135, H1136:H1141),0)</f>
        <v>8400</v>
      </c>
      <c r="I1142" s="21"/>
      <c r="J1142" s="24">
        <f>TRUNC(SUMIF(N1136:N1141, N1135, J1136:J1141),0)</f>
        <v>0</v>
      </c>
      <c r="K1142" s="21"/>
      <c r="L1142" s="24">
        <f>F1142+H1142+J1142</f>
        <v>8540</v>
      </c>
      <c r="M1142" s="18" t="s">
        <v>52</v>
      </c>
      <c r="N1142" s="1" t="s">
        <v>99</v>
      </c>
      <c r="O1142" s="1" t="s">
        <v>99</v>
      </c>
      <c r="P1142" s="1" t="s">
        <v>52</v>
      </c>
      <c r="Q1142" s="1" t="s">
        <v>52</v>
      </c>
      <c r="R1142" s="1" t="s">
        <v>52</v>
      </c>
      <c r="AV1142" s="1" t="s">
        <v>52</v>
      </c>
      <c r="AW1142" s="1" t="s">
        <v>52</v>
      </c>
      <c r="AX1142" s="1" t="s">
        <v>52</v>
      </c>
      <c r="AY1142" s="1" t="s">
        <v>52</v>
      </c>
      <c r="AZ1142" s="1" t="s">
        <v>52</v>
      </c>
    </row>
    <row r="1143" spans="1:52" ht="30" customHeight="1">
      <c r="A1143" s="19"/>
      <c r="B1143" s="19"/>
      <c r="C1143" s="19"/>
      <c r="D1143" s="19"/>
      <c r="E1143" s="21"/>
      <c r="F1143" s="24"/>
      <c r="G1143" s="21"/>
      <c r="H1143" s="24"/>
      <c r="I1143" s="21"/>
      <c r="J1143" s="24"/>
      <c r="K1143" s="21"/>
      <c r="L1143" s="24"/>
      <c r="M1143" s="19"/>
    </row>
    <row r="1144" spans="1:52" ht="30" customHeight="1">
      <c r="A1144" s="15" t="s">
        <v>2246</v>
      </c>
      <c r="B1144" s="16"/>
      <c r="C1144" s="16"/>
      <c r="D1144" s="16"/>
      <c r="E1144" s="20"/>
      <c r="F1144" s="23"/>
      <c r="G1144" s="20"/>
      <c r="H1144" s="23"/>
      <c r="I1144" s="20"/>
      <c r="J1144" s="23"/>
      <c r="K1144" s="20"/>
      <c r="L1144" s="23"/>
      <c r="M1144" s="17"/>
      <c r="N1144" s="1" t="s">
        <v>1639</v>
      </c>
    </row>
    <row r="1145" spans="1:52" ht="30" customHeight="1">
      <c r="A1145" s="18" t="s">
        <v>1063</v>
      </c>
      <c r="B1145" s="18" t="s">
        <v>872</v>
      </c>
      <c r="C1145" s="18" t="s">
        <v>873</v>
      </c>
      <c r="D1145" s="19">
        <v>0.01</v>
      </c>
      <c r="E1145" s="21">
        <f>단가대비표!O171</f>
        <v>0</v>
      </c>
      <c r="F1145" s="24">
        <f>TRUNC(E1145*D1145,1)</f>
        <v>0</v>
      </c>
      <c r="G1145" s="21">
        <f>단가대비표!P171</f>
        <v>263017</v>
      </c>
      <c r="H1145" s="24">
        <f>TRUNC(G1145*D1145,1)</f>
        <v>2630.1</v>
      </c>
      <c r="I1145" s="21">
        <f>단가대비표!V171</f>
        <v>0</v>
      </c>
      <c r="J1145" s="24">
        <f>TRUNC(I1145*D1145,1)</f>
        <v>0</v>
      </c>
      <c r="K1145" s="21">
        <f t="shared" ref="K1145:L1147" si="153">TRUNC(E1145+G1145+I1145,1)</f>
        <v>263017</v>
      </c>
      <c r="L1145" s="24">
        <f t="shared" si="153"/>
        <v>2630.1</v>
      </c>
      <c r="M1145" s="18" t="s">
        <v>52</v>
      </c>
      <c r="N1145" s="1" t="s">
        <v>1639</v>
      </c>
      <c r="O1145" s="1" t="s">
        <v>1064</v>
      </c>
      <c r="P1145" s="1" t="s">
        <v>64</v>
      </c>
      <c r="Q1145" s="1" t="s">
        <v>64</v>
      </c>
      <c r="R1145" s="1" t="s">
        <v>63</v>
      </c>
      <c r="V1145">
        <v>1</v>
      </c>
      <c r="AV1145" s="1" t="s">
        <v>52</v>
      </c>
      <c r="AW1145" s="1" t="s">
        <v>2247</v>
      </c>
      <c r="AX1145" s="1" t="s">
        <v>52</v>
      </c>
      <c r="AY1145" s="1" t="s">
        <v>52</v>
      </c>
      <c r="AZ1145" s="1" t="s">
        <v>52</v>
      </c>
    </row>
    <row r="1146" spans="1:52" ht="30" customHeight="1">
      <c r="A1146" s="18" t="s">
        <v>876</v>
      </c>
      <c r="B1146" s="18" t="s">
        <v>872</v>
      </c>
      <c r="C1146" s="18" t="s">
        <v>873</v>
      </c>
      <c r="D1146" s="19">
        <v>1E-3</v>
      </c>
      <c r="E1146" s="21">
        <f>단가대비표!O155</f>
        <v>0</v>
      </c>
      <c r="F1146" s="24">
        <f>TRUNC(E1146*D1146,1)</f>
        <v>0</v>
      </c>
      <c r="G1146" s="21">
        <f>단가대비표!P155</f>
        <v>172068</v>
      </c>
      <c r="H1146" s="24">
        <f>TRUNC(G1146*D1146,1)</f>
        <v>172</v>
      </c>
      <c r="I1146" s="21">
        <f>단가대비표!V155</f>
        <v>0</v>
      </c>
      <c r="J1146" s="24">
        <f>TRUNC(I1146*D1146,1)</f>
        <v>0</v>
      </c>
      <c r="K1146" s="21">
        <f t="shared" si="153"/>
        <v>172068</v>
      </c>
      <c r="L1146" s="24">
        <f t="shared" si="153"/>
        <v>172</v>
      </c>
      <c r="M1146" s="18" t="s">
        <v>52</v>
      </c>
      <c r="N1146" s="1" t="s">
        <v>1639</v>
      </c>
      <c r="O1146" s="1" t="s">
        <v>877</v>
      </c>
      <c r="P1146" s="1" t="s">
        <v>64</v>
      </c>
      <c r="Q1146" s="1" t="s">
        <v>64</v>
      </c>
      <c r="R1146" s="1" t="s">
        <v>63</v>
      </c>
      <c r="V1146">
        <v>1</v>
      </c>
      <c r="AV1146" s="1" t="s">
        <v>52</v>
      </c>
      <c r="AW1146" s="1" t="s">
        <v>2248</v>
      </c>
      <c r="AX1146" s="1" t="s">
        <v>52</v>
      </c>
      <c r="AY1146" s="1" t="s">
        <v>52</v>
      </c>
      <c r="AZ1146" s="1" t="s">
        <v>52</v>
      </c>
    </row>
    <row r="1147" spans="1:52" ht="30" customHeight="1">
      <c r="A1147" s="18" t="s">
        <v>2166</v>
      </c>
      <c r="B1147" s="18" t="s">
        <v>1216</v>
      </c>
      <c r="C1147" s="18" t="s">
        <v>800</v>
      </c>
      <c r="D1147" s="19">
        <v>1</v>
      </c>
      <c r="E1147" s="21">
        <f>TRUNC(SUMIF(V1145:V1147, RIGHTB(O1147, 1), H1145:H1147)*U1147, 2)</f>
        <v>84.06</v>
      </c>
      <c r="F1147" s="24">
        <f>TRUNC(E1147*D1147,1)</f>
        <v>84</v>
      </c>
      <c r="G1147" s="21">
        <v>0</v>
      </c>
      <c r="H1147" s="24">
        <f>TRUNC(G1147*D1147,1)</f>
        <v>0</v>
      </c>
      <c r="I1147" s="21">
        <v>0</v>
      </c>
      <c r="J1147" s="24">
        <f>TRUNC(I1147*D1147,1)</f>
        <v>0</v>
      </c>
      <c r="K1147" s="21">
        <f t="shared" si="153"/>
        <v>84</v>
      </c>
      <c r="L1147" s="24">
        <f t="shared" si="153"/>
        <v>84</v>
      </c>
      <c r="M1147" s="18" t="s">
        <v>52</v>
      </c>
      <c r="N1147" s="1" t="s">
        <v>1639</v>
      </c>
      <c r="O1147" s="1" t="s">
        <v>801</v>
      </c>
      <c r="P1147" s="1" t="s">
        <v>64</v>
      </c>
      <c r="Q1147" s="1" t="s">
        <v>64</v>
      </c>
      <c r="R1147" s="1" t="s">
        <v>64</v>
      </c>
      <c r="S1147">
        <v>1</v>
      </c>
      <c r="T1147">
        <v>0</v>
      </c>
      <c r="U1147">
        <v>0.03</v>
      </c>
      <c r="AV1147" s="1" t="s">
        <v>52</v>
      </c>
      <c r="AW1147" s="1" t="s">
        <v>2249</v>
      </c>
      <c r="AX1147" s="1" t="s">
        <v>52</v>
      </c>
      <c r="AY1147" s="1" t="s">
        <v>52</v>
      </c>
      <c r="AZ1147" s="1" t="s">
        <v>52</v>
      </c>
    </row>
    <row r="1148" spans="1:52" ht="30" customHeight="1">
      <c r="A1148" s="18" t="s">
        <v>831</v>
      </c>
      <c r="B1148" s="18" t="s">
        <v>52</v>
      </c>
      <c r="C1148" s="18" t="s">
        <v>52</v>
      </c>
      <c r="D1148" s="19"/>
      <c r="E1148" s="21"/>
      <c r="F1148" s="24">
        <f>TRUNC(SUMIF(N1145:N1147, N1144, F1145:F1147),0)</f>
        <v>84</v>
      </c>
      <c r="G1148" s="21"/>
      <c r="H1148" s="24">
        <f>TRUNC(SUMIF(N1145:N1147, N1144, H1145:H1147),0)</f>
        <v>2802</v>
      </c>
      <c r="I1148" s="21"/>
      <c r="J1148" s="24">
        <f>TRUNC(SUMIF(N1145:N1147, N1144, J1145:J1147),0)</f>
        <v>0</v>
      </c>
      <c r="K1148" s="21"/>
      <c r="L1148" s="24">
        <f>F1148+H1148+J1148</f>
        <v>2886</v>
      </c>
      <c r="M1148" s="18" t="s">
        <v>52</v>
      </c>
      <c r="N1148" s="1" t="s">
        <v>99</v>
      </c>
      <c r="O1148" s="1" t="s">
        <v>99</v>
      </c>
      <c r="P1148" s="1" t="s">
        <v>52</v>
      </c>
      <c r="Q1148" s="1" t="s">
        <v>52</v>
      </c>
      <c r="R1148" s="1" t="s">
        <v>52</v>
      </c>
      <c r="AV1148" s="1" t="s">
        <v>52</v>
      </c>
      <c r="AW1148" s="1" t="s">
        <v>52</v>
      </c>
      <c r="AX1148" s="1" t="s">
        <v>52</v>
      </c>
      <c r="AY1148" s="1" t="s">
        <v>52</v>
      </c>
      <c r="AZ1148" s="1" t="s">
        <v>52</v>
      </c>
    </row>
    <row r="1149" spans="1:52" ht="30" customHeight="1">
      <c r="A1149" s="19"/>
      <c r="B1149" s="19"/>
      <c r="C1149" s="19"/>
      <c r="D1149" s="19"/>
      <c r="E1149" s="21"/>
      <c r="F1149" s="24"/>
      <c r="G1149" s="21"/>
      <c r="H1149" s="24"/>
      <c r="I1149" s="21"/>
      <c r="J1149" s="24"/>
      <c r="K1149" s="21"/>
      <c r="L1149" s="24"/>
      <c r="M1149" s="19"/>
    </row>
    <row r="1150" spans="1:52" ht="30" customHeight="1">
      <c r="A1150" s="15" t="s">
        <v>2250</v>
      </c>
      <c r="B1150" s="16"/>
      <c r="C1150" s="16"/>
      <c r="D1150" s="16"/>
      <c r="E1150" s="20"/>
      <c r="F1150" s="23"/>
      <c r="G1150" s="20"/>
      <c r="H1150" s="23"/>
      <c r="I1150" s="20"/>
      <c r="J1150" s="23"/>
      <c r="K1150" s="20"/>
      <c r="L1150" s="23"/>
      <c r="M1150" s="17"/>
      <c r="N1150" s="1" t="s">
        <v>1643</v>
      </c>
    </row>
    <row r="1151" spans="1:52" ht="30" customHeight="1">
      <c r="A1151" s="18" t="s">
        <v>2195</v>
      </c>
      <c r="B1151" s="18" t="s">
        <v>2251</v>
      </c>
      <c r="C1151" s="18" t="s">
        <v>771</v>
      </c>
      <c r="D1151" s="19">
        <v>0.05</v>
      </c>
      <c r="E1151" s="21">
        <f>단가대비표!O113</f>
        <v>1196</v>
      </c>
      <c r="F1151" s="24">
        <f>TRUNC(E1151*D1151,1)</f>
        <v>59.8</v>
      </c>
      <c r="G1151" s="21">
        <f>단가대비표!P113</f>
        <v>0</v>
      </c>
      <c r="H1151" s="24">
        <f>TRUNC(G1151*D1151,1)</f>
        <v>0</v>
      </c>
      <c r="I1151" s="21">
        <f>단가대비표!V113</f>
        <v>0</v>
      </c>
      <c r="J1151" s="24">
        <f>TRUNC(I1151*D1151,1)</f>
        <v>0</v>
      </c>
      <c r="K1151" s="21">
        <f>TRUNC(E1151+G1151+I1151,1)</f>
        <v>1196</v>
      </c>
      <c r="L1151" s="24">
        <f>TRUNC(F1151+H1151+J1151,1)</f>
        <v>59.8</v>
      </c>
      <c r="M1151" s="18" t="s">
        <v>52</v>
      </c>
      <c r="N1151" s="1" t="s">
        <v>1643</v>
      </c>
      <c r="O1151" s="1" t="s">
        <v>2252</v>
      </c>
      <c r="P1151" s="1" t="s">
        <v>64</v>
      </c>
      <c r="Q1151" s="1" t="s">
        <v>64</v>
      </c>
      <c r="R1151" s="1" t="s">
        <v>63</v>
      </c>
      <c r="AV1151" s="1" t="s">
        <v>52</v>
      </c>
      <c r="AW1151" s="1" t="s">
        <v>2253</v>
      </c>
      <c r="AX1151" s="1" t="s">
        <v>52</v>
      </c>
      <c r="AY1151" s="1" t="s">
        <v>52</v>
      </c>
      <c r="AZ1151" s="1" t="s">
        <v>52</v>
      </c>
    </row>
    <row r="1152" spans="1:52" ht="30" customHeight="1">
      <c r="A1152" s="18" t="s">
        <v>831</v>
      </c>
      <c r="B1152" s="18" t="s">
        <v>52</v>
      </c>
      <c r="C1152" s="18" t="s">
        <v>52</v>
      </c>
      <c r="D1152" s="19"/>
      <c r="E1152" s="21"/>
      <c r="F1152" s="24">
        <f>TRUNC(SUMIF(N1151:N1151, N1150, F1151:F1151),0)</f>
        <v>59</v>
      </c>
      <c r="G1152" s="21"/>
      <c r="H1152" s="24">
        <f>TRUNC(SUMIF(N1151:N1151, N1150, H1151:H1151),0)</f>
        <v>0</v>
      </c>
      <c r="I1152" s="21"/>
      <c r="J1152" s="24">
        <f>TRUNC(SUMIF(N1151:N1151, N1150, J1151:J1151),0)</f>
        <v>0</v>
      </c>
      <c r="K1152" s="21"/>
      <c r="L1152" s="24">
        <f>F1152+H1152+J1152</f>
        <v>59</v>
      </c>
      <c r="M1152" s="18" t="s">
        <v>52</v>
      </c>
      <c r="N1152" s="1" t="s">
        <v>99</v>
      </c>
      <c r="O1152" s="1" t="s">
        <v>99</v>
      </c>
      <c r="P1152" s="1" t="s">
        <v>52</v>
      </c>
      <c r="Q1152" s="1" t="s">
        <v>52</v>
      </c>
      <c r="R1152" s="1" t="s">
        <v>52</v>
      </c>
      <c r="AV1152" s="1" t="s">
        <v>52</v>
      </c>
      <c r="AW1152" s="1" t="s">
        <v>52</v>
      </c>
      <c r="AX1152" s="1" t="s">
        <v>52</v>
      </c>
      <c r="AY1152" s="1" t="s">
        <v>52</v>
      </c>
      <c r="AZ1152" s="1" t="s">
        <v>52</v>
      </c>
    </row>
    <row r="1153" spans="1:52" ht="30" customHeight="1">
      <c r="A1153" s="19"/>
      <c r="B1153" s="19"/>
      <c r="C1153" s="19"/>
      <c r="D1153" s="19"/>
      <c r="E1153" s="21"/>
      <c r="F1153" s="24"/>
      <c r="G1153" s="21"/>
      <c r="H1153" s="24"/>
      <c r="I1153" s="21"/>
      <c r="J1153" s="24"/>
      <c r="K1153" s="21"/>
      <c r="L1153" s="24"/>
      <c r="M1153" s="19"/>
    </row>
    <row r="1154" spans="1:52" ht="30" customHeight="1">
      <c r="A1154" s="15" t="s">
        <v>2254</v>
      </c>
      <c r="B1154" s="16"/>
      <c r="C1154" s="16"/>
      <c r="D1154" s="16"/>
      <c r="E1154" s="20"/>
      <c r="F1154" s="23"/>
      <c r="G1154" s="20"/>
      <c r="H1154" s="23"/>
      <c r="I1154" s="20"/>
      <c r="J1154" s="23"/>
      <c r="K1154" s="20"/>
      <c r="L1154" s="23"/>
      <c r="M1154" s="17"/>
      <c r="N1154" s="1" t="s">
        <v>1651</v>
      </c>
    </row>
    <row r="1155" spans="1:52" ht="30" customHeight="1">
      <c r="A1155" s="18" t="s">
        <v>1648</v>
      </c>
      <c r="B1155" s="18" t="s">
        <v>2255</v>
      </c>
      <c r="C1155" s="18" t="s">
        <v>1291</v>
      </c>
      <c r="D1155" s="19">
        <v>1</v>
      </c>
      <c r="E1155" s="21">
        <f>단가대비표!O148</f>
        <v>1521</v>
      </c>
      <c r="F1155" s="24">
        <f>TRUNC(E1155*D1155,1)</f>
        <v>1521</v>
      </c>
      <c r="G1155" s="21">
        <f>단가대비표!P148</f>
        <v>7247</v>
      </c>
      <c r="H1155" s="24">
        <f>TRUNC(G1155*D1155,1)</f>
        <v>7247</v>
      </c>
      <c r="I1155" s="21">
        <f>단가대비표!V148</f>
        <v>0</v>
      </c>
      <c r="J1155" s="24">
        <f>TRUNC(I1155*D1155,1)</f>
        <v>0</v>
      </c>
      <c r="K1155" s="21">
        <f>TRUNC(E1155+G1155+I1155,1)</f>
        <v>8768</v>
      </c>
      <c r="L1155" s="24">
        <f>TRUNC(F1155+H1155+J1155,1)</f>
        <v>8768</v>
      </c>
      <c r="M1155" s="18" t="s">
        <v>1292</v>
      </c>
      <c r="N1155" s="1" t="s">
        <v>1651</v>
      </c>
      <c r="O1155" s="1" t="s">
        <v>2256</v>
      </c>
      <c r="P1155" s="1" t="s">
        <v>64</v>
      </c>
      <c r="Q1155" s="1" t="s">
        <v>64</v>
      </c>
      <c r="R1155" s="1" t="s">
        <v>63</v>
      </c>
      <c r="AV1155" s="1" t="s">
        <v>52</v>
      </c>
      <c r="AW1155" s="1" t="s">
        <v>2257</v>
      </c>
      <c r="AX1155" s="1" t="s">
        <v>52</v>
      </c>
      <c r="AY1155" s="1" t="s">
        <v>52</v>
      </c>
      <c r="AZ1155" s="1" t="s">
        <v>52</v>
      </c>
    </row>
    <row r="1156" spans="1:52" ht="30" customHeight="1">
      <c r="A1156" s="18" t="s">
        <v>831</v>
      </c>
      <c r="B1156" s="18" t="s">
        <v>52</v>
      </c>
      <c r="C1156" s="18" t="s">
        <v>52</v>
      </c>
      <c r="D1156" s="19"/>
      <c r="E1156" s="21"/>
      <c r="F1156" s="24">
        <f>TRUNC(SUMIF(N1155:N1155, N1154, F1155:F1155),0)</f>
        <v>1521</v>
      </c>
      <c r="G1156" s="21"/>
      <c r="H1156" s="24">
        <f>TRUNC(SUMIF(N1155:N1155, N1154, H1155:H1155),0)</f>
        <v>7247</v>
      </c>
      <c r="I1156" s="21"/>
      <c r="J1156" s="24">
        <f>TRUNC(SUMIF(N1155:N1155, N1154, J1155:J1155),0)</f>
        <v>0</v>
      </c>
      <c r="K1156" s="21"/>
      <c r="L1156" s="24">
        <f>F1156+H1156+J1156</f>
        <v>8768</v>
      </c>
      <c r="M1156" s="18" t="s">
        <v>52</v>
      </c>
      <c r="N1156" s="1" t="s">
        <v>99</v>
      </c>
      <c r="O1156" s="1" t="s">
        <v>99</v>
      </c>
      <c r="P1156" s="1" t="s">
        <v>52</v>
      </c>
      <c r="Q1156" s="1" t="s">
        <v>52</v>
      </c>
      <c r="R1156" s="1" t="s">
        <v>52</v>
      </c>
      <c r="AV1156" s="1" t="s">
        <v>52</v>
      </c>
      <c r="AW1156" s="1" t="s">
        <v>52</v>
      </c>
      <c r="AX1156" s="1" t="s">
        <v>52</v>
      </c>
      <c r="AY1156" s="1" t="s">
        <v>52</v>
      </c>
      <c r="AZ1156" s="1" t="s">
        <v>52</v>
      </c>
    </row>
    <row r="1157" spans="1:52" ht="30" customHeight="1">
      <c r="A1157" s="19"/>
      <c r="B1157" s="19"/>
      <c r="C1157" s="19"/>
      <c r="D1157" s="19"/>
      <c r="E1157" s="21"/>
      <c r="F1157" s="24"/>
      <c r="G1157" s="21"/>
      <c r="H1157" s="24"/>
      <c r="I1157" s="21"/>
      <c r="J1157" s="24"/>
      <c r="K1157" s="21"/>
      <c r="L1157" s="24"/>
      <c r="M1157" s="19"/>
    </row>
    <row r="1158" spans="1:52" ht="30" customHeight="1">
      <c r="A1158" s="15" t="s">
        <v>2258</v>
      </c>
      <c r="B1158" s="16"/>
      <c r="C1158" s="16"/>
      <c r="D1158" s="16"/>
      <c r="E1158" s="20"/>
      <c r="F1158" s="23"/>
      <c r="G1158" s="20"/>
      <c r="H1158" s="23"/>
      <c r="I1158" s="20"/>
      <c r="J1158" s="23"/>
      <c r="K1158" s="20"/>
      <c r="L1158" s="23"/>
      <c r="M1158" s="17"/>
      <c r="N1158" s="1" t="s">
        <v>1680</v>
      </c>
    </row>
    <row r="1159" spans="1:52" ht="30" customHeight="1">
      <c r="A1159" s="18" t="s">
        <v>2259</v>
      </c>
      <c r="B1159" s="18" t="s">
        <v>872</v>
      </c>
      <c r="C1159" s="18" t="s">
        <v>873</v>
      </c>
      <c r="D1159" s="19">
        <v>9.0999999999999998E-2</v>
      </c>
      <c r="E1159" s="21">
        <f>단가대비표!O177</f>
        <v>0</v>
      </c>
      <c r="F1159" s="24">
        <f>TRUNC(E1159*D1159,1)</f>
        <v>0</v>
      </c>
      <c r="G1159" s="21">
        <f>단가대비표!P177</f>
        <v>262580</v>
      </c>
      <c r="H1159" s="24">
        <f>TRUNC(G1159*D1159,1)</f>
        <v>23894.7</v>
      </c>
      <c r="I1159" s="21">
        <f>단가대비표!V177</f>
        <v>0</v>
      </c>
      <c r="J1159" s="24">
        <f>TRUNC(I1159*D1159,1)</f>
        <v>0</v>
      </c>
      <c r="K1159" s="21">
        <f>TRUNC(E1159+G1159+I1159,1)</f>
        <v>262580</v>
      </c>
      <c r="L1159" s="24">
        <f>TRUNC(F1159+H1159+J1159,1)</f>
        <v>23894.7</v>
      </c>
      <c r="M1159" s="18" t="s">
        <v>52</v>
      </c>
      <c r="N1159" s="1" t="s">
        <v>1680</v>
      </c>
      <c r="O1159" s="1" t="s">
        <v>2260</v>
      </c>
      <c r="P1159" s="1" t="s">
        <v>64</v>
      </c>
      <c r="Q1159" s="1" t="s">
        <v>64</v>
      </c>
      <c r="R1159" s="1" t="s">
        <v>63</v>
      </c>
      <c r="AV1159" s="1" t="s">
        <v>52</v>
      </c>
      <c r="AW1159" s="1" t="s">
        <v>2261</v>
      </c>
      <c r="AX1159" s="1" t="s">
        <v>52</v>
      </c>
      <c r="AY1159" s="1" t="s">
        <v>52</v>
      </c>
      <c r="AZ1159" s="1" t="s">
        <v>52</v>
      </c>
    </row>
    <row r="1160" spans="1:52" ht="30" customHeight="1">
      <c r="A1160" s="18" t="s">
        <v>876</v>
      </c>
      <c r="B1160" s="18" t="s">
        <v>872</v>
      </c>
      <c r="C1160" s="18" t="s">
        <v>873</v>
      </c>
      <c r="D1160" s="19">
        <v>4.4999999999999998E-2</v>
      </c>
      <c r="E1160" s="21">
        <f>단가대비표!O155</f>
        <v>0</v>
      </c>
      <c r="F1160" s="24">
        <f>TRUNC(E1160*D1160,1)</f>
        <v>0</v>
      </c>
      <c r="G1160" s="21">
        <f>단가대비표!P155</f>
        <v>172068</v>
      </c>
      <c r="H1160" s="24">
        <f>TRUNC(G1160*D1160,1)</f>
        <v>7743</v>
      </c>
      <c r="I1160" s="21">
        <f>단가대비표!V155</f>
        <v>0</v>
      </c>
      <c r="J1160" s="24">
        <f>TRUNC(I1160*D1160,1)</f>
        <v>0</v>
      </c>
      <c r="K1160" s="21">
        <f>TRUNC(E1160+G1160+I1160,1)</f>
        <v>172068</v>
      </c>
      <c r="L1160" s="24">
        <f>TRUNC(F1160+H1160+J1160,1)</f>
        <v>7743</v>
      </c>
      <c r="M1160" s="18" t="s">
        <v>52</v>
      </c>
      <c r="N1160" s="1" t="s">
        <v>1680</v>
      </c>
      <c r="O1160" s="1" t="s">
        <v>877</v>
      </c>
      <c r="P1160" s="1" t="s">
        <v>64</v>
      </c>
      <c r="Q1160" s="1" t="s">
        <v>64</v>
      </c>
      <c r="R1160" s="1" t="s">
        <v>63</v>
      </c>
      <c r="AV1160" s="1" t="s">
        <v>52</v>
      </c>
      <c r="AW1160" s="1" t="s">
        <v>2262</v>
      </c>
      <c r="AX1160" s="1" t="s">
        <v>52</v>
      </c>
      <c r="AY1160" s="1" t="s">
        <v>52</v>
      </c>
      <c r="AZ1160" s="1" t="s">
        <v>52</v>
      </c>
    </row>
    <row r="1161" spans="1:52" ht="30" customHeight="1">
      <c r="A1161" s="18" t="s">
        <v>831</v>
      </c>
      <c r="B1161" s="18" t="s">
        <v>52</v>
      </c>
      <c r="C1161" s="18" t="s">
        <v>52</v>
      </c>
      <c r="D1161" s="19"/>
      <c r="E1161" s="21"/>
      <c r="F1161" s="24">
        <f>TRUNC(SUMIF(N1159:N1160, N1158, F1159:F1160),0)</f>
        <v>0</v>
      </c>
      <c r="G1161" s="21"/>
      <c r="H1161" s="24">
        <f>TRUNC(SUMIF(N1159:N1160, N1158, H1159:H1160),0)</f>
        <v>31637</v>
      </c>
      <c r="I1161" s="21"/>
      <c r="J1161" s="24">
        <f>TRUNC(SUMIF(N1159:N1160, N1158, J1159:J1160),0)</f>
        <v>0</v>
      </c>
      <c r="K1161" s="21"/>
      <c r="L1161" s="24">
        <f>F1161+H1161+J1161</f>
        <v>31637</v>
      </c>
      <c r="M1161" s="18" t="s">
        <v>52</v>
      </c>
      <c r="N1161" s="1" t="s">
        <v>99</v>
      </c>
      <c r="O1161" s="1" t="s">
        <v>99</v>
      </c>
      <c r="P1161" s="1" t="s">
        <v>52</v>
      </c>
      <c r="Q1161" s="1" t="s">
        <v>52</v>
      </c>
      <c r="R1161" s="1" t="s">
        <v>52</v>
      </c>
      <c r="AV1161" s="1" t="s">
        <v>52</v>
      </c>
      <c r="AW1161" s="1" t="s">
        <v>52</v>
      </c>
      <c r="AX1161" s="1" t="s">
        <v>52</v>
      </c>
      <c r="AY1161" s="1" t="s">
        <v>52</v>
      </c>
      <c r="AZ1161" s="1" t="s">
        <v>52</v>
      </c>
    </row>
    <row r="1162" spans="1:52" ht="30" customHeight="1">
      <c r="A1162" s="19"/>
      <c r="B1162" s="19"/>
      <c r="C1162" s="19"/>
      <c r="D1162" s="19"/>
      <c r="E1162" s="21"/>
      <c r="F1162" s="24"/>
      <c r="G1162" s="21"/>
      <c r="H1162" s="24"/>
      <c r="I1162" s="21"/>
      <c r="J1162" s="24"/>
      <c r="K1162" s="21"/>
      <c r="L1162" s="24"/>
      <c r="M1162" s="19"/>
    </row>
    <row r="1163" spans="1:52" ht="30" customHeight="1">
      <c r="A1163" s="15" t="s">
        <v>2263</v>
      </c>
      <c r="B1163" s="16"/>
      <c r="C1163" s="16"/>
      <c r="D1163" s="16"/>
      <c r="E1163" s="20"/>
      <c r="F1163" s="23"/>
      <c r="G1163" s="20"/>
      <c r="H1163" s="23"/>
      <c r="I1163" s="20"/>
      <c r="J1163" s="23"/>
      <c r="K1163" s="20"/>
      <c r="L1163" s="23"/>
      <c r="M1163" s="17"/>
      <c r="N1163" s="1" t="s">
        <v>1695</v>
      </c>
    </row>
    <row r="1164" spans="1:52" ht="30" customHeight="1">
      <c r="A1164" s="18" t="s">
        <v>1692</v>
      </c>
      <c r="B1164" s="18" t="s">
        <v>1693</v>
      </c>
      <c r="C1164" s="18" t="s">
        <v>68</v>
      </c>
      <c r="D1164" s="19">
        <v>0.25</v>
      </c>
      <c r="E1164" s="21">
        <f>단가대비표!O18</f>
        <v>0</v>
      </c>
      <c r="F1164" s="24">
        <f>TRUNC(E1164*D1164,1)</f>
        <v>0</v>
      </c>
      <c r="G1164" s="21">
        <f>단가대비표!P18</f>
        <v>0</v>
      </c>
      <c r="H1164" s="24">
        <f>TRUNC(G1164*D1164,1)</f>
        <v>0</v>
      </c>
      <c r="I1164" s="21">
        <f>단가대비표!V18</f>
        <v>1375</v>
      </c>
      <c r="J1164" s="24">
        <f>TRUNC(I1164*D1164,1)</f>
        <v>343.7</v>
      </c>
      <c r="K1164" s="21">
        <f>TRUNC(E1164+G1164+I1164,1)</f>
        <v>1375</v>
      </c>
      <c r="L1164" s="24">
        <f>TRUNC(F1164+H1164+J1164,1)</f>
        <v>343.7</v>
      </c>
      <c r="M1164" s="18" t="s">
        <v>1757</v>
      </c>
      <c r="N1164" s="1" t="s">
        <v>1695</v>
      </c>
      <c r="O1164" s="1" t="s">
        <v>2264</v>
      </c>
      <c r="P1164" s="1" t="s">
        <v>64</v>
      </c>
      <c r="Q1164" s="1" t="s">
        <v>64</v>
      </c>
      <c r="R1164" s="1" t="s">
        <v>63</v>
      </c>
      <c r="AV1164" s="1" t="s">
        <v>52</v>
      </c>
      <c r="AW1164" s="1" t="s">
        <v>2265</v>
      </c>
      <c r="AX1164" s="1" t="s">
        <v>52</v>
      </c>
      <c r="AY1164" s="1" t="s">
        <v>52</v>
      </c>
      <c r="AZ1164" s="1" t="s">
        <v>52</v>
      </c>
    </row>
    <row r="1165" spans="1:52" ht="30" customHeight="1">
      <c r="A1165" s="18" t="s">
        <v>831</v>
      </c>
      <c r="B1165" s="18" t="s">
        <v>52</v>
      </c>
      <c r="C1165" s="18" t="s">
        <v>52</v>
      </c>
      <c r="D1165" s="19"/>
      <c r="E1165" s="21"/>
      <c r="F1165" s="24">
        <f>TRUNC(SUMIF(N1164:N1164, N1163, F1164:F1164),0)</f>
        <v>0</v>
      </c>
      <c r="G1165" s="21"/>
      <c r="H1165" s="24">
        <f>TRUNC(SUMIF(N1164:N1164, N1163, H1164:H1164),0)</f>
        <v>0</v>
      </c>
      <c r="I1165" s="21"/>
      <c r="J1165" s="24">
        <f>TRUNC(SUMIF(N1164:N1164, N1163, J1164:J1164),0)</f>
        <v>343</v>
      </c>
      <c r="K1165" s="21"/>
      <c r="L1165" s="24">
        <f>F1165+H1165+J1165</f>
        <v>343</v>
      </c>
      <c r="M1165" s="18" t="s">
        <v>52</v>
      </c>
      <c r="N1165" s="1" t="s">
        <v>99</v>
      </c>
      <c r="O1165" s="1" t="s">
        <v>99</v>
      </c>
      <c r="P1165" s="1" t="s">
        <v>52</v>
      </c>
      <c r="Q1165" s="1" t="s">
        <v>52</v>
      </c>
      <c r="R1165" s="1" t="s">
        <v>52</v>
      </c>
      <c r="AV1165" s="1" t="s">
        <v>52</v>
      </c>
      <c r="AW1165" s="1" t="s">
        <v>52</v>
      </c>
      <c r="AX1165" s="1" t="s">
        <v>52</v>
      </c>
      <c r="AY1165" s="1" t="s">
        <v>52</v>
      </c>
      <c r="AZ1165" s="1" t="s">
        <v>52</v>
      </c>
    </row>
    <row r="1166" spans="1:52" ht="30" customHeight="1">
      <c r="A1166" s="19"/>
      <c r="B1166" s="19"/>
      <c r="C1166" s="19"/>
      <c r="D1166" s="19"/>
      <c r="E1166" s="21"/>
      <c r="F1166" s="24"/>
      <c r="G1166" s="21"/>
      <c r="H1166" s="24"/>
      <c r="I1166" s="21"/>
      <c r="J1166" s="24"/>
      <c r="K1166" s="21"/>
      <c r="L1166" s="24"/>
      <c r="M1166" s="19"/>
    </row>
    <row r="1167" spans="1:52" ht="30" customHeight="1">
      <c r="A1167" s="15" t="s">
        <v>2266</v>
      </c>
      <c r="B1167" s="16"/>
      <c r="C1167" s="16"/>
      <c r="D1167" s="16"/>
      <c r="E1167" s="20"/>
      <c r="F1167" s="23"/>
      <c r="G1167" s="20"/>
      <c r="H1167" s="23"/>
      <c r="I1167" s="20"/>
      <c r="J1167" s="23"/>
      <c r="K1167" s="20"/>
      <c r="L1167" s="23"/>
      <c r="M1167" s="17"/>
      <c r="N1167" s="1" t="s">
        <v>1704</v>
      </c>
    </row>
    <row r="1168" spans="1:52" ht="30" customHeight="1">
      <c r="A1168" s="18" t="s">
        <v>876</v>
      </c>
      <c r="B1168" s="18" t="s">
        <v>872</v>
      </c>
      <c r="C1168" s="18" t="s">
        <v>873</v>
      </c>
      <c r="D1168" s="19">
        <v>0.06</v>
      </c>
      <c r="E1168" s="21">
        <f>단가대비표!O155</f>
        <v>0</v>
      </c>
      <c r="F1168" s="24">
        <f>TRUNC(E1168*D1168,1)</f>
        <v>0</v>
      </c>
      <c r="G1168" s="21">
        <f>단가대비표!P155</f>
        <v>172068</v>
      </c>
      <c r="H1168" s="24">
        <f>TRUNC(G1168*D1168,1)</f>
        <v>10324</v>
      </c>
      <c r="I1168" s="21">
        <f>단가대비표!V155</f>
        <v>0</v>
      </c>
      <c r="J1168" s="24">
        <f>TRUNC(I1168*D1168,1)</f>
        <v>0</v>
      </c>
      <c r="K1168" s="21">
        <f>TRUNC(E1168+G1168+I1168,1)</f>
        <v>172068</v>
      </c>
      <c r="L1168" s="24">
        <f>TRUNC(F1168+H1168+J1168,1)</f>
        <v>10324</v>
      </c>
      <c r="M1168" s="18" t="s">
        <v>52</v>
      </c>
      <c r="N1168" s="1" t="s">
        <v>1704</v>
      </c>
      <c r="O1168" s="1" t="s">
        <v>877</v>
      </c>
      <c r="P1168" s="1" t="s">
        <v>64</v>
      </c>
      <c r="Q1168" s="1" t="s">
        <v>64</v>
      </c>
      <c r="R1168" s="1" t="s">
        <v>63</v>
      </c>
      <c r="V1168">
        <v>1</v>
      </c>
      <c r="AV1168" s="1" t="s">
        <v>52</v>
      </c>
      <c r="AW1168" s="1" t="s">
        <v>2267</v>
      </c>
      <c r="AX1168" s="1" t="s">
        <v>52</v>
      </c>
      <c r="AY1168" s="1" t="s">
        <v>52</v>
      </c>
      <c r="AZ1168" s="1" t="s">
        <v>52</v>
      </c>
    </row>
    <row r="1169" spans="1:52" ht="30" customHeight="1">
      <c r="A1169" s="18" t="s">
        <v>889</v>
      </c>
      <c r="B1169" s="18" t="s">
        <v>968</v>
      </c>
      <c r="C1169" s="18" t="s">
        <v>800</v>
      </c>
      <c r="D1169" s="19">
        <v>1</v>
      </c>
      <c r="E1169" s="21">
        <f>TRUNC(SUMIF(V1168:V1169, RIGHTB(O1169, 1), H1168:H1169)*U1169, 2)</f>
        <v>516.20000000000005</v>
      </c>
      <c r="F1169" s="24">
        <f>TRUNC(E1169*D1169,1)</f>
        <v>516.20000000000005</v>
      </c>
      <c r="G1169" s="21">
        <v>0</v>
      </c>
      <c r="H1169" s="24">
        <f>TRUNC(G1169*D1169,1)</f>
        <v>0</v>
      </c>
      <c r="I1169" s="21">
        <v>0</v>
      </c>
      <c r="J1169" s="24">
        <f>TRUNC(I1169*D1169,1)</f>
        <v>0</v>
      </c>
      <c r="K1169" s="21">
        <f>TRUNC(E1169+G1169+I1169,1)</f>
        <v>516.20000000000005</v>
      </c>
      <c r="L1169" s="24">
        <f>TRUNC(F1169+H1169+J1169,1)</f>
        <v>516.20000000000005</v>
      </c>
      <c r="M1169" s="18" t="s">
        <v>52</v>
      </c>
      <c r="N1169" s="1" t="s">
        <v>1704</v>
      </c>
      <c r="O1169" s="1" t="s">
        <v>801</v>
      </c>
      <c r="P1169" s="1" t="s">
        <v>64</v>
      </c>
      <c r="Q1169" s="1" t="s">
        <v>64</v>
      </c>
      <c r="R1169" s="1" t="s">
        <v>64</v>
      </c>
      <c r="S1169">
        <v>1</v>
      </c>
      <c r="T1169">
        <v>0</v>
      </c>
      <c r="U1169">
        <v>0.05</v>
      </c>
      <c r="AV1169" s="1" t="s">
        <v>52</v>
      </c>
      <c r="AW1169" s="1" t="s">
        <v>2268</v>
      </c>
      <c r="AX1169" s="1" t="s">
        <v>52</v>
      </c>
      <c r="AY1169" s="1" t="s">
        <v>52</v>
      </c>
      <c r="AZ1169" s="1" t="s">
        <v>52</v>
      </c>
    </row>
    <row r="1170" spans="1:52" ht="30" customHeight="1">
      <c r="A1170" s="18" t="s">
        <v>831</v>
      </c>
      <c r="B1170" s="18" t="s">
        <v>52</v>
      </c>
      <c r="C1170" s="18" t="s">
        <v>52</v>
      </c>
      <c r="D1170" s="19"/>
      <c r="E1170" s="21"/>
      <c r="F1170" s="24">
        <f>TRUNC(SUMIF(N1168:N1169, N1167, F1168:F1169),0)</f>
        <v>516</v>
      </c>
      <c r="G1170" s="21"/>
      <c r="H1170" s="24">
        <f>TRUNC(SUMIF(N1168:N1169, N1167, H1168:H1169),0)</f>
        <v>10324</v>
      </c>
      <c r="I1170" s="21"/>
      <c r="J1170" s="24">
        <f>TRUNC(SUMIF(N1168:N1169, N1167, J1168:J1169),0)</f>
        <v>0</v>
      </c>
      <c r="K1170" s="21"/>
      <c r="L1170" s="24">
        <f>F1170+H1170+J1170</f>
        <v>10840</v>
      </c>
      <c r="M1170" s="18" t="s">
        <v>52</v>
      </c>
      <c r="N1170" s="1" t="s">
        <v>99</v>
      </c>
      <c r="O1170" s="1" t="s">
        <v>99</v>
      </c>
      <c r="P1170" s="1" t="s">
        <v>52</v>
      </c>
      <c r="Q1170" s="1" t="s">
        <v>52</v>
      </c>
      <c r="R1170" s="1" t="s">
        <v>52</v>
      </c>
      <c r="AV1170" s="1" t="s">
        <v>52</v>
      </c>
      <c r="AW1170" s="1" t="s">
        <v>52</v>
      </c>
      <c r="AX1170" s="1" t="s">
        <v>52</v>
      </c>
      <c r="AY1170" s="1" t="s">
        <v>52</v>
      </c>
      <c r="AZ1170" s="1" t="s">
        <v>52</v>
      </c>
    </row>
    <row r="1171" spans="1:52" ht="30" customHeight="1">
      <c r="A1171" s="19"/>
      <c r="B1171" s="19"/>
      <c r="C1171" s="19"/>
      <c r="D1171" s="19"/>
      <c r="E1171" s="21"/>
      <c r="F1171" s="24"/>
      <c r="G1171" s="21"/>
      <c r="H1171" s="24"/>
      <c r="I1171" s="21"/>
      <c r="J1171" s="24"/>
      <c r="K1171" s="21"/>
      <c r="L1171" s="24"/>
      <c r="M1171" s="19"/>
    </row>
    <row r="1172" spans="1:52" ht="30" customHeight="1">
      <c r="A1172" s="15" t="s">
        <v>2269</v>
      </c>
      <c r="B1172" s="16"/>
      <c r="C1172" s="16"/>
      <c r="D1172" s="16"/>
      <c r="E1172" s="20"/>
      <c r="F1172" s="23"/>
      <c r="G1172" s="20"/>
      <c r="H1172" s="23"/>
      <c r="I1172" s="20"/>
      <c r="J1172" s="23"/>
      <c r="K1172" s="20"/>
      <c r="L1172" s="23"/>
      <c r="M1172" s="17"/>
      <c r="N1172" s="1" t="s">
        <v>2270</v>
      </c>
    </row>
    <row r="1173" spans="1:52" ht="30" customHeight="1">
      <c r="A1173" s="18" t="s">
        <v>1806</v>
      </c>
      <c r="B1173" s="18" t="s">
        <v>2271</v>
      </c>
      <c r="C1173" s="18" t="s">
        <v>68</v>
      </c>
      <c r="D1173" s="19">
        <v>0.28199999999999997</v>
      </c>
      <c r="E1173" s="21">
        <f>단가대비표!O8</f>
        <v>0</v>
      </c>
      <c r="F1173" s="24">
        <f>TRUNC(E1173*D1173,1)</f>
        <v>0</v>
      </c>
      <c r="G1173" s="21">
        <f>단가대비표!P8</f>
        <v>0</v>
      </c>
      <c r="H1173" s="24">
        <f>TRUNC(G1173*D1173,1)</f>
        <v>0</v>
      </c>
      <c r="I1173" s="21">
        <f>단가대비표!V8</f>
        <v>37391</v>
      </c>
      <c r="J1173" s="24">
        <f>TRUNC(I1173*D1173,1)</f>
        <v>10544.2</v>
      </c>
      <c r="K1173" s="21">
        <f t="shared" ref="K1173:L1176" si="154">TRUNC(E1173+G1173+I1173,1)</f>
        <v>37391</v>
      </c>
      <c r="L1173" s="24">
        <f t="shared" si="154"/>
        <v>10544.2</v>
      </c>
      <c r="M1173" s="18" t="s">
        <v>1757</v>
      </c>
      <c r="N1173" s="1" t="s">
        <v>2270</v>
      </c>
      <c r="O1173" s="1" t="s">
        <v>2273</v>
      </c>
      <c r="P1173" s="1" t="s">
        <v>64</v>
      </c>
      <c r="Q1173" s="1" t="s">
        <v>64</v>
      </c>
      <c r="R1173" s="1" t="s">
        <v>63</v>
      </c>
      <c r="AV1173" s="1" t="s">
        <v>52</v>
      </c>
      <c r="AW1173" s="1" t="s">
        <v>2274</v>
      </c>
      <c r="AX1173" s="1" t="s">
        <v>52</v>
      </c>
      <c r="AY1173" s="1" t="s">
        <v>52</v>
      </c>
      <c r="AZ1173" s="1" t="s">
        <v>52</v>
      </c>
    </row>
    <row r="1174" spans="1:52" ht="30" customHeight="1">
      <c r="A1174" s="18" t="s">
        <v>1760</v>
      </c>
      <c r="B1174" s="18" t="s">
        <v>1761</v>
      </c>
      <c r="C1174" s="18" t="s">
        <v>1273</v>
      </c>
      <c r="D1174" s="19">
        <v>9.3000000000000007</v>
      </c>
      <c r="E1174" s="21">
        <f>단가대비표!O30</f>
        <v>1746.36</v>
      </c>
      <c r="F1174" s="24">
        <f>TRUNC(E1174*D1174,1)</f>
        <v>16241.1</v>
      </c>
      <c r="G1174" s="21">
        <f>단가대비표!P30</f>
        <v>0</v>
      </c>
      <c r="H1174" s="24">
        <f>TRUNC(G1174*D1174,1)</f>
        <v>0</v>
      </c>
      <c r="I1174" s="21">
        <f>단가대비표!V30</f>
        <v>0</v>
      </c>
      <c r="J1174" s="24">
        <f>TRUNC(I1174*D1174,1)</f>
        <v>0</v>
      </c>
      <c r="K1174" s="21">
        <f t="shared" si="154"/>
        <v>1746.3</v>
      </c>
      <c r="L1174" s="24">
        <f t="shared" si="154"/>
        <v>16241.1</v>
      </c>
      <c r="M1174" s="18" t="s">
        <v>52</v>
      </c>
      <c r="N1174" s="1" t="s">
        <v>2270</v>
      </c>
      <c r="O1174" s="1" t="s">
        <v>1762</v>
      </c>
      <c r="P1174" s="1" t="s">
        <v>64</v>
      </c>
      <c r="Q1174" s="1" t="s">
        <v>64</v>
      </c>
      <c r="R1174" s="1" t="s">
        <v>63</v>
      </c>
      <c r="V1174">
        <v>1</v>
      </c>
      <c r="AV1174" s="1" t="s">
        <v>52</v>
      </c>
      <c r="AW1174" s="1" t="s">
        <v>2275</v>
      </c>
      <c r="AX1174" s="1" t="s">
        <v>52</v>
      </c>
      <c r="AY1174" s="1" t="s">
        <v>52</v>
      </c>
      <c r="AZ1174" s="1" t="s">
        <v>52</v>
      </c>
    </row>
    <row r="1175" spans="1:52" ht="30" customHeight="1">
      <c r="A1175" s="18" t="s">
        <v>889</v>
      </c>
      <c r="B1175" s="18" t="s">
        <v>1812</v>
      </c>
      <c r="C1175" s="18" t="s">
        <v>800</v>
      </c>
      <c r="D1175" s="19">
        <v>1</v>
      </c>
      <c r="E1175" s="21">
        <f>TRUNC(SUMIF(V1173:V1176, RIGHTB(O1175, 1), F1173:F1176)*U1175, 2)</f>
        <v>6171.61</v>
      </c>
      <c r="F1175" s="24">
        <f>TRUNC(E1175*D1175,1)</f>
        <v>6171.6</v>
      </c>
      <c r="G1175" s="21">
        <v>0</v>
      </c>
      <c r="H1175" s="24">
        <f>TRUNC(G1175*D1175,1)</f>
        <v>0</v>
      </c>
      <c r="I1175" s="21">
        <v>0</v>
      </c>
      <c r="J1175" s="24">
        <f>TRUNC(I1175*D1175,1)</f>
        <v>0</v>
      </c>
      <c r="K1175" s="21">
        <f t="shared" si="154"/>
        <v>6171.6</v>
      </c>
      <c r="L1175" s="24">
        <f t="shared" si="154"/>
        <v>6171.6</v>
      </c>
      <c r="M1175" s="18" t="s">
        <v>52</v>
      </c>
      <c r="N1175" s="1" t="s">
        <v>2270</v>
      </c>
      <c r="O1175" s="1" t="s">
        <v>801</v>
      </c>
      <c r="P1175" s="1" t="s">
        <v>64</v>
      </c>
      <c r="Q1175" s="1" t="s">
        <v>64</v>
      </c>
      <c r="R1175" s="1" t="s">
        <v>64</v>
      </c>
      <c r="S1175">
        <v>0</v>
      </c>
      <c r="T1175">
        <v>0</v>
      </c>
      <c r="U1175">
        <v>0.38</v>
      </c>
      <c r="AV1175" s="1" t="s">
        <v>52</v>
      </c>
      <c r="AW1175" s="1" t="s">
        <v>2276</v>
      </c>
      <c r="AX1175" s="1" t="s">
        <v>52</v>
      </c>
      <c r="AY1175" s="1" t="s">
        <v>52</v>
      </c>
      <c r="AZ1175" s="1" t="s">
        <v>52</v>
      </c>
    </row>
    <row r="1176" spans="1:52" ht="30" customHeight="1">
      <c r="A1176" s="18" t="s">
        <v>1766</v>
      </c>
      <c r="B1176" s="18" t="s">
        <v>872</v>
      </c>
      <c r="C1176" s="18" t="s">
        <v>873</v>
      </c>
      <c r="D1176" s="19">
        <v>1</v>
      </c>
      <c r="E1176" s="21">
        <f>TRUNC(단가대비표!O179*1/8*16/12*25/20, 1)</f>
        <v>0</v>
      </c>
      <c r="F1176" s="24">
        <f>TRUNC(E1176*D1176,1)</f>
        <v>0</v>
      </c>
      <c r="G1176" s="21">
        <f>TRUNC(단가대비표!P179*1/8*16/12*25/20, 1)</f>
        <v>49778.3</v>
      </c>
      <c r="H1176" s="24">
        <f>TRUNC(G1176*D1176,1)</f>
        <v>49778.3</v>
      </c>
      <c r="I1176" s="21">
        <f>TRUNC(단가대비표!V179*1/8*16/12*25/20, 1)</f>
        <v>0</v>
      </c>
      <c r="J1176" s="24">
        <f>TRUNC(I1176*D1176,1)</f>
        <v>0</v>
      </c>
      <c r="K1176" s="21">
        <f t="shared" si="154"/>
        <v>49778.3</v>
      </c>
      <c r="L1176" s="24">
        <f t="shared" si="154"/>
        <v>49778.3</v>
      </c>
      <c r="M1176" s="18" t="s">
        <v>52</v>
      </c>
      <c r="N1176" s="1" t="s">
        <v>2270</v>
      </c>
      <c r="O1176" s="1" t="s">
        <v>1767</v>
      </c>
      <c r="P1176" s="1" t="s">
        <v>64</v>
      </c>
      <c r="Q1176" s="1" t="s">
        <v>64</v>
      </c>
      <c r="R1176" s="1" t="s">
        <v>63</v>
      </c>
      <c r="AV1176" s="1" t="s">
        <v>52</v>
      </c>
      <c r="AW1176" s="1" t="s">
        <v>2277</v>
      </c>
      <c r="AX1176" s="1" t="s">
        <v>63</v>
      </c>
      <c r="AY1176" s="1" t="s">
        <v>52</v>
      </c>
      <c r="AZ1176" s="1" t="s">
        <v>52</v>
      </c>
    </row>
    <row r="1177" spans="1:52" ht="30" customHeight="1">
      <c r="A1177" s="18" t="s">
        <v>831</v>
      </c>
      <c r="B1177" s="18" t="s">
        <v>52</v>
      </c>
      <c r="C1177" s="18" t="s">
        <v>52</v>
      </c>
      <c r="D1177" s="19"/>
      <c r="E1177" s="21"/>
      <c r="F1177" s="24">
        <f>TRUNC(SUMIF(N1173:N1176, N1172, F1173:F1176),0)</f>
        <v>22412</v>
      </c>
      <c r="G1177" s="21"/>
      <c r="H1177" s="24">
        <f>TRUNC(SUMIF(N1173:N1176, N1172, H1173:H1176),0)</f>
        <v>49778</v>
      </c>
      <c r="I1177" s="21"/>
      <c r="J1177" s="24">
        <f>TRUNC(SUMIF(N1173:N1176, N1172, J1173:J1176),0)</f>
        <v>10544</v>
      </c>
      <c r="K1177" s="21"/>
      <c r="L1177" s="24">
        <f>F1177+H1177+J1177</f>
        <v>82734</v>
      </c>
      <c r="M1177" s="18" t="s">
        <v>52</v>
      </c>
      <c r="N1177" s="1" t="s">
        <v>99</v>
      </c>
      <c r="O1177" s="1" t="s">
        <v>99</v>
      </c>
      <c r="P1177" s="1" t="s">
        <v>52</v>
      </c>
      <c r="Q1177" s="1" t="s">
        <v>52</v>
      </c>
      <c r="R1177" s="1" t="s">
        <v>52</v>
      </c>
      <c r="AV1177" s="1" t="s">
        <v>52</v>
      </c>
      <c r="AW1177" s="1" t="s">
        <v>52</v>
      </c>
      <c r="AX1177" s="1" t="s">
        <v>52</v>
      </c>
      <c r="AY1177" s="1" t="s">
        <v>52</v>
      </c>
      <c r="AZ1177" s="1" t="s">
        <v>52</v>
      </c>
    </row>
    <row r="1178" spans="1:52" ht="30" customHeight="1">
      <c r="A1178" s="19"/>
      <c r="B1178" s="19"/>
      <c r="C1178" s="19"/>
      <c r="D1178" s="19"/>
      <c r="E1178" s="21"/>
      <c r="F1178" s="24"/>
      <c r="G1178" s="21"/>
      <c r="H1178" s="24"/>
      <c r="I1178" s="21"/>
      <c r="J1178" s="24"/>
      <c r="K1178" s="21"/>
      <c r="L1178" s="24"/>
      <c r="M1178" s="19"/>
    </row>
    <row r="1179" spans="1:52" ht="30" customHeight="1">
      <c r="A1179" s="15" t="s">
        <v>2278</v>
      </c>
      <c r="B1179" s="16"/>
      <c r="C1179" s="16"/>
      <c r="D1179" s="16"/>
      <c r="E1179" s="20"/>
      <c r="F1179" s="23"/>
      <c r="G1179" s="20"/>
      <c r="H1179" s="23"/>
      <c r="I1179" s="20"/>
      <c r="J1179" s="23"/>
      <c r="K1179" s="20"/>
      <c r="L1179" s="23"/>
      <c r="M1179" s="17"/>
      <c r="N1179" s="1" t="s">
        <v>2279</v>
      </c>
    </row>
    <row r="1180" spans="1:52" ht="30" customHeight="1">
      <c r="A1180" s="18" t="s">
        <v>2280</v>
      </c>
      <c r="B1180" s="18" t="s">
        <v>2281</v>
      </c>
      <c r="C1180" s="18" t="s">
        <v>68</v>
      </c>
      <c r="D1180" s="19">
        <v>0.2576</v>
      </c>
      <c r="E1180" s="21">
        <f>단가대비표!O15</f>
        <v>0</v>
      </c>
      <c r="F1180" s="24">
        <f>TRUNC(E1180*D1180,1)</f>
        <v>0</v>
      </c>
      <c r="G1180" s="21">
        <f>단가대비표!P15</f>
        <v>0</v>
      </c>
      <c r="H1180" s="24">
        <f>TRUNC(G1180*D1180,1)</f>
        <v>0</v>
      </c>
      <c r="I1180" s="21">
        <f>단가대비표!V15</f>
        <v>67216</v>
      </c>
      <c r="J1180" s="24">
        <f>TRUNC(I1180*D1180,1)</f>
        <v>17314.8</v>
      </c>
      <c r="K1180" s="21">
        <f t="shared" ref="K1180:L1183" si="155">TRUNC(E1180+G1180+I1180,1)</f>
        <v>67216</v>
      </c>
      <c r="L1180" s="24">
        <f t="shared" si="155"/>
        <v>17314.8</v>
      </c>
      <c r="M1180" s="18" t="s">
        <v>1757</v>
      </c>
      <c r="N1180" s="1" t="s">
        <v>2279</v>
      </c>
      <c r="O1180" s="1" t="s">
        <v>2283</v>
      </c>
      <c r="P1180" s="1" t="s">
        <v>64</v>
      </c>
      <c r="Q1180" s="1" t="s">
        <v>64</v>
      </c>
      <c r="R1180" s="1" t="s">
        <v>63</v>
      </c>
      <c r="AV1180" s="1" t="s">
        <v>52</v>
      </c>
      <c r="AW1180" s="1" t="s">
        <v>2284</v>
      </c>
      <c r="AX1180" s="1" t="s">
        <v>52</v>
      </c>
      <c r="AY1180" s="1" t="s">
        <v>52</v>
      </c>
      <c r="AZ1180" s="1" t="s">
        <v>52</v>
      </c>
    </row>
    <row r="1181" spans="1:52" ht="30" customHeight="1">
      <c r="A1181" s="18" t="s">
        <v>1760</v>
      </c>
      <c r="B1181" s="18" t="s">
        <v>1761</v>
      </c>
      <c r="C1181" s="18" t="s">
        <v>1273</v>
      </c>
      <c r="D1181" s="19">
        <v>16.5</v>
      </c>
      <c r="E1181" s="21">
        <f>단가대비표!O30</f>
        <v>1746.36</v>
      </c>
      <c r="F1181" s="24">
        <f>TRUNC(E1181*D1181,1)</f>
        <v>28814.9</v>
      </c>
      <c r="G1181" s="21">
        <f>단가대비표!P30</f>
        <v>0</v>
      </c>
      <c r="H1181" s="24">
        <f>TRUNC(G1181*D1181,1)</f>
        <v>0</v>
      </c>
      <c r="I1181" s="21">
        <f>단가대비표!V30</f>
        <v>0</v>
      </c>
      <c r="J1181" s="24">
        <f>TRUNC(I1181*D1181,1)</f>
        <v>0</v>
      </c>
      <c r="K1181" s="21">
        <f t="shared" si="155"/>
        <v>1746.3</v>
      </c>
      <c r="L1181" s="24">
        <f t="shared" si="155"/>
        <v>28814.9</v>
      </c>
      <c r="M1181" s="18" t="s">
        <v>52</v>
      </c>
      <c r="N1181" s="1" t="s">
        <v>2279</v>
      </c>
      <c r="O1181" s="1" t="s">
        <v>1762</v>
      </c>
      <c r="P1181" s="1" t="s">
        <v>64</v>
      </c>
      <c r="Q1181" s="1" t="s">
        <v>64</v>
      </c>
      <c r="R1181" s="1" t="s">
        <v>63</v>
      </c>
      <c r="V1181">
        <v>1</v>
      </c>
      <c r="AV1181" s="1" t="s">
        <v>52</v>
      </c>
      <c r="AW1181" s="1" t="s">
        <v>2285</v>
      </c>
      <c r="AX1181" s="1" t="s">
        <v>52</v>
      </c>
      <c r="AY1181" s="1" t="s">
        <v>52</v>
      </c>
      <c r="AZ1181" s="1" t="s">
        <v>52</v>
      </c>
    </row>
    <row r="1182" spans="1:52" ht="30" customHeight="1">
      <c r="A1182" s="18" t="s">
        <v>889</v>
      </c>
      <c r="B1182" s="18" t="s">
        <v>2286</v>
      </c>
      <c r="C1182" s="18" t="s">
        <v>800</v>
      </c>
      <c r="D1182" s="19">
        <v>1</v>
      </c>
      <c r="E1182" s="21">
        <f>TRUNC(SUMIF(V1180:V1183, RIGHTB(O1182, 1), F1180:F1183)*U1182, 2)</f>
        <v>11237.81</v>
      </c>
      <c r="F1182" s="24">
        <f>TRUNC(E1182*D1182,1)</f>
        <v>11237.8</v>
      </c>
      <c r="G1182" s="21">
        <v>0</v>
      </c>
      <c r="H1182" s="24">
        <f>TRUNC(G1182*D1182,1)</f>
        <v>0</v>
      </c>
      <c r="I1182" s="21">
        <v>0</v>
      </c>
      <c r="J1182" s="24">
        <f>TRUNC(I1182*D1182,1)</f>
        <v>0</v>
      </c>
      <c r="K1182" s="21">
        <f t="shared" si="155"/>
        <v>11237.8</v>
      </c>
      <c r="L1182" s="24">
        <f t="shared" si="155"/>
        <v>11237.8</v>
      </c>
      <c r="M1182" s="18" t="s">
        <v>52</v>
      </c>
      <c r="N1182" s="1" t="s">
        <v>2279</v>
      </c>
      <c r="O1182" s="1" t="s">
        <v>801</v>
      </c>
      <c r="P1182" s="1" t="s">
        <v>64</v>
      </c>
      <c r="Q1182" s="1" t="s">
        <v>64</v>
      </c>
      <c r="R1182" s="1" t="s">
        <v>64</v>
      </c>
      <c r="S1182">
        <v>0</v>
      </c>
      <c r="T1182">
        <v>0</v>
      </c>
      <c r="U1182">
        <v>0.39</v>
      </c>
      <c r="AV1182" s="1" t="s">
        <v>52</v>
      </c>
      <c r="AW1182" s="1" t="s">
        <v>2287</v>
      </c>
      <c r="AX1182" s="1" t="s">
        <v>52</v>
      </c>
      <c r="AY1182" s="1" t="s">
        <v>52</v>
      </c>
      <c r="AZ1182" s="1" t="s">
        <v>52</v>
      </c>
    </row>
    <row r="1183" spans="1:52" ht="30" customHeight="1">
      <c r="A1183" s="18" t="s">
        <v>1786</v>
      </c>
      <c r="B1183" s="18" t="s">
        <v>872</v>
      </c>
      <c r="C1183" s="18" t="s">
        <v>873</v>
      </c>
      <c r="D1183" s="19">
        <v>1</v>
      </c>
      <c r="E1183" s="21">
        <f>TRUNC(단가대비표!O178*1/8*16/12*25/20, 1)</f>
        <v>0</v>
      </c>
      <c r="F1183" s="24">
        <f>TRUNC(E1183*D1183,1)</f>
        <v>0</v>
      </c>
      <c r="G1183" s="21">
        <f>TRUNC(단가대비표!P178*1/8*16/12*25/20, 1)</f>
        <v>59020.2</v>
      </c>
      <c r="H1183" s="24">
        <f>TRUNC(G1183*D1183,1)</f>
        <v>59020.2</v>
      </c>
      <c r="I1183" s="21">
        <f>TRUNC(단가대비표!V178*1/8*16/12*25/20, 1)</f>
        <v>0</v>
      </c>
      <c r="J1183" s="24">
        <f>TRUNC(I1183*D1183,1)</f>
        <v>0</v>
      </c>
      <c r="K1183" s="21">
        <f t="shared" si="155"/>
        <v>59020.2</v>
      </c>
      <c r="L1183" s="24">
        <f t="shared" si="155"/>
        <v>59020.2</v>
      </c>
      <c r="M1183" s="18" t="s">
        <v>52</v>
      </c>
      <c r="N1183" s="1" t="s">
        <v>2279</v>
      </c>
      <c r="O1183" s="1" t="s">
        <v>1787</v>
      </c>
      <c r="P1183" s="1" t="s">
        <v>64</v>
      </c>
      <c r="Q1183" s="1" t="s">
        <v>64</v>
      </c>
      <c r="R1183" s="1" t="s">
        <v>63</v>
      </c>
      <c r="AV1183" s="1" t="s">
        <v>52</v>
      </c>
      <c r="AW1183" s="1" t="s">
        <v>2288</v>
      </c>
      <c r="AX1183" s="1" t="s">
        <v>63</v>
      </c>
      <c r="AY1183" s="1" t="s">
        <v>52</v>
      </c>
      <c r="AZ1183" s="1" t="s">
        <v>52</v>
      </c>
    </row>
    <row r="1184" spans="1:52" ht="30" customHeight="1">
      <c r="A1184" s="18" t="s">
        <v>831</v>
      </c>
      <c r="B1184" s="18" t="s">
        <v>52</v>
      </c>
      <c r="C1184" s="18" t="s">
        <v>52</v>
      </c>
      <c r="D1184" s="19"/>
      <c r="E1184" s="21"/>
      <c r="F1184" s="24">
        <f>TRUNC(SUMIF(N1180:N1183, N1179, F1180:F1183),0)</f>
        <v>40052</v>
      </c>
      <c r="G1184" s="21"/>
      <c r="H1184" s="24">
        <f>TRUNC(SUMIF(N1180:N1183, N1179, H1180:H1183),0)</f>
        <v>59020</v>
      </c>
      <c r="I1184" s="21"/>
      <c r="J1184" s="24">
        <f>TRUNC(SUMIF(N1180:N1183, N1179, J1180:J1183),0)</f>
        <v>17314</v>
      </c>
      <c r="K1184" s="21"/>
      <c r="L1184" s="24">
        <f>F1184+H1184+J1184</f>
        <v>116386</v>
      </c>
      <c r="M1184" s="18" t="s">
        <v>52</v>
      </c>
      <c r="N1184" s="1" t="s">
        <v>99</v>
      </c>
      <c r="O1184" s="1" t="s">
        <v>99</v>
      </c>
      <c r="P1184" s="1" t="s">
        <v>52</v>
      </c>
      <c r="Q1184" s="1" t="s">
        <v>52</v>
      </c>
      <c r="R1184" s="1" t="s">
        <v>52</v>
      </c>
      <c r="AV1184" s="1" t="s">
        <v>52</v>
      </c>
      <c r="AW1184" s="1" t="s">
        <v>52</v>
      </c>
      <c r="AX1184" s="1" t="s">
        <v>52</v>
      </c>
      <c r="AY1184" s="1" t="s">
        <v>52</v>
      </c>
      <c r="AZ1184" s="1" t="s">
        <v>52</v>
      </c>
    </row>
    <row r="1185" spans="1:52" ht="30" customHeight="1">
      <c r="A1185" s="19"/>
      <c r="B1185" s="19"/>
      <c r="C1185" s="19"/>
      <c r="D1185" s="19"/>
      <c r="E1185" s="21"/>
      <c r="F1185" s="24"/>
      <c r="G1185" s="21"/>
      <c r="H1185" s="24"/>
      <c r="I1185" s="21"/>
      <c r="J1185" s="24"/>
      <c r="K1185" s="21"/>
      <c r="L1185" s="24"/>
      <c r="M1185" s="19"/>
    </row>
    <row r="1186" spans="1:52" ht="30" customHeight="1">
      <c r="A1186" s="15" t="s">
        <v>2289</v>
      </c>
      <c r="B1186" s="16"/>
      <c r="C1186" s="16"/>
      <c r="D1186" s="16"/>
      <c r="E1186" s="20"/>
      <c r="F1186" s="23"/>
      <c r="G1186" s="20"/>
      <c r="H1186" s="23"/>
      <c r="I1186" s="20"/>
      <c r="J1186" s="23"/>
      <c r="K1186" s="20"/>
      <c r="L1186" s="23"/>
      <c r="M1186" s="17"/>
      <c r="N1186" s="1" t="s">
        <v>2290</v>
      </c>
    </row>
    <row r="1187" spans="1:52" ht="30" customHeight="1">
      <c r="A1187" s="18" t="s">
        <v>825</v>
      </c>
      <c r="B1187" s="18" t="s">
        <v>924</v>
      </c>
      <c r="C1187" s="18" t="s">
        <v>68</v>
      </c>
      <c r="D1187" s="19">
        <v>0.25979999999999998</v>
      </c>
      <c r="E1187" s="21">
        <f>단가대비표!O14</f>
        <v>0</v>
      </c>
      <c r="F1187" s="24">
        <f>TRUNC(E1187*D1187,1)</f>
        <v>0</v>
      </c>
      <c r="G1187" s="21">
        <f>단가대비표!P14</f>
        <v>0</v>
      </c>
      <c r="H1187" s="24">
        <f>TRUNC(G1187*D1187,1)</f>
        <v>0</v>
      </c>
      <c r="I1187" s="21">
        <f>단가대비표!V14</f>
        <v>91593</v>
      </c>
      <c r="J1187" s="24">
        <f>TRUNC(I1187*D1187,1)</f>
        <v>23795.8</v>
      </c>
      <c r="K1187" s="21">
        <f t="shared" ref="K1187:L1190" si="156">TRUNC(E1187+G1187+I1187,1)</f>
        <v>91593</v>
      </c>
      <c r="L1187" s="24">
        <f t="shared" si="156"/>
        <v>23795.8</v>
      </c>
      <c r="M1187" s="18" t="s">
        <v>1757</v>
      </c>
      <c r="N1187" s="1" t="s">
        <v>2290</v>
      </c>
      <c r="O1187" s="1" t="s">
        <v>2292</v>
      </c>
      <c r="P1187" s="1" t="s">
        <v>64</v>
      </c>
      <c r="Q1187" s="1" t="s">
        <v>64</v>
      </c>
      <c r="R1187" s="1" t="s">
        <v>63</v>
      </c>
      <c r="AV1187" s="1" t="s">
        <v>52</v>
      </c>
      <c r="AW1187" s="1" t="s">
        <v>2293</v>
      </c>
      <c r="AX1187" s="1" t="s">
        <v>52</v>
      </c>
      <c r="AY1187" s="1" t="s">
        <v>52</v>
      </c>
      <c r="AZ1187" s="1" t="s">
        <v>52</v>
      </c>
    </row>
    <row r="1188" spans="1:52" ht="30" customHeight="1">
      <c r="A1188" s="18" t="s">
        <v>1760</v>
      </c>
      <c r="B1188" s="18" t="s">
        <v>1761</v>
      </c>
      <c r="C1188" s="18" t="s">
        <v>1273</v>
      </c>
      <c r="D1188" s="19">
        <v>10.3</v>
      </c>
      <c r="E1188" s="21">
        <f>단가대비표!O30</f>
        <v>1746.36</v>
      </c>
      <c r="F1188" s="24">
        <f>TRUNC(E1188*D1188,1)</f>
        <v>17987.5</v>
      </c>
      <c r="G1188" s="21">
        <f>단가대비표!P30</f>
        <v>0</v>
      </c>
      <c r="H1188" s="24">
        <f>TRUNC(G1188*D1188,1)</f>
        <v>0</v>
      </c>
      <c r="I1188" s="21">
        <f>단가대비표!V30</f>
        <v>0</v>
      </c>
      <c r="J1188" s="24">
        <f>TRUNC(I1188*D1188,1)</f>
        <v>0</v>
      </c>
      <c r="K1188" s="21">
        <f t="shared" si="156"/>
        <v>1746.3</v>
      </c>
      <c r="L1188" s="24">
        <f t="shared" si="156"/>
        <v>17987.5</v>
      </c>
      <c r="M1188" s="18" t="s">
        <v>52</v>
      </c>
      <c r="N1188" s="1" t="s">
        <v>2290</v>
      </c>
      <c r="O1188" s="1" t="s">
        <v>1762</v>
      </c>
      <c r="P1188" s="1" t="s">
        <v>64</v>
      </c>
      <c r="Q1188" s="1" t="s">
        <v>64</v>
      </c>
      <c r="R1188" s="1" t="s">
        <v>63</v>
      </c>
      <c r="V1188">
        <v>1</v>
      </c>
      <c r="AV1188" s="1" t="s">
        <v>52</v>
      </c>
      <c r="AW1188" s="1" t="s">
        <v>2294</v>
      </c>
      <c r="AX1188" s="1" t="s">
        <v>52</v>
      </c>
      <c r="AY1188" s="1" t="s">
        <v>52</v>
      </c>
      <c r="AZ1188" s="1" t="s">
        <v>52</v>
      </c>
    </row>
    <row r="1189" spans="1:52" ht="30" customHeight="1">
      <c r="A1189" s="18" t="s">
        <v>889</v>
      </c>
      <c r="B1189" s="18" t="s">
        <v>1764</v>
      </c>
      <c r="C1189" s="18" t="s">
        <v>800</v>
      </c>
      <c r="D1189" s="19">
        <v>1</v>
      </c>
      <c r="E1189" s="21">
        <f>TRUNC(SUMIF(V1187:V1190, RIGHTB(O1189, 1), F1187:F1190)*U1189, 2)</f>
        <v>3597.5</v>
      </c>
      <c r="F1189" s="24">
        <f>TRUNC(E1189*D1189,1)</f>
        <v>3597.5</v>
      </c>
      <c r="G1189" s="21">
        <v>0</v>
      </c>
      <c r="H1189" s="24">
        <f>TRUNC(G1189*D1189,1)</f>
        <v>0</v>
      </c>
      <c r="I1189" s="21">
        <v>0</v>
      </c>
      <c r="J1189" s="24">
        <f>TRUNC(I1189*D1189,1)</f>
        <v>0</v>
      </c>
      <c r="K1189" s="21">
        <f t="shared" si="156"/>
        <v>3597.5</v>
      </c>
      <c r="L1189" s="24">
        <f t="shared" si="156"/>
        <v>3597.5</v>
      </c>
      <c r="M1189" s="18" t="s">
        <v>52</v>
      </c>
      <c r="N1189" s="1" t="s">
        <v>2290</v>
      </c>
      <c r="O1189" s="1" t="s">
        <v>801</v>
      </c>
      <c r="P1189" s="1" t="s">
        <v>64</v>
      </c>
      <c r="Q1189" s="1" t="s">
        <v>64</v>
      </c>
      <c r="R1189" s="1" t="s">
        <v>64</v>
      </c>
      <c r="S1189">
        <v>0</v>
      </c>
      <c r="T1189">
        <v>0</v>
      </c>
      <c r="U1189">
        <v>0.2</v>
      </c>
      <c r="AV1189" s="1" t="s">
        <v>52</v>
      </c>
      <c r="AW1189" s="1" t="s">
        <v>2295</v>
      </c>
      <c r="AX1189" s="1" t="s">
        <v>52</v>
      </c>
      <c r="AY1189" s="1" t="s">
        <v>52</v>
      </c>
      <c r="AZ1189" s="1" t="s">
        <v>52</v>
      </c>
    </row>
    <row r="1190" spans="1:52" ht="30" customHeight="1">
      <c r="A1190" s="18" t="s">
        <v>1766</v>
      </c>
      <c r="B1190" s="18" t="s">
        <v>872</v>
      </c>
      <c r="C1190" s="18" t="s">
        <v>873</v>
      </c>
      <c r="D1190" s="19">
        <v>1</v>
      </c>
      <c r="E1190" s="21">
        <f>TRUNC(단가대비표!O179*1/8*16/12*25/20, 1)</f>
        <v>0</v>
      </c>
      <c r="F1190" s="24">
        <f>TRUNC(E1190*D1190,1)</f>
        <v>0</v>
      </c>
      <c r="G1190" s="21">
        <f>TRUNC(단가대비표!P179*1/8*16/12*25/20, 1)</f>
        <v>49778.3</v>
      </c>
      <c r="H1190" s="24">
        <f>TRUNC(G1190*D1190,1)</f>
        <v>49778.3</v>
      </c>
      <c r="I1190" s="21">
        <f>TRUNC(단가대비표!V179*1/8*16/12*25/20, 1)</f>
        <v>0</v>
      </c>
      <c r="J1190" s="24">
        <f>TRUNC(I1190*D1190,1)</f>
        <v>0</v>
      </c>
      <c r="K1190" s="21">
        <f t="shared" si="156"/>
        <v>49778.3</v>
      </c>
      <c r="L1190" s="24">
        <f t="shared" si="156"/>
        <v>49778.3</v>
      </c>
      <c r="M1190" s="18" t="s">
        <v>52</v>
      </c>
      <c r="N1190" s="1" t="s">
        <v>2290</v>
      </c>
      <c r="O1190" s="1" t="s">
        <v>1767</v>
      </c>
      <c r="P1190" s="1" t="s">
        <v>64</v>
      </c>
      <c r="Q1190" s="1" t="s">
        <v>64</v>
      </c>
      <c r="R1190" s="1" t="s">
        <v>63</v>
      </c>
      <c r="AV1190" s="1" t="s">
        <v>52</v>
      </c>
      <c r="AW1190" s="1" t="s">
        <v>2296</v>
      </c>
      <c r="AX1190" s="1" t="s">
        <v>63</v>
      </c>
      <c r="AY1190" s="1" t="s">
        <v>52</v>
      </c>
      <c r="AZ1190" s="1" t="s">
        <v>52</v>
      </c>
    </row>
    <row r="1191" spans="1:52" ht="30" customHeight="1">
      <c r="A1191" s="18" t="s">
        <v>831</v>
      </c>
      <c r="B1191" s="18" t="s">
        <v>52</v>
      </c>
      <c r="C1191" s="18" t="s">
        <v>52</v>
      </c>
      <c r="D1191" s="19"/>
      <c r="E1191" s="21"/>
      <c r="F1191" s="24">
        <f>TRUNC(SUMIF(N1187:N1190, N1186, F1187:F1190),0)</f>
        <v>21585</v>
      </c>
      <c r="G1191" s="21"/>
      <c r="H1191" s="24">
        <f>TRUNC(SUMIF(N1187:N1190, N1186, H1187:H1190),0)</f>
        <v>49778</v>
      </c>
      <c r="I1191" s="21"/>
      <c r="J1191" s="24">
        <f>TRUNC(SUMIF(N1187:N1190, N1186, J1187:J1190),0)</f>
        <v>23795</v>
      </c>
      <c r="K1191" s="21"/>
      <c r="L1191" s="24">
        <f>F1191+H1191+J1191</f>
        <v>95158</v>
      </c>
      <c r="M1191" s="18" t="s">
        <v>52</v>
      </c>
      <c r="N1191" s="1" t="s">
        <v>99</v>
      </c>
      <c r="O1191" s="1" t="s">
        <v>99</v>
      </c>
      <c r="P1191" s="1" t="s">
        <v>52</v>
      </c>
      <c r="Q1191" s="1" t="s">
        <v>52</v>
      </c>
      <c r="R1191" s="1" t="s">
        <v>52</v>
      </c>
      <c r="AV1191" s="1" t="s">
        <v>52</v>
      </c>
      <c r="AW1191" s="1" t="s">
        <v>52</v>
      </c>
      <c r="AX1191" s="1" t="s">
        <v>52</v>
      </c>
      <c r="AY1191" s="1" t="s">
        <v>52</v>
      </c>
      <c r="AZ1191" s="1" t="s">
        <v>52</v>
      </c>
    </row>
  </sheetData>
  <mergeCells count="45">
    <mergeCell ref="AU2:AU3"/>
    <mergeCell ref="AV2:AV3"/>
    <mergeCell ref="AW2:AW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headerFooter>
    <oddHeader>&amp;C&amp;"-,굵게"&amp;20일위대가표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view="pageBreakPreview" topLeftCell="B1" zoomScale="60" zoomScaleNormal="100" workbookViewId="0">
      <pane xSplit="3" ySplit="3" topLeftCell="E4" activePane="bottomRight" state="frozen"/>
      <selection activeCell="B1" sqref="B1"/>
      <selection pane="topRight" activeCell="E1" sqref="E1"/>
      <selection pane="bottomLeft" activeCell="B4" sqref="B4"/>
      <selection pane="bottomRight" activeCell="E4" sqref="E4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  <col min="12" max="12" width="20.625" hidden="1" customWidth="1"/>
  </cols>
  <sheetData>
    <row r="1" spans="1:12" ht="30" customHeight="1">
      <c r="A1" s="3"/>
      <c r="B1" s="2" t="s">
        <v>2297</v>
      </c>
      <c r="C1" s="3"/>
      <c r="D1" s="3"/>
      <c r="E1" s="3"/>
      <c r="F1" s="3"/>
      <c r="G1" s="3"/>
      <c r="H1" s="3"/>
      <c r="I1" s="3"/>
      <c r="J1" s="3"/>
    </row>
    <row r="2" spans="1:12" ht="30" customHeight="1">
      <c r="A2" s="13"/>
      <c r="B2" s="14" t="s">
        <v>1</v>
      </c>
      <c r="C2" s="5"/>
      <c r="D2" s="5"/>
      <c r="E2" s="5"/>
      <c r="F2" s="5"/>
      <c r="G2" s="5"/>
      <c r="H2" s="5"/>
      <c r="I2" s="5"/>
      <c r="J2" s="6"/>
    </row>
    <row r="3" spans="1:12" ht="30" customHeight="1">
      <c r="A3" s="7" t="s">
        <v>804</v>
      </c>
      <c r="B3" s="41" t="s">
        <v>2</v>
      </c>
      <c r="C3" s="41" t="s">
        <v>3</v>
      </c>
      <c r="D3" s="41" t="s">
        <v>4</v>
      </c>
      <c r="E3" s="41" t="s">
        <v>805</v>
      </c>
      <c r="F3" s="41" t="s">
        <v>806</v>
      </c>
      <c r="G3" s="41" t="s">
        <v>807</v>
      </c>
      <c r="H3" s="41" t="s">
        <v>808</v>
      </c>
      <c r="I3" s="41" t="s">
        <v>809</v>
      </c>
      <c r="J3" s="41" t="s">
        <v>2298</v>
      </c>
      <c r="K3" s="1" t="s">
        <v>2299</v>
      </c>
      <c r="L3" s="1" t="s">
        <v>813</v>
      </c>
    </row>
    <row r="4" spans="1:12" ht="30" customHeight="1">
      <c r="A4" s="25" t="s">
        <v>106</v>
      </c>
      <c r="B4" s="25" t="s">
        <v>102</v>
      </c>
      <c r="C4" s="25" t="s">
        <v>103</v>
      </c>
      <c r="D4" s="25" t="s">
        <v>104</v>
      </c>
      <c r="E4" s="26">
        <f>단가산출서!B29</f>
        <v>377</v>
      </c>
      <c r="F4" s="26">
        <f>단가산출서!C29</f>
        <v>7181</v>
      </c>
      <c r="G4" s="26">
        <f>단가산출서!D29</f>
        <v>374</v>
      </c>
      <c r="H4" s="26">
        <f>단가산출서!E29</f>
        <v>7932</v>
      </c>
      <c r="I4" s="25" t="s">
        <v>105</v>
      </c>
      <c r="J4" s="25" t="s">
        <v>52</v>
      </c>
      <c r="K4" s="1" t="s">
        <v>106</v>
      </c>
      <c r="L4" s="1" t="s">
        <v>2308</v>
      </c>
    </row>
    <row r="5" spans="1:12" ht="30" customHeight="1">
      <c r="A5" s="25" t="s">
        <v>111</v>
      </c>
      <c r="B5" s="25" t="s">
        <v>108</v>
      </c>
      <c r="C5" s="25" t="s">
        <v>109</v>
      </c>
      <c r="D5" s="25" t="s">
        <v>104</v>
      </c>
      <c r="E5" s="26">
        <f>단가산출서!B78</f>
        <v>3815</v>
      </c>
      <c r="F5" s="26">
        <f>단가산출서!C78</f>
        <v>5876</v>
      </c>
      <c r="G5" s="26">
        <f>단가산출서!D78</f>
        <v>2100</v>
      </c>
      <c r="H5" s="26">
        <f>단가산출서!E78</f>
        <v>11791</v>
      </c>
      <c r="I5" s="25" t="s">
        <v>110</v>
      </c>
      <c r="J5" s="25" t="s">
        <v>52</v>
      </c>
      <c r="K5" s="1" t="s">
        <v>111</v>
      </c>
      <c r="L5" s="1" t="s">
        <v>2350</v>
      </c>
    </row>
    <row r="6" spans="1:12" ht="30" customHeight="1">
      <c r="A6" s="25" t="s">
        <v>736</v>
      </c>
      <c r="B6" s="25" t="s">
        <v>733</v>
      </c>
      <c r="C6" s="25" t="s">
        <v>734</v>
      </c>
      <c r="D6" s="25" t="s">
        <v>721</v>
      </c>
      <c r="E6" s="26">
        <f>단가산출서!B149</f>
        <v>0</v>
      </c>
      <c r="F6" s="26">
        <f>단가산출서!C149</f>
        <v>0</v>
      </c>
      <c r="G6" s="26">
        <f>단가산출서!D149</f>
        <v>1977</v>
      </c>
      <c r="H6" s="26">
        <f>단가산출서!E149</f>
        <v>1977</v>
      </c>
      <c r="I6" s="25" t="s">
        <v>735</v>
      </c>
      <c r="J6" s="25" t="s">
        <v>52</v>
      </c>
      <c r="K6" s="1" t="s">
        <v>736</v>
      </c>
      <c r="L6" s="1" t="s">
        <v>2350</v>
      </c>
    </row>
    <row r="7" spans="1:12" ht="30" customHeight="1">
      <c r="A7" s="25" t="s">
        <v>741</v>
      </c>
      <c r="B7" s="25" t="s">
        <v>738</v>
      </c>
      <c r="C7" s="25" t="s">
        <v>739</v>
      </c>
      <c r="D7" s="25" t="s">
        <v>161</v>
      </c>
      <c r="E7" s="26">
        <f>단가산출서!B205</f>
        <v>0</v>
      </c>
      <c r="F7" s="26">
        <f>단가산출서!C205</f>
        <v>0</v>
      </c>
      <c r="G7" s="26">
        <f>단가산출서!D205</f>
        <v>18922</v>
      </c>
      <c r="H7" s="26">
        <f>단가산출서!E205</f>
        <v>18922</v>
      </c>
      <c r="I7" s="25" t="s">
        <v>740</v>
      </c>
      <c r="J7" s="25" t="s">
        <v>52</v>
      </c>
      <c r="K7" s="1" t="s">
        <v>741</v>
      </c>
      <c r="L7" s="1" t="s">
        <v>52</v>
      </c>
    </row>
    <row r="8" spans="1:12" ht="30" customHeight="1">
      <c r="A8" s="25" t="s">
        <v>1669</v>
      </c>
      <c r="B8" s="25" t="s">
        <v>102</v>
      </c>
      <c r="C8" s="25" t="s">
        <v>1667</v>
      </c>
      <c r="D8" s="25" t="s">
        <v>104</v>
      </c>
      <c r="E8" s="26">
        <f>단가산출서!B223</f>
        <v>419</v>
      </c>
      <c r="F8" s="26">
        <f>단가산출서!C223</f>
        <v>1000</v>
      </c>
      <c r="G8" s="26">
        <f>단가산출서!D223</f>
        <v>416</v>
      </c>
      <c r="H8" s="26">
        <f>단가산출서!E223</f>
        <v>1835</v>
      </c>
      <c r="I8" s="25" t="s">
        <v>1668</v>
      </c>
      <c r="J8" s="25" t="s">
        <v>52</v>
      </c>
      <c r="K8" s="1" t="s">
        <v>1669</v>
      </c>
      <c r="L8" s="1" t="s">
        <v>2308</v>
      </c>
    </row>
  </sheetData>
  <phoneticPr fontId="1" type="noConversion"/>
  <pageMargins left="0.78740157480314954" right="0" top="0.39370078740157477" bottom="0.39370078740157477" header="0" footer="0"/>
  <pageSetup paperSize="9" scale="8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3"/>
  <sheetViews>
    <sheetView view="pageBreakPreview" zoomScale="6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6.5"/>
  <cols>
    <col min="1" max="1" width="77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  <col min="13" max="14" width="6.625" hidden="1" customWidth="1"/>
    <col min="15" max="20" width="2.625" hidden="1" customWidth="1"/>
  </cols>
  <sheetData>
    <row r="1" spans="1:20" ht="30" customHeight="1">
      <c r="A1" s="2" t="s">
        <v>2300</v>
      </c>
      <c r="B1" s="3"/>
      <c r="C1" s="3"/>
      <c r="D1" s="3"/>
      <c r="E1" s="3"/>
      <c r="F1" s="3"/>
    </row>
    <row r="2" spans="1:20" ht="30" customHeight="1">
      <c r="A2" s="4" t="s">
        <v>1</v>
      </c>
      <c r="B2" s="5"/>
      <c r="C2" s="5"/>
      <c r="D2" s="5"/>
      <c r="E2" s="5"/>
      <c r="F2" s="6"/>
    </row>
    <row r="3" spans="1:20" ht="30" customHeight="1">
      <c r="A3" s="41" t="s">
        <v>2301</v>
      </c>
      <c r="B3" s="41" t="s">
        <v>805</v>
      </c>
      <c r="C3" s="41" t="s">
        <v>806</v>
      </c>
      <c r="D3" s="41" t="s">
        <v>807</v>
      </c>
      <c r="E3" s="41" t="s">
        <v>808</v>
      </c>
      <c r="F3" s="41" t="s">
        <v>2298</v>
      </c>
      <c r="G3" s="1" t="s">
        <v>2299</v>
      </c>
      <c r="H3" s="1" t="s">
        <v>2302</v>
      </c>
      <c r="I3" s="1" t="s">
        <v>2303</v>
      </c>
      <c r="J3" s="1" t="s">
        <v>2304</v>
      </c>
      <c r="K3" s="1" t="s">
        <v>4</v>
      </c>
      <c r="L3" s="1" t="s">
        <v>5</v>
      </c>
      <c r="M3" s="1" t="s">
        <v>14</v>
      </c>
      <c r="N3" s="1" t="s">
        <v>2305</v>
      </c>
      <c r="O3" s="1" t="s">
        <v>2306</v>
      </c>
      <c r="P3" s="1" t="s">
        <v>2306</v>
      </c>
      <c r="Q3" s="1" t="s">
        <v>2306</v>
      </c>
      <c r="R3" s="1" t="s">
        <v>2306</v>
      </c>
      <c r="S3" s="1" t="s">
        <v>2306</v>
      </c>
      <c r="T3" s="1" t="s">
        <v>2307</v>
      </c>
    </row>
    <row r="4" spans="1:20" ht="20.100000000000001" customHeight="1">
      <c r="A4" s="27" t="s">
        <v>2309</v>
      </c>
      <c r="B4" s="27"/>
      <c r="C4" s="27"/>
      <c r="D4" s="27"/>
      <c r="E4" s="27"/>
      <c r="F4" s="28" t="s">
        <v>52</v>
      </c>
      <c r="G4" s="1" t="s">
        <v>106</v>
      </c>
      <c r="I4" s="1" t="s">
        <v>102</v>
      </c>
      <c r="J4" s="1" t="s">
        <v>103</v>
      </c>
      <c r="K4" s="1" t="s">
        <v>104</v>
      </c>
    </row>
    <row r="5" spans="1:20" ht="20.100000000000001" customHeight="1">
      <c r="A5" s="29" t="s">
        <v>52</v>
      </c>
      <c r="B5" s="30"/>
      <c r="C5" s="30"/>
      <c r="D5" s="30"/>
      <c r="E5" s="30"/>
      <c r="F5" s="29" t="s">
        <v>52</v>
      </c>
      <c r="G5" s="1" t="s">
        <v>106</v>
      </c>
      <c r="H5" s="1" t="s">
        <v>2310</v>
      </c>
      <c r="I5" s="1" t="s">
        <v>52</v>
      </c>
      <c r="J5" s="1" t="s">
        <v>52</v>
      </c>
      <c r="K5" s="1" t="s">
        <v>52</v>
      </c>
      <c r="L5">
        <v>1</v>
      </c>
      <c r="M5" s="1" t="s">
        <v>52</v>
      </c>
      <c r="O5" s="1" t="s">
        <v>52</v>
      </c>
      <c r="P5" s="1" t="s">
        <v>52</v>
      </c>
      <c r="Q5" s="1" t="s">
        <v>52</v>
      </c>
      <c r="R5" s="1" t="s">
        <v>52</v>
      </c>
      <c r="S5" s="1" t="s">
        <v>52</v>
      </c>
      <c r="T5" s="1" t="s">
        <v>52</v>
      </c>
    </row>
    <row r="6" spans="1:20" ht="20.100000000000001" customHeight="1">
      <c r="A6" s="29" t="s">
        <v>2311</v>
      </c>
      <c r="B6" s="30">
        <v>0</v>
      </c>
      <c r="C6" s="30">
        <v>0</v>
      </c>
      <c r="D6" s="30">
        <v>0</v>
      </c>
      <c r="E6" s="30">
        <v>0</v>
      </c>
      <c r="F6" s="29" t="s">
        <v>52</v>
      </c>
      <c r="G6" s="1" t="s">
        <v>106</v>
      </c>
      <c r="H6" s="1" t="s">
        <v>2312</v>
      </c>
      <c r="I6" s="1" t="s">
        <v>2313</v>
      </c>
      <c r="J6" s="1" t="s">
        <v>52</v>
      </c>
      <c r="K6" s="1" t="s">
        <v>52</v>
      </c>
      <c r="M6" s="1" t="s">
        <v>52</v>
      </c>
      <c r="O6" s="1" t="s">
        <v>52</v>
      </c>
      <c r="P6" s="1" t="s">
        <v>52</v>
      </c>
      <c r="Q6" s="1" t="s">
        <v>52</v>
      </c>
      <c r="R6" s="1" t="s">
        <v>52</v>
      </c>
      <c r="S6" s="1" t="s">
        <v>52</v>
      </c>
      <c r="T6" s="1" t="s">
        <v>52</v>
      </c>
    </row>
    <row r="7" spans="1:20" ht="20.100000000000001" customHeight="1">
      <c r="A7" s="29" t="s">
        <v>2314</v>
      </c>
      <c r="B7" s="30">
        <v>0</v>
      </c>
      <c r="C7" s="30">
        <v>0</v>
      </c>
      <c r="D7" s="30">
        <v>0</v>
      </c>
      <c r="E7" s="30">
        <v>0</v>
      </c>
      <c r="F7" s="29" t="s">
        <v>52</v>
      </c>
      <c r="G7" s="1" t="s">
        <v>106</v>
      </c>
      <c r="H7" s="1" t="s">
        <v>2312</v>
      </c>
      <c r="I7" s="1" t="s">
        <v>52</v>
      </c>
      <c r="J7" s="1" t="s">
        <v>52</v>
      </c>
      <c r="K7" s="1" t="s">
        <v>52</v>
      </c>
      <c r="M7" s="1" t="s">
        <v>52</v>
      </c>
      <c r="O7" s="1" t="s">
        <v>52</v>
      </c>
      <c r="P7" s="1" t="s">
        <v>52</v>
      </c>
      <c r="Q7" s="1" t="s">
        <v>52</v>
      </c>
      <c r="R7" s="1" t="s">
        <v>52</v>
      </c>
      <c r="S7" s="1" t="s">
        <v>52</v>
      </c>
      <c r="T7" s="1" t="s">
        <v>52</v>
      </c>
    </row>
    <row r="8" spans="1:20" ht="20.100000000000001" customHeight="1">
      <c r="A8" s="29" t="s">
        <v>2315</v>
      </c>
      <c r="B8" s="30">
        <v>0</v>
      </c>
      <c r="C8" s="30">
        <v>0</v>
      </c>
      <c r="D8" s="30">
        <v>0</v>
      </c>
      <c r="E8" s="30">
        <v>0</v>
      </c>
      <c r="F8" s="29" t="s">
        <v>52</v>
      </c>
      <c r="G8" s="1" t="s">
        <v>106</v>
      </c>
      <c r="H8" s="1" t="s">
        <v>2312</v>
      </c>
      <c r="I8" s="1" t="s">
        <v>2316</v>
      </c>
      <c r="J8" s="1" t="s">
        <v>52</v>
      </c>
      <c r="K8" s="1" t="s">
        <v>52</v>
      </c>
      <c r="M8" s="1" t="s">
        <v>52</v>
      </c>
      <c r="O8" s="1" t="s">
        <v>52</v>
      </c>
      <c r="P8" s="1" t="s">
        <v>52</v>
      </c>
      <c r="Q8" s="1" t="s">
        <v>52</v>
      </c>
      <c r="R8" s="1" t="s">
        <v>52</v>
      </c>
      <c r="S8" s="1" t="s">
        <v>52</v>
      </c>
      <c r="T8" s="1" t="s">
        <v>52</v>
      </c>
    </row>
    <row r="9" spans="1:20" ht="20.100000000000001" customHeight="1">
      <c r="A9" s="29" t="s">
        <v>2317</v>
      </c>
      <c r="B9" s="30">
        <v>0</v>
      </c>
      <c r="C9" s="30">
        <v>0</v>
      </c>
      <c r="D9" s="30">
        <v>0</v>
      </c>
      <c r="E9" s="30">
        <v>0</v>
      </c>
      <c r="F9" s="29" t="s">
        <v>52</v>
      </c>
      <c r="G9" s="1" t="s">
        <v>106</v>
      </c>
      <c r="H9" s="1" t="s">
        <v>2312</v>
      </c>
      <c r="I9" s="1" t="s">
        <v>2318</v>
      </c>
      <c r="J9" s="1" t="s">
        <v>52</v>
      </c>
      <c r="K9" s="1" t="s">
        <v>52</v>
      </c>
      <c r="M9" s="1" t="s">
        <v>52</v>
      </c>
      <c r="O9" s="1" t="s">
        <v>52</v>
      </c>
      <c r="P9" s="1" t="s">
        <v>52</v>
      </c>
      <c r="Q9" s="1" t="s">
        <v>52</v>
      </c>
      <c r="R9" s="1" t="s">
        <v>52</v>
      </c>
      <c r="S9" s="1" t="s">
        <v>52</v>
      </c>
      <c r="T9" s="1" t="s">
        <v>52</v>
      </c>
    </row>
    <row r="10" spans="1:20" ht="20.100000000000001" customHeight="1">
      <c r="A10" s="29" t="s">
        <v>2319</v>
      </c>
      <c r="B10" s="30">
        <v>0</v>
      </c>
      <c r="C10" s="30">
        <v>0</v>
      </c>
      <c r="D10" s="30">
        <v>0</v>
      </c>
      <c r="E10" s="30">
        <v>0</v>
      </c>
      <c r="F10" s="29" t="s">
        <v>52</v>
      </c>
      <c r="G10" s="1" t="s">
        <v>106</v>
      </c>
      <c r="H10" s="1" t="s">
        <v>2312</v>
      </c>
      <c r="I10" s="1" t="s">
        <v>2320</v>
      </c>
      <c r="J10" s="1" t="s">
        <v>52</v>
      </c>
      <c r="K10" s="1" t="s">
        <v>52</v>
      </c>
      <c r="M10" s="1" t="s">
        <v>52</v>
      </c>
      <c r="O10" s="1" t="s">
        <v>52</v>
      </c>
      <c r="P10" s="1" t="s">
        <v>52</v>
      </c>
      <c r="Q10" s="1" t="s">
        <v>52</v>
      </c>
      <c r="R10" s="1" t="s">
        <v>52</v>
      </c>
      <c r="S10" s="1" t="s">
        <v>52</v>
      </c>
      <c r="T10" s="1" t="s">
        <v>52</v>
      </c>
    </row>
    <row r="11" spans="1:20" ht="20.100000000000001" customHeight="1">
      <c r="A11" s="29" t="s">
        <v>2321</v>
      </c>
      <c r="B11" s="30">
        <v>0</v>
      </c>
      <c r="C11" s="30">
        <v>0</v>
      </c>
      <c r="D11" s="30">
        <v>0</v>
      </c>
      <c r="E11" s="30">
        <v>0</v>
      </c>
      <c r="F11" s="29" t="s">
        <v>52</v>
      </c>
      <c r="G11" s="1" t="s">
        <v>106</v>
      </c>
      <c r="H11" s="1" t="s">
        <v>2312</v>
      </c>
      <c r="I11" s="1" t="s">
        <v>2322</v>
      </c>
      <c r="J11" s="1" t="s">
        <v>52</v>
      </c>
      <c r="K11" s="1" t="s">
        <v>52</v>
      </c>
      <c r="M11" s="1" t="s">
        <v>52</v>
      </c>
      <c r="O11" s="1" t="s">
        <v>52</v>
      </c>
      <c r="P11" s="1" t="s">
        <v>52</v>
      </c>
      <c r="Q11" s="1" t="s">
        <v>52</v>
      </c>
      <c r="R11" s="1" t="s">
        <v>52</v>
      </c>
      <c r="S11" s="1" t="s">
        <v>52</v>
      </c>
      <c r="T11" s="1" t="s">
        <v>52</v>
      </c>
    </row>
    <row r="12" spans="1:20" ht="20.100000000000001" customHeight="1">
      <c r="A12" s="29" t="s">
        <v>2323</v>
      </c>
      <c r="B12" s="30">
        <v>0</v>
      </c>
      <c r="C12" s="30">
        <v>0</v>
      </c>
      <c r="D12" s="30">
        <v>0</v>
      </c>
      <c r="E12" s="30">
        <v>0</v>
      </c>
      <c r="F12" s="29" t="s">
        <v>52</v>
      </c>
      <c r="G12" s="1" t="s">
        <v>106</v>
      </c>
      <c r="H12" s="1" t="s">
        <v>2312</v>
      </c>
      <c r="I12" s="1" t="s">
        <v>2324</v>
      </c>
      <c r="J12" s="1" t="s">
        <v>52</v>
      </c>
      <c r="K12" s="1" t="s">
        <v>52</v>
      </c>
      <c r="M12" s="1" t="s">
        <v>52</v>
      </c>
      <c r="O12" s="1" t="s">
        <v>52</v>
      </c>
      <c r="P12" s="1" t="s">
        <v>52</v>
      </c>
      <c r="Q12" s="1" t="s">
        <v>52</v>
      </c>
      <c r="R12" s="1" t="s">
        <v>52</v>
      </c>
      <c r="S12" s="1" t="s">
        <v>52</v>
      </c>
      <c r="T12" s="1" t="s">
        <v>52</v>
      </c>
    </row>
    <row r="13" spans="1:20" ht="20.100000000000001" customHeight="1">
      <c r="A13" s="29" t="s">
        <v>2325</v>
      </c>
      <c r="B13" s="30">
        <v>0</v>
      </c>
      <c r="C13" s="30">
        <v>0</v>
      </c>
      <c r="D13" s="30">
        <v>0</v>
      </c>
      <c r="E13" s="30">
        <v>0</v>
      </c>
      <c r="F13" s="29" t="s">
        <v>52</v>
      </c>
      <c r="G13" s="1" t="s">
        <v>106</v>
      </c>
      <c r="H13" s="1" t="s">
        <v>2312</v>
      </c>
      <c r="I13" s="1" t="s">
        <v>2326</v>
      </c>
      <c r="J13" s="1" t="s">
        <v>52</v>
      </c>
      <c r="K13" s="1" t="s">
        <v>52</v>
      </c>
      <c r="M13" s="1" t="s">
        <v>52</v>
      </c>
      <c r="O13" s="1" t="s">
        <v>52</v>
      </c>
      <c r="P13" s="1" t="s">
        <v>52</v>
      </c>
      <c r="Q13" s="1" t="s">
        <v>52</v>
      </c>
      <c r="R13" s="1" t="s">
        <v>52</v>
      </c>
      <c r="S13" s="1" t="s">
        <v>52</v>
      </c>
      <c r="T13" s="1" t="s">
        <v>52</v>
      </c>
    </row>
    <row r="14" spans="1:20" ht="20.100000000000001" customHeight="1">
      <c r="A14" s="29" t="s">
        <v>2327</v>
      </c>
      <c r="B14" s="30">
        <v>0</v>
      </c>
      <c r="C14" s="30">
        <v>0</v>
      </c>
      <c r="D14" s="30">
        <v>0</v>
      </c>
      <c r="E14" s="30">
        <v>0</v>
      </c>
      <c r="F14" s="29" t="s">
        <v>52</v>
      </c>
      <c r="G14" s="1" t="s">
        <v>106</v>
      </c>
      <c r="H14" s="1" t="s">
        <v>2312</v>
      </c>
      <c r="I14" s="1" t="s">
        <v>2328</v>
      </c>
      <c r="J14" s="1" t="s">
        <v>52</v>
      </c>
      <c r="K14" s="1" t="s">
        <v>52</v>
      </c>
      <c r="M14" s="1" t="s">
        <v>52</v>
      </c>
      <c r="O14" s="1" t="s">
        <v>52</v>
      </c>
      <c r="P14" s="1" t="s">
        <v>52</v>
      </c>
      <c r="Q14" s="1" t="s">
        <v>52</v>
      </c>
      <c r="R14" s="1" t="s">
        <v>52</v>
      </c>
      <c r="S14" s="1" t="s">
        <v>52</v>
      </c>
      <c r="T14" s="1" t="s">
        <v>52</v>
      </c>
    </row>
    <row r="15" spans="1:20" ht="20.100000000000001" customHeight="1">
      <c r="A15" s="29" t="s">
        <v>2314</v>
      </c>
      <c r="B15" s="30">
        <v>0</v>
      </c>
      <c r="C15" s="30">
        <v>0</v>
      </c>
      <c r="D15" s="30">
        <v>0</v>
      </c>
      <c r="E15" s="30">
        <v>0</v>
      </c>
      <c r="F15" s="29" t="s">
        <v>52</v>
      </c>
      <c r="G15" s="1" t="s">
        <v>106</v>
      </c>
      <c r="H15" s="1" t="s">
        <v>2312</v>
      </c>
      <c r="I15" s="1" t="s">
        <v>52</v>
      </c>
      <c r="J15" s="1" t="s">
        <v>52</v>
      </c>
      <c r="K15" s="1" t="s">
        <v>52</v>
      </c>
      <c r="M15" s="1" t="s">
        <v>52</v>
      </c>
      <c r="O15" s="1" t="s">
        <v>52</v>
      </c>
      <c r="P15" s="1" t="s">
        <v>52</v>
      </c>
      <c r="Q15" s="1" t="s">
        <v>52</v>
      </c>
      <c r="R15" s="1" t="s">
        <v>52</v>
      </c>
      <c r="S15" s="1" t="s">
        <v>52</v>
      </c>
      <c r="T15" s="1" t="s">
        <v>52</v>
      </c>
    </row>
    <row r="16" spans="1:20" ht="20.100000000000001" customHeight="1">
      <c r="A16" s="29" t="s">
        <v>2329</v>
      </c>
      <c r="B16" s="30">
        <v>377.1</v>
      </c>
      <c r="C16" s="30">
        <v>0</v>
      </c>
      <c r="D16" s="30">
        <v>0</v>
      </c>
      <c r="E16" s="30">
        <v>377.1</v>
      </c>
      <c r="F16" s="29" t="s">
        <v>52</v>
      </c>
      <c r="G16" s="1" t="s">
        <v>106</v>
      </c>
      <c r="H16" s="1" t="s">
        <v>2312</v>
      </c>
      <c r="I16" s="1" t="s">
        <v>2330</v>
      </c>
      <c r="J16" s="1" t="s">
        <v>52</v>
      </c>
      <c r="K16" s="1" t="s">
        <v>52</v>
      </c>
      <c r="M16" s="1" t="s">
        <v>52</v>
      </c>
      <c r="O16" s="1" t="s">
        <v>52</v>
      </c>
      <c r="P16" s="1" t="s">
        <v>52</v>
      </c>
      <c r="Q16" s="1" t="s">
        <v>52</v>
      </c>
      <c r="R16" s="1" t="s">
        <v>52</v>
      </c>
      <c r="S16" s="1" t="s">
        <v>52</v>
      </c>
      <c r="T16" s="1" t="s">
        <v>52</v>
      </c>
    </row>
    <row r="17" spans="1:20" ht="20.100000000000001" customHeight="1">
      <c r="A17" s="29" t="s">
        <v>2331</v>
      </c>
      <c r="B17" s="30">
        <v>0</v>
      </c>
      <c r="C17" s="30">
        <v>900.7</v>
      </c>
      <c r="D17" s="30">
        <v>0</v>
      </c>
      <c r="E17" s="30">
        <v>900.7</v>
      </c>
      <c r="F17" s="29" t="s">
        <v>52</v>
      </c>
      <c r="G17" s="1" t="s">
        <v>106</v>
      </c>
      <c r="H17" s="1" t="s">
        <v>2312</v>
      </c>
      <c r="I17" s="1" t="s">
        <v>2332</v>
      </c>
      <c r="J17" s="1" t="s">
        <v>52</v>
      </c>
      <c r="K17" s="1" t="s">
        <v>52</v>
      </c>
      <c r="M17" s="1" t="s">
        <v>52</v>
      </c>
      <c r="O17" s="1" t="s">
        <v>52</v>
      </c>
      <c r="P17" s="1" t="s">
        <v>52</v>
      </c>
      <c r="Q17" s="1" t="s">
        <v>52</v>
      </c>
      <c r="R17" s="1" t="s">
        <v>52</v>
      </c>
      <c r="S17" s="1" t="s">
        <v>52</v>
      </c>
      <c r="T17" s="1" t="s">
        <v>52</v>
      </c>
    </row>
    <row r="18" spans="1:20" ht="20.100000000000001" customHeight="1">
      <c r="A18" s="29" t="s">
        <v>2333</v>
      </c>
      <c r="B18" s="30">
        <v>0</v>
      </c>
      <c r="C18" s="30">
        <v>0</v>
      </c>
      <c r="D18" s="30">
        <v>374.7</v>
      </c>
      <c r="E18" s="30">
        <v>374.7</v>
      </c>
      <c r="F18" s="29" t="s">
        <v>52</v>
      </c>
      <c r="G18" s="1" t="s">
        <v>106</v>
      </c>
      <c r="H18" s="1" t="s">
        <v>2312</v>
      </c>
      <c r="I18" s="1" t="s">
        <v>2334</v>
      </c>
      <c r="J18" s="1" t="s">
        <v>52</v>
      </c>
      <c r="K18" s="1" t="s">
        <v>52</v>
      </c>
      <c r="M18" s="1" t="s">
        <v>52</v>
      </c>
      <c r="O18" s="1" t="s">
        <v>52</v>
      </c>
      <c r="P18" s="1" t="s">
        <v>52</v>
      </c>
      <c r="Q18" s="1" t="s">
        <v>52</v>
      </c>
      <c r="R18" s="1" t="s">
        <v>52</v>
      </c>
      <c r="S18" s="1" t="s">
        <v>52</v>
      </c>
      <c r="T18" s="1" t="s">
        <v>52</v>
      </c>
    </row>
    <row r="19" spans="1:20" ht="20.100000000000001" customHeight="1">
      <c r="A19" s="29" t="s">
        <v>2335</v>
      </c>
      <c r="B19" s="30">
        <v>377.1</v>
      </c>
      <c r="C19" s="30">
        <v>900.7</v>
      </c>
      <c r="D19" s="30">
        <v>374.7</v>
      </c>
      <c r="E19" s="30">
        <v>1652.5</v>
      </c>
      <c r="F19" s="29" t="s">
        <v>52</v>
      </c>
      <c r="G19" s="1" t="s">
        <v>106</v>
      </c>
      <c r="H19" s="1" t="s">
        <v>2312</v>
      </c>
      <c r="I19" s="1" t="s">
        <v>2336</v>
      </c>
      <c r="J19" s="1" t="s">
        <v>52</v>
      </c>
      <c r="K19" s="1" t="s">
        <v>52</v>
      </c>
      <c r="M19" s="1" t="s">
        <v>52</v>
      </c>
      <c r="O19" s="1" t="s">
        <v>52</v>
      </c>
      <c r="P19" s="1" t="s">
        <v>52</v>
      </c>
      <c r="Q19" s="1" t="s">
        <v>52</v>
      </c>
      <c r="R19" s="1" t="s">
        <v>52</v>
      </c>
      <c r="S19" s="1" t="s">
        <v>52</v>
      </c>
      <c r="T19" s="1" t="s">
        <v>52</v>
      </c>
    </row>
    <row r="20" spans="1:20" ht="20.100000000000001" customHeight="1">
      <c r="A20" s="29" t="s">
        <v>2314</v>
      </c>
      <c r="B20" s="30">
        <v>0</v>
      </c>
      <c r="C20" s="30">
        <v>0</v>
      </c>
      <c r="D20" s="30">
        <v>0</v>
      </c>
      <c r="E20" s="30">
        <v>0</v>
      </c>
      <c r="F20" s="29" t="s">
        <v>52</v>
      </c>
      <c r="G20" s="1" t="s">
        <v>106</v>
      </c>
      <c r="H20" s="1" t="s">
        <v>2312</v>
      </c>
      <c r="I20" s="1" t="s">
        <v>52</v>
      </c>
      <c r="J20" s="1" t="s">
        <v>52</v>
      </c>
      <c r="K20" s="1" t="s">
        <v>52</v>
      </c>
      <c r="M20" s="1" t="s">
        <v>52</v>
      </c>
      <c r="O20" s="1" t="s">
        <v>52</v>
      </c>
      <c r="P20" s="1" t="s">
        <v>52</v>
      </c>
      <c r="Q20" s="1" t="s">
        <v>52</v>
      </c>
      <c r="R20" s="1" t="s">
        <v>52</v>
      </c>
      <c r="S20" s="1" t="s">
        <v>52</v>
      </c>
      <c r="T20" s="1" t="s">
        <v>52</v>
      </c>
    </row>
    <row r="21" spans="1:20" ht="20.100000000000001" customHeight="1">
      <c r="A21" s="29" t="s">
        <v>2337</v>
      </c>
      <c r="B21" s="30">
        <v>0</v>
      </c>
      <c r="C21" s="30">
        <v>0</v>
      </c>
      <c r="D21" s="30">
        <v>0</v>
      </c>
      <c r="E21" s="30">
        <v>0</v>
      </c>
      <c r="F21" s="29" t="s">
        <v>52</v>
      </c>
      <c r="G21" s="1" t="s">
        <v>106</v>
      </c>
      <c r="H21" s="1" t="s">
        <v>2312</v>
      </c>
      <c r="I21" s="1" t="s">
        <v>2338</v>
      </c>
      <c r="J21" s="1" t="s">
        <v>52</v>
      </c>
      <c r="K21" s="1" t="s">
        <v>52</v>
      </c>
      <c r="M21" s="1" t="s">
        <v>52</v>
      </c>
      <c r="O21" s="1" t="s">
        <v>52</v>
      </c>
      <c r="P21" s="1" t="s">
        <v>52</v>
      </c>
      <c r="Q21" s="1" t="s">
        <v>52</v>
      </c>
      <c r="R21" s="1" t="s">
        <v>52</v>
      </c>
      <c r="S21" s="1" t="s">
        <v>52</v>
      </c>
      <c r="T21" s="1" t="s">
        <v>52</v>
      </c>
    </row>
    <row r="22" spans="1:20" ht="20.100000000000001" customHeight="1">
      <c r="A22" s="29" t="s">
        <v>2339</v>
      </c>
      <c r="B22" s="30">
        <v>0</v>
      </c>
      <c r="C22" s="30">
        <v>0</v>
      </c>
      <c r="D22" s="30">
        <v>0</v>
      </c>
      <c r="E22" s="30">
        <v>0</v>
      </c>
      <c r="F22" s="29" t="s">
        <v>52</v>
      </c>
      <c r="G22" s="1" t="s">
        <v>106</v>
      </c>
      <c r="H22" s="1" t="s">
        <v>2312</v>
      </c>
      <c r="I22" s="1" t="s">
        <v>2340</v>
      </c>
      <c r="J22" s="1" t="s">
        <v>52</v>
      </c>
      <c r="K22" s="1" t="s">
        <v>52</v>
      </c>
      <c r="M22" s="1" t="s">
        <v>52</v>
      </c>
      <c r="O22" s="1" t="s">
        <v>52</v>
      </c>
      <c r="P22" s="1" t="s">
        <v>52</v>
      </c>
      <c r="Q22" s="1" t="s">
        <v>52</v>
      </c>
      <c r="R22" s="1" t="s">
        <v>52</v>
      </c>
      <c r="S22" s="1" t="s">
        <v>52</v>
      </c>
      <c r="T22" s="1" t="s">
        <v>52</v>
      </c>
    </row>
    <row r="23" spans="1:20" ht="20.100000000000001" customHeight="1">
      <c r="A23" s="29" t="s">
        <v>2341</v>
      </c>
      <c r="B23" s="30">
        <v>0</v>
      </c>
      <c r="C23" s="30">
        <v>0</v>
      </c>
      <c r="D23" s="30">
        <v>0</v>
      </c>
      <c r="E23" s="30">
        <v>0</v>
      </c>
      <c r="F23" s="29" t="s">
        <v>52</v>
      </c>
      <c r="G23" s="1" t="s">
        <v>106</v>
      </c>
      <c r="H23" s="1" t="s">
        <v>2312</v>
      </c>
      <c r="I23" s="1" t="s">
        <v>2342</v>
      </c>
      <c r="J23" s="1" t="s">
        <v>52</v>
      </c>
      <c r="K23" s="1" t="s">
        <v>52</v>
      </c>
      <c r="M23" s="1" t="s">
        <v>52</v>
      </c>
      <c r="O23" s="1" t="s">
        <v>52</v>
      </c>
      <c r="P23" s="1" t="s">
        <v>52</v>
      </c>
      <c r="Q23" s="1" t="s">
        <v>52</v>
      </c>
      <c r="R23" s="1" t="s">
        <v>52</v>
      </c>
      <c r="S23" s="1" t="s">
        <v>52</v>
      </c>
      <c r="T23" s="1" t="s">
        <v>52</v>
      </c>
    </row>
    <row r="24" spans="1:20" ht="20.100000000000001" customHeight="1">
      <c r="A24" s="29" t="s">
        <v>2343</v>
      </c>
      <c r="B24" s="30">
        <v>0</v>
      </c>
      <c r="C24" s="30">
        <v>0</v>
      </c>
      <c r="D24" s="30">
        <v>0</v>
      </c>
      <c r="E24" s="30">
        <v>0</v>
      </c>
      <c r="F24" s="29" t="s">
        <v>52</v>
      </c>
      <c r="G24" s="1" t="s">
        <v>106</v>
      </c>
      <c r="H24" s="1" t="s">
        <v>2312</v>
      </c>
      <c r="I24" s="1" t="s">
        <v>2344</v>
      </c>
      <c r="J24" s="1" t="s">
        <v>52</v>
      </c>
      <c r="K24" s="1" t="s">
        <v>52</v>
      </c>
      <c r="M24" s="1" t="s">
        <v>52</v>
      </c>
      <c r="O24" s="1" t="s">
        <v>52</v>
      </c>
      <c r="P24" s="1" t="s">
        <v>52</v>
      </c>
      <c r="Q24" s="1" t="s">
        <v>52</v>
      </c>
      <c r="R24" s="1" t="s">
        <v>52</v>
      </c>
      <c r="S24" s="1" t="s">
        <v>52</v>
      </c>
      <c r="T24" s="1" t="s">
        <v>52</v>
      </c>
    </row>
    <row r="25" spans="1:20" ht="20.100000000000001" customHeight="1">
      <c r="A25" s="29" t="s">
        <v>2314</v>
      </c>
      <c r="B25" s="30">
        <v>0</v>
      </c>
      <c r="C25" s="30">
        <v>0</v>
      </c>
      <c r="D25" s="30">
        <v>0</v>
      </c>
      <c r="E25" s="30">
        <v>0</v>
      </c>
      <c r="F25" s="29" t="s">
        <v>52</v>
      </c>
      <c r="G25" s="1" t="s">
        <v>106</v>
      </c>
      <c r="H25" s="1" t="s">
        <v>2312</v>
      </c>
      <c r="I25" s="1" t="s">
        <v>52</v>
      </c>
      <c r="J25" s="1" t="s">
        <v>52</v>
      </c>
      <c r="K25" s="1" t="s">
        <v>52</v>
      </c>
      <c r="M25" s="1" t="s">
        <v>52</v>
      </c>
      <c r="O25" s="1" t="s">
        <v>52</v>
      </c>
      <c r="P25" s="1" t="s">
        <v>52</v>
      </c>
      <c r="Q25" s="1" t="s">
        <v>52</v>
      </c>
      <c r="R25" s="1" t="s">
        <v>52</v>
      </c>
      <c r="S25" s="1" t="s">
        <v>52</v>
      </c>
      <c r="T25" s="1" t="s">
        <v>52</v>
      </c>
    </row>
    <row r="26" spans="1:20" ht="20.100000000000001" customHeight="1">
      <c r="A26" s="29" t="s">
        <v>2345</v>
      </c>
      <c r="B26" s="30">
        <v>0</v>
      </c>
      <c r="C26" s="30">
        <v>0</v>
      </c>
      <c r="D26" s="30">
        <v>0</v>
      </c>
      <c r="E26" s="30">
        <v>0</v>
      </c>
      <c r="F26" s="29" t="s">
        <v>52</v>
      </c>
      <c r="G26" s="1" t="s">
        <v>106</v>
      </c>
      <c r="H26" s="1" t="s">
        <v>2312</v>
      </c>
      <c r="I26" s="1" t="s">
        <v>2346</v>
      </c>
      <c r="J26" s="1" t="s">
        <v>52</v>
      </c>
      <c r="K26" s="1" t="s">
        <v>52</v>
      </c>
      <c r="M26" s="1" t="s">
        <v>52</v>
      </c>
      <c r="O26" s="1" t="s">
        <v>52</v>
      </c>
      <c r="P26" s="1" t="s">
        <v>52</v>
      </c>
      <c r="Q26" s="1" t="s">
        <v>52</v>
      </c>
      <c r="R26" s="1" t="s">
        <v>52</v>
      </c>
      <c r="S26" s="1" t="s">
        <v>52</v>
      </c>
      <c r="T26" s="1" t="s">
        <v>52</v>
      </c>
    </row>
    <row r="27" spans="1:20" ht="20.100000000000001" customHeight="1">
      <c r="A27" s="29" t="s">
        <v>2347</v>
      </c>
      <c r="B27" s="30">
        <v>0</v>
      </c>
      <c r="C27" s="30">
        <v>6281.1</v>
      </c>
      <c r="D27" s="30">
        <v>0</v>
      </c>
      <c r="E27" s="30">
        <v>6281.1</v>
      </c>
      <c r="F27" s="29" t="s">
        <v>52</v>
      </c>
      <c r="G27" s="1" t="s">
        <v>106</v>
      </c>
      <c r="H27" s="1" t="s">
        <v>2312</v>
      </c>
      <c r="I27" s="1" t="s">
        <v>2348</v>
      </c>
      <c r="J27" s="1" t="s">
        <v>52</v>
      </c>
      <c r="K27" s="1" t="s">
        <v>52</v>
      </c>
      <c r="M27" s="1" t="s">
        <v>52</v>
      </c>
      <c r="O27" s="1" t="s">
        <v>52</v>
      </c>
      <c r="P27" s="1" t="s">
        <v>52</v>
      </c>
      <c r="Q27" s="1" t="s">
        <v>52</v>
      </c>
      <c r="R27" s="1" t="s">
        <v>52</v>
      </c>
      <c r="S27" s="1" t="s">
        <v>52</v>
      </c>
      <c r="T27" s="1" t="s">
        <v>52</v>
      </c>
    </row>
    <row r="28" spans="1:20" ht="20.100000000000001" customHeight="1">
      <c r="A28" s="29" t="s">
        <v>2335</v>
      </c>
      <c r="B28" s="30">
        <v>0</v>
      </c>
      <c r="C28" s="30">
        <v>6281.1</v>
      </c>
      <c r="D28" s="30">
        <v>0</v>
      </c>
      <c r="E28" s="30">
        <v>6281.1</v>
      </c>
      <c r="F28" s="29" t="s">
        <v>52</v>
      </c>
      <c r="G28" s="1" t="s">
        <v>106</v>
      </c>
      <c r="H28" s="1" t="s">
        <v>2312</v>
      </c>
      <c r="I28" s="1" t="s">
        <v>2336</v>
      </c>
      <c r="J28" s="1" t="s">
        <v>52</v>
      </c>
      <c r="K28" s="1" t="s">
        <v>52</v>
      </c>
      <c r="M28" s="1" t="s">
        <v>52</v>
      </c>
      <c r="O28" s="1" t="s">
        <v>52</v>
      </c>
      <c r="P28" s="1" t="s">
        <v>52</v>
      </c>
      <c r="Q28" s="1" t="s">
        <v>52</v>
      </c>
      <c r="R28" s="1" t="s">
        <v>52</v>
      </c>
      <c r="S28" s="1" t="s">
        <v>52</v>
      </c>
      <c r="T28" s="1" t="s">
        <v>52</v>
      </c>
    </row>
    <row r="29" spans="1:20" ht="20.100000000000001" customHeight="1">
      <c r="A29" s="29" t="s">
        <v>2349</v>
      </c>
      <c r="B29" s="31">
        <v>377</v>
      </c>
      <c r="C29" s="31">
        <v>7181</v>
      </c>
      <c r="D29" s="31">
        <v>374</v>
      </c>
      <c r="E29" s="31">
        <v>7932</v>
      </c>
      <c r="F29" s="32"/>
    </row>
    <row r="30" spans="1:20" ht="20.100000000000001" customHeight="1">
      <c r="A30" s="32"/>
      <c r="B30" s="32"/>
      <c r="C30" s="32"/>
      <c r="D30" s="32"/>
      <c r="E30" s="32"/>
      <c r="F30" s="32"/>
    </row>
    <row r="31" spans="1:20" ht="20.100000000000001" customHeight="1">
      <c r="A31" s="32" t="s">
        <v>2351</v>
      </c>
      <c r="B31" s="32"/>
      <c r="C31" s="32"/>
      <c r="D31" s="32"/>
      <c r="E31" s="32"/>
      <c r="F31" s="29" t="s">
        <v>52</v>
      </c>
      <c r="G31" s="1" t="s">
        <v>111</v>
      </c>
      <c r="I31" s="1" t="s">
        <v>108</v>
      </c>
      <c r="J31" s="1" t="s">
        <v>109</v>
      </c>
      <c r="K31" s="1" t="s">
        <v>104</v>
      </c>
    </row>
    <row r="32" spans="1:20" ht="20.100000000000001" customHeight="1">
      <c r="A32" s="29" t="s">
        <v>52</v>
      </c>
      <c r="B32" s="30"/>
      <c r="C32" s="30"/>
      <c r="D32" s="30"/>
      <c r="E32" s="30"/>
      <c r="F32" s="29" t="s">
        <v>52</v>
      </c>
      <c r="G32" s="1" t="s">
        <v>111</v>
      </c>
      <c r="H32" s="1" t="s">
        <v>2310</v>
      </c>
      <c r="I32" s="1" t="s">
        <v>52</v>
      </c>
      <c r="J32" s="1" t="s">
        <v>52</v>
      </c>
      <c r="K32" s="1" t="s">
        <v>104</v>
      </c>
      <c r="L32">
        <v>1</v>
      </c>
      <c r="M32" s="1" t="s">
        <v>52</v>
      </c>
      <c r="O32" s="1" t="s">
        <v>52</v>
      </c>
      <c r="P32" s="1" t="s">
        <v>52</v>
      </c>
      <c r="Q32" s="1" t="s">
        <v>52</v>
      </c>
      <c r="R32" s="1" t="s">
        <v>52</v>
      </c>
      <c r="S32" s="1" t="s">
        <v>52</v>
      </c>
      <c r="T32" s="1" t="s">
        <v>52</v>
      </c>
    </row>
    <row r="33" spans="1:20" ht="20.100000000000001" customHeight="1">
      <c r="A33" s="29" t="s">
        <v>2352</v>
      </c>
      <c r="B33" s="30">
        <v>0</v>
      </c>
      <c r="C33" s="30">
        <v>0</v>
      </c>
      <c r="D33" s="30">
        <v>0</v>
      </c>
      <c r="E33" s="30">
        <v>0</v>
      </c>
      <c r="F33" s="29" t="s">
        <v>52</v>
      </c>
      <c r="G33" s="1" t="s">
        <v>111</v>
      </c>
      <c r="H33" s="1" t="s">
        <v>2312</v>
      </c>
      <c r="I33" s="1" t="s">
        <v>2353</v>
      </c>
      <c r="J33" s="1" t="s">
        <v>52</v>
      </c>
      <c r="K33" s="1" t="s">
        <v>52</v>
      </c>
      <c r="M33" s="1" t="s">
        <v>52</v>
      </c>
      <c r="O33" s="1" t="s">
        <v>52</v>
      </c>
      <c r="P33" s="1" t="s">
        <v>52</v>
      </c>
      <c r="Q33" s="1" t="s">
        <v>52</v>
      </c>
      <c r="R33" s="1" t="s">
        <v>52</v>
      </c>
      <c r="S33" s="1" t="s">
        <v>52</v>
      </c>
      <c r="T33" s="1" t="s">
        <v>52</v>
      </c>
    </row>
    <row r="34" spans="1:20" ht="20.100000000000001" customHeight="1">
      <c r="A34" s="29" t="s">
        <v>2354</v>
      </c>
      <c r="B34" s="30">
        <v>0</v>
      </c>
      <c r="C34" s="30">
        <v>0</v>
      </c>
      <c r="D34" s="30">
        <v>0</v>
      </c>
      <c r="E34" s="30">
        <v>0</v>
      </c>
      <c r="F34" s="29" t="s">
        <v>52</v>
      </c>
      <c r="G34" s="1" t="s">
        <v>111</v>
      </c>
      <c r="H34" s="1" t="s">
        <v>2312</v>
      </c>
      <c r="I34" s="1" t="s">
        <v>2355</v>
      </c>
      <c r="J34" s="1" t="s">
        <v>52</v>
      </c>
      <c r="K34" s="1" t="s">
        <v>52</v>
      </c>
      <c r="M34" s="1" t="s">
        <v>52</v>
      </c>
      <c r="O34" s="1" t="s">
        <v>52</v>
      </c>
      <c r="P34" s="1" t="s">
        <v>52</v>
      </c>
      <c r="Q34" s="1" t="s">
        <v>52</v>
      </c>
      <c r="R34" s="1" t="s">
        <v>52</v>
      </c>
      <c r="S34" s="1" t="s">
        <v>52</v>
      </c>
      <c r="T34" s="1" t="s">
        <v>52</v>
      </c>
    </row>
    <row r="35" spans="1:20" ht="20.100000000000001" customHeight="1">
      <c r="A35" s="29" t="s">
        <v>2356</v>
      </c>
      <c r="B35" s="30">
        <v>0</v>
      </c>
      <c r="C35" s="30">
        <v>0</v>
      </c>
      <c r="D35" s="30">
        <v>0</v>
      </c>
      <c r="E35" s="30">
        <v>0</v>
      </c>
      <c r="F35" s="29" t="s">
        <v>52</v>
      </c>
      <c r="G35" s="1" t="s">
        <v>111</v>
      </c>
      <c r="H35" s="1" t="s">
        <v>2312</v>
      </c>
      <c r="I35" s="1" t="s">
        <v>2357</v>
      </c>
      <c r="J35" s="1" t="s">
        <v>52</v>
      </c>
      <c r="K35" s="1" t="s">
        <v>52</v>
      </c>
      <c r="M35" s="1" t="s">
        <v>52</v>
      </c>
      <c r="O35" s="1" t="s">
        <v>52</v>
      </c>
      <c r="P35" s="1" t="s">
        <v>52</v>
      </c>
      <c r="Q35" s="1" t="s">
        <v>52</v>
      </c>
      <c r="R35" s="1" t="s">
        <v>52</v>
      </c>
      <c r="S35" s="1" t="s">
        <v>52</v>
      </c>
      <c r="T35" s="1" t="s">
        <v>52</v>
      </c>
    </row>
    <row r="36" spans="1:20" ht="20.100000000000001" customHeight="1">
      <c r="A36" s="29" t="s">
        <v>2358</v>
      </c>
      <c r="B36" s="30">
        <v>0</v>
      </c>
      <c r="C36" s="30">
        <v>0</v>
      </c>
      <c r="D36" s="30">
        <v>0</v>
      </c>
      <c r="E36" s="30">
        <v>0</v>
      </c>
      <c r="F36" s="29" t="s">
        <v>52</v>
      </c>
      <c r="G36" s="1" t="s">
        <v>111</v>
      </c>
      <c r="H36" s="1" t="s">
        <v>2312</v>
      </c>
      <c r="I36" s="1" t="s">
        <v>2359</v>
      </c>
      <c r="J36" s="1" t="s">
        <v>52</v>
      </c>
      <c r="K36" s="1" t="s">
        <v>52</v>
      </c>
      <c r="M36" s="1" t="s">
        <v>52</v>
      </c>
      <c r="O36" s="1" t="s">
        <v>52</v>
      </c>
      <c r="P36" s="1" t="s">
        <v>52</v>
      </c>
      <c r="Q36" s="1" t="s">
        <v>52</v>
      </c>
      <c r="R36" s="1" t="s">
        <v>52</v>
      </c>
      <c r="S36" s="1" t="s">
        <v>52</v>
      </c>
      <c r="T36" s="1" t="s">
        <v>52</v>
      </c>
    </row>
    <row r="37" spans="1:20" ht="20.100000000000001" customHeight="1">
      <c r="A37" s="29" t="s">
        <v>2314</v>
      </c>
      <c r="B37" s="30">
        <v>0</v>
      </c>
      <c r="C37" s="30">
        <v>0</v>
      </c>
      <c r="D37" s="30">
        <v>0</v>
      </c>
      <c r="E37" s="30">
        <v>0</v>
      </c>
      <c r="F37" s="29" t="s">
        <v>52</v>
      </c>
      <c r="G37" s="1" t="s">
        <v>111</v>
      </c>
      <c r="H37" s="1" t="s">
        <v>2312</v>
      </c>
      <c r="I37" s="1" t="s">
        <v>52</v>
      </c>
      <c r="J37" s="1" t="s">
        <v>52</v>
      </c>
      <c r="K37" s="1" t="s">
        <v>52</v>
      </c>
      <c r="M37" s="1" t="s">
        <v>52</v>
      </c>
      <c r="O37" s="1" t="s">
        <v>52</v>
      </c>
      <c r="P37" s="1" t="s">
        <v>52</v>
      </c>
      <c r="Q37" s="1" t="s">
        <v>52</v>
      </c>
      <c r="R37" s="1" t="s">
        <v>52</v>
      </c>
      <c r="S37" s="1" t="s">
        <v>52</v>
      </c>
      <c r="T37" s="1" t="s">
        <v>52</v>
      </c>
    </row>
    <row r="38" spans="1:20" ht="20.100000000000001" customHeight="1">
      <c r="A38" s="29" t="s">
        <v>2360</v>
      </c>
      <c r="B38" s="30">
        <v>0</v>
      </c>
      <c r="C38" s="30">
        <v>0</v>
      </c>
      <c r="D38" s="30">
        <v>0</v>
      </c>
      <c r="E38" s="30">
        <v>0</v>
      </c>
      <c r="F38" s="29" t="s">
        <v>52</v>
      </c>
      <c r="G38" s="1" t="s">
        <v>111</v>
      </c>
      <c r="H38" s="1" t="s">
        <v>2312</v>
      </c>
      <c r="I38" s="1" t="s">
        <v>2361</v>
      </c>
      <c r="J38" s="1" t="s">
        <v>52</v>
      </c>
      <c r="K38" s="1" t="s">
        <v>52</v>
      </c>
      <c r="M38" s="1" t="s">
        <v>52</v>
      </c>
      <c r="O38" s="1" t="s">
        <v>52</v>
      </c>
      <c r="P38" s="1" t="s">
        <v>52</v>
      </c>
      <c r="Q38" s="1" t="s">
        <v>52</v>
      </c>
      <c r="R38" s="1" t="s">
        <v>52</v>
      </c>
      <c r="S38" s="1" t="s">
        <v>52</v>
      </c>
      <c r="T38" s="1" t="s">
        <v>52</v>
      </c>
    </row>
    <row r="39" spans="1:20" ht="20.100000000000001" customHeight="1">
      <c r="A39" s="29" t="s">
        <v>2362</v>
      </c>
      <c r="B39" s="30">
        <v>0</v>
      </c>
      <c r="C39" s="30">
        <v>0</v>
      </c>
      <c r="D39" s="30">
        <v>0</v>
      </c>
      <c r="E39" s="30">
        <v>0</v>
      </c>
      <c r="F39" s="29" t="s">
        <v>52</v>
      </c>
      <c r="G39" s="1" t="s">
        <v>111</v>
      </c>
      <c r="H39" s="1" t="s">
        <v>2312</v>
      </c>
      <c r="I39" s="1" t="s">
        <v>2363</v>
      </c>
      <c r="J39" s="1" t="s">
        <v>52</v>
      </c>
      <c r="K39" s="1" t="s">
        <v>52</v>
      </c>
      <c r="M39" s="1" t="s">
        <v>52</v>
      </c>
      <c r="O39" s="1" t="s">
        <v>52</v>
      </c>
      <c r="P39" s="1" t="s">
        <v>52</v>
      </c>
      <c r="Q39" s="1" t="s">
        <v>52</v>
      </c>
      <c r="R39" s="1" t="s">
        <v>52</v>
      </c>
      <c r="S39" s="1" t="s">
        <v>52</v>
      </c>
      <c r="T39" s="1" t="s">
        <v>52</v>
      </c>
    </row>
    <row r="40" spans="1:20" ht="20.100000000000001" customHeight="1">
      <c r="A40" s="29" t="s">
        <v>2364</v>
      </c>
      <c r="B40" s="30">
        <v>0</v>
      </c>
      <c r="C40" s="30">
        <v>0</v>
      </c>
      <c r="D40" s="30">
        <v>0</v>
      </c>
      <c r="E40" s="30">
        <v>0</v>
      </c>
      <c r="F40" s="29" t="s">
        <v>52</v>
      </c>
      <c r="G40" s="1" t="s">
        <v>111</v>
      </c>
      <c r="H40" s="1" t="s">
        <v>2312</v>
      </c>
      <c r="I40" s="1" t="s">
        <v>2365</v>
      </c>
      <c r="J40" s="1" t="s">
        <v>52</v>
      </c>
      <c r="K40" s="1" t="s">
        <v>52</v>
      </c>
      <c r="M40" s="1" t="s">
        <v>52</v>
      </c>
      <c r="O40" s="1" t="s">
        <v>52</v>
      </c>
      <c r="P40" s="1" t="s">
        <v>52</v>
      </c>
      <c r="Q40" s="1" t="s">
        <v>52</v>
      </c>
      <c r="R40" s="1" t="s">
        <v>52</v>
      </c>
      <c r="S40" s="1" t="s">
        <v>52</v>
      </c>
      <c r="T40" s="1" t="s">
        <v>52</v>
      </c>
    </row>
    <row r="41" spans="1:20" ht="20.100000000000001" customHeight="1">
      <c r="A41" s="29" t="s">
        <v>2366</v>
      </c>
      <c r="B41" s="30">
        <v>0</v>
      </c>
      <c r="C41" s="30">
        <v>0</v>
      </c>
      <c r="D41" s="30">
        <v>0</v>
      </c>
      <c r="E41" s="30">
        <v>0</v>
      </c>
      <c r="F41" s="29" t="s">
        <v>52</v>
      </c>
      <c r="G41" s="1" t="s">
        <v>111</v>
      </c>
      <c r="H41" s="1" t="s">
        <v>2312</v>
      </c>
      <c r="I41" s="1" t="s">
        <v>2367</v>
      </c>
      <c r="J41" s="1" t="s">
        <v>52</v>
      </c>
      <c r="K41" s="1" t="s">
        <v>52</v>
      </c>
      <c r="M41" s="1" t="s">
        <v>52</v>
      </c>
      <c r="O41" s="1" t="s">
        <v>52</v>
      </c>
      <c r="P41" s="1" t="s">
        <v>52</v>
      </c>
      <c r="Q41" s="1" t="s">
        <v>52</v>
      </c>
      <c r="R41" s="1" t="s">
        <v>52</v>
      </c>
      <c r="S41" s="1" t="s">
        <v>52</v>
      </c>
      <c r="T41" s="1" t="s">
        <v>52</v>
      </c>
    </row>
    <row r="42" spans="1:20" ht="20.100000000000001" customHeight="1">
      <c r="A42" s="29" t="s">
        <v>2368</v>
      </c>
      <c r="B42" s="30">
        <v>0</v>
      </c>
      <c r="C42" s="30">
        <v>0</v>
      </c>
      <c r="D42" s="30">
        <v>0</v>
      </c>
      <c r="E42" s="30">
        <v>0</v>
      </c>
      <c r="F42" s="29" t="s">
        <v>52</v>
      </c>
      <c r="G42" s="1" t="s">
        <v>111</v>
      </c>
      <c r="H42" s="1" t="s">
        <v>2312</v>
      </c>
      <c r="I42" s="1" t="s">
        <v>2369</v>
      </c>
      <c r="J42" s="1" t="s">
        <v>52</v>
      </c>
      <c r="K42" s="1" t="s">
        <v>52</v>
      </c>
      <c r="M42" s="1" t="s">
        <v>52</v>
      </c>
      <c r="O42" s="1" t="s">
        <v>52</v>
      </c>
      <c r="P42" s="1" t="s">
        <v>52</v>
      </c>
      <c r="Q42" s="1" t="s">
        <v>52</v>
      </c>
      <c r="R42" s="1" t="s">
        <v>52</v>
      </c>
      <c r="S42" s="1" t="s">
        <v>52</v>
      </c>
      <c r="T42" s="1" t="s">
        <v>52</v>
      </c>
    </row>
    <row r="43" spans="1:20" ht="20.100000000000001" customHeight="1">
      <c r="A43" s="29" t="s">
        <v>2370</v>
      </c>
      <c r="B43" s="30">
        <v>0</v>
      </c>
      <c r="C43" s="30">
        <v>0</v>
      </c>
      <c r="D43" s="30">
        <v>0</v>
      </c>
      <c r="E43" s="30">
        <v>0</v>
      </c>
      <c r="F43" s="29" t="s">
        <v>52</v>
      </c>
      <c r="G43" s="1" t="s">
        <v>111</v>
      </c>
      <c r="H43" s="1" t="s">
        <v>2312</v>
      </c>
      <c r="I43" s="1" t="s">
        <v>2371</v>
      </c>
      <c r="J43" s="1" t="s">
        <v>52</v>
      </c>
      <c r="K43" s="1" t="s">
        <v>52</v>
      </c>
      <c r="M43" s="1" t="s">
        <v>52</v>
      </c>
      <c r="O43" s="1" t="s">
        <v>52</v>
      </c>
      <c r="P43" s="1" t="s">
        <v>52</v>
      </c>
      <c r="Q43" s="1" t="s">
        <v>52</v>
      </c>
      <c r="R43" s="1" t="s">
        <v>52</v>
      </c>
      <c r="S43" s="1" t="s">
        <v>52</v>
      </c>
      <c r="T43" s="1" t="s">
        <v>52</v>
      </c>
    </row>
    <row r="44" spans="1:20" ht="20.100000000000001" customHeight="1">
      <c r="A44" s="29" t="s">
        <v>2372</v>
      </c>
      <c r="B44" s="30">
        <v>0</v>
      </c>
      <c r="C44" s="30">
        <v>0</v>
      </c>
      <c r="D44" s="30">
        <v>0</v>
      </c>
      <c r="E44" s="30">
        <v>0</v>
      </c>
      <c r="F44" s="29" t="s">
        <v>52</v>
      </c>
      <c r="G44" s="1" t="s">
        <v>111</v>
      </c>
      <c r="H44" s="1" t="s">
        <v>2312</v>
      </c>
      <c r="I44" s="1" t="s">
        <v>2373</v>
      </c>
      <c r="J44" s="1" t="s">
        <v>52</v>
      </c>
      <c r="K44" s="1" t="s">
        <v>52</v>
      </c>
      <c r="M44" s="1" t="s">
        <v>52</v>
      </c>
      <c r="O44" s="1" t="s">
        <v>52</v>
      </c>
      <c r="P44" s="1" t="s">
        <v>52</v>
      </c>
      <c r="Q44" s="1" t="s">
        <v>52</v>
      </c>
      <c r="R44" s="1" t="s">
        <v>52</v>
      </c>
      <c r="S44" s="1" t="s">
        <v>52</v>
      </c>
      <c r="T44" s="1" t="s">
        <v>52</v>
      </c>
    </row>
    <row r="45" spans="1:20" ht="20.100000000000001" customHeight="1">
      <c r="A45" s="29" t="s">
        <v>2374</v>
      </c>
      <c r="B45" s="30">
        <v>0</v>
      </c>
      <c r="C45" s="30">
        <v>0</v>
      </c>
      <c r="D45" s="30">
        <v>0</v>
      </c>
      <c r="E45" s="30">
        <v>0</v>
      </c>
      <c r="F45" s="29" t="s">
        <v>52</v>
      </c>
      <c r="G45" s="1" t="s">
        <v>111</v>
      </c>
      <c r="H45" s="1" t="s">
        <v>2312</v>
      </c>
      <c r="I45" s="1" t="s">
        <v>2375</v>
      </c>
      <c r="J45" s="1" t="s">
        <v>52</v>
      </c>
      <c r="K45" s="1" t="s">
        <v>52</v>
      </c>
      <c r="M45" s="1" t="s">
        <v>52</v>
      </c>
      <c r="O45" s="1" t="s">
        <v>52</v>
      </c>
      <c r="P45" s="1" t="s">
        <v>52</v>
      </c>
      <c r="Q45" s="1" t="s">
        <v>52</v>
      </c>
      <c r="R45" s="1" t="s">
        <v>52</v>
      </c>
      <c r="S45" s="1" t="s">
        <v>52</v>
      </c>
      <c r="T45" s="1" t="s">
        <v>52</v>
      </c>
    </row>
    <row r="46" spans="1:20" ht="20.100000000000001" customHeight="1">
      <c r="A46" s="29" t="s">
        <v>2376</v>
      </c>
      <c r="B46" s="30">
        <v>0</v>
      </c>
      <c r="C46" s="30">
        <v>0</v>
      </c>
      <c r="D46" s="30">
        <v>0</v>
      </c>
      <c r="E46" s="30">
        <v>0</v>
      </c>
      <c r="F46" s="29" t="s">
        <v>52</v>
      </c>
      <c r="G46" s="1" t="s">
        <v>111</v>
      </c>
      <c r="H46" s="1" t="s">
        <v>2312</v>
      </c>
      <c r="I46" s="1" t="s">
        <v>2377</v>
      </c>
      <c r="J46" s="1" t="s">
        <v>52</v>
      </c>
      <c r="K46" s="1" t="s">
        <v>52</v>
      </c>
      <c r="M46" s="1" t="s">
        <v>52</v>
      </c>
      <c r="O46" s="1" t="s">
        <v>52</v>
      </c>
      <c r="P46" s="1" t="s">
        <v>52</v>
      </c>
      <c r="Q46" s="1" t="s">
        <v>52</v>
      </c>
      <c r="R46" s="1" t="s">
        <v>52</v>
      </c>
      <c r="S46" s="1" t="s">
        <v>52</v>
      </c>
      <c r="T46" s="1" t="s">
        <v>52</v>
      </c>
    </row>
    <row r="47" spans="1:20" ht="20.100000000000001" customHeight="1">
      <c r="A47" s="29" t="s">
        <v>2378</v>
      </c>
      <c r="B47" s="30">
        <v>0</v>
      </c>
      <c r="C47" s="30">
        <v>0</v>
      </c>
      <c r="D47" s="30">
        <v>0</v>
      </c>
      <c r="E47" s="30">
        <v>0</v>
      </c>
      <c r="F47" s="29" t="s">
        <v>52</v>
      </c>
      <c r="G47" s="1" t="s">
        <v>111</v>
      </c>
      <c r="H47" s="1" t="s">
        <v>2312</v>
      </c>
      <c r="I47" s="1" t="s">
        <v>2379</v>
      </c>
      <c r="J47" s="1" t="s">
        <v>52</v>
      </c>
      <c r="K47" s="1" t="s">
        <v>52</v>
      </c>
      <c r="M47" s="1" t="s">
        <v>52</v>
      </c>
      <c r="O47" s="1" t="s">
        <v>52</v>
      </c>
      <c r="P47" s="1" t="s">
        <v>52</v>
      </c>
      <c r="Q47" s="1" t="s">
        <v>52</v>
      </c>
      <c r="R47" s="1" t="s">
        <v>52</v>
      </c>
      <c r="S47" s="1" t="s">
        <v>52</v>
      </c>
      <c r="T47" s="1" t="s">
        <v>52</v>
      </c>
    </row>
    <row r="48" spans="1:20" ht="20.100000000000001" customHeight="1">
      <c r="A48" s="29" t="s">
        <v>2380</v>
      </c>
      <c r="B48" s="30">
        <v>0</v>
      </c>
      <c r="C48" s="30">
        <v>0</v>
      </c>
      <c r="D48" s="30">
        <v>0</v>
      </c>
      <c r="E48" s="30">
        <v>0</v>
      </c>
      <c r="F48" s="29" t="s">
        <v>52</v>
      </c>
      <c r="G48" s="1" t="s">
        <v>111</v>
      </c>
      <c r="H48" s="1" t="s">
        <v>2312</v>
      </c>
      <c r="I48" s="1" t="s">
        <v>2381</v>
      </c>
      <c r="J48" s="1" t="s">
        <v>52</v>
      </c>
      <c r="K48" s="1" t="s">
        <v>52</v>
      </c>
      <c r="M48" s="1" t="s">
        <v>52</v>
      </c>
      <c r="O48" s="1" t="s">
        <v>52</v>
      </c>
      <c r="P48" s="1" t="s">
        <v>52</v>
      </c>
      <c r="Q48" s="1" t="s">
        <v>52</v>
      </c>
      <c r="R48" s="1" t="s">
        <v>52</v>
      </c>
      <c r="S48" s="1" t="s">
        <v>52</v>
      </c>
      <c r="T48" s="1" t="s">
        <v>52</v>
      </c>
    </row>
    <row r="49" spans="1:20" ht="20.100000000000001" customHeight="1">
      <c r="A49" s="29" t="s">
        <v>2382</v>
      </c>
      <c r="B49" s="30">
        <v>0</v>
      </c>
      <c r="C49" s="30">
        <v>0</v>
      </c>
      <c r="D49" s="30">
        <v>0</v>
      </c>
      <c r="E49" s="30">
        <v>0</v>
      </c>
      <c r="F49" s="29" t="s">
        <v>52</v>
      </c>
      <c r="G49" s="1" t="s">
        <v>111</v>
      </c>
      <c r="H49" s="1" t="s">
        <v>2312</v>
      </c>
      <c r="I49" s="1" t="s">
        <v>2383</v>
      </c>
      <c r="J49" s="1" t="s">
        <v>52</v>
      </c>
      <c r="K49" s="1" t="s">
        <v>52</v>
      </c>
      <c r="M49" s="1" t="s">
        <v>52</v>
      </c>
      <c r="O49" s="1" t="s">
        <v>52</v>
      </c>
      <c r="P49" s="1" t="s">
        <v>52</v>
      </c>
      <c r="Q49" s="1" t="s">
        <v>52</v>
      </c>
      <c r="R49" s="1" t="s">
        <v>52</v>
      </c>
      <c r="S49" s="1" t="s">
        <v>52</v>
      </c>
      <c r="T49" s="1" t="s">
        <v>52</v>
      </c>
    </row>
    <row r="50" spans="1:20" ht="20.100000000000001" customHeight="1">
      <c r="A50" s="29" t="s">
        <v>2384</v>
      </c>
      <c r="B50" s="30">
        <v>0</v>
      </c>
      <c r="C50" s="30">
        <v>0</v>
      </c>
      <c r="D50" s="30">
        <v>0</v>
      </c>
      <c r="E50" s="30">
        <v>0</v>
      </c>
      <c r="F50" s="29" t="s">
        <v>52</v>
      </c>
      <c r="G50" s="1" t="s">
        <v>111</v>
      </c>
      <c r="H50" s="1" t="s">
        <v>2312</v>
      </c>
      <c r="I50" s="1" t="s">
        <v>2385</v>
      </c>
      <c r="J50" s="1" t="s">
        <v>52</v>
      </c>
      <c r="K50" s="1" t="s">
        <v>52</v>
      </c>
      <c r="M50" s="1" t="s">
        <v>52</v>
      </c>
      <c r="O50" s="1" t="s">
        <v>52</v>
      </c>
      <c r="P50" s="1" t="s">
        <v>52</v>
      </c>
      <c r="Q50" s="1" t="s">
        <v>52</v>
      </c>
      <c r="R50" s="1" t="s">
        <v>52</v>
      </c>
      <c r="S50" s="1" t="s">
        <v>52</v>
      </c>
      <c r="T50" s="1" t="s">
        <v>52</v>
      </c>
    </row>
    <row r="51" spans="1:20" ht="20.100000000000001" customHeight="1">
      <c r="A51" s="29" t="s">
        <v>2386</v>
      </c>
      <c r="B51" s="30">
        <v>0</v>
      </c>
      <c r="C51" s="30">
        <v>0</v>
      </c>
      <c r="D51" s="30">
        <v>0</v>
      </c>
      <c r="E51" s="30">
        <v>0</v>
      </c>
      <c r="F51" s="29" t="s">
        <v>52</v>
      </c>
      <c r="G51" s="1" t="s">
        <v>111</v>
      </c>
      <c r="H51" s="1" t="s">
        <v>2312</v>
      </c>
      <c r="I51" s="1" t="s">
        <v>2387</v>
      </c>
      <c r="J51" s="1" t="s">
        <v>52</v>
      </c>
      <c r="K51" s="1" t="s">
        <v>52</v>
      </c>
      <c r="M51" s="1" t="s">
        <v>52</v>
      </c>
      <c r="O51" s="1" t="s">
        <v>52</v>
      </c>
      <c r="P51" s="1" t="s">
        <v>52</v>
      </c>
      <c r="Q51" s="1" t="s">
        <v>52</v>
      </c>
      <c r="R51" s="1" t="s">
        <v>52</v>
      </c>
      <c r="S51" s="1" t="s">
        <v>52</v>
      </c>
      <c r="T51" s="1" t="s">
        <v>52</v>
      </c>
    </row>
    <row r="52" spans="1:20" ht="20.100000000000001" customHeight="1">
      <c r="A52" s="29" t="s">
        <v>2388</v>
      </c>
      <c r="B52" s="30">
        <v>0</v>
      </c>
      <c r="C52" s="30">
        <v>0</v>
      </c>
      <c r="D52" s="30">
        <v>0</v>
      </c>
      <c r="E52" s="30">
        <v>0</v>
      </c>
      <c r="F52" s="29" t="s">
        <v>52</v>
      </c>
      <c r="G52" s="1" t="s">
        <v>111</v>
      </c>
      <c r="H52" s="1" t="s">
        <v>2312</v>
      </c>
      <c r="I52" s="1" t="s">
        <v>2389</v>
      </c>
      <c r="J52" s="1" t="s">
        <v>52</v>
      </c>
      <c r="K52" s="1" t="s">
        <v>52</v>
      </c>
      <c r="M52" s="1" t="s">
        <v>52</v>
      </c>
      <c r="O52" s="1" t="s">
        <v>52</v>
      </c>
      <c r="P52" s="1" t="s">
        <v>52</v>
      </c>
      <c r="Q52" s="1" t="s">
        <v>52</v>
      </c>
      <c r="R52" s="1" t="s">
        <v>52</v>
      </c>
      <c r="S52" s="1" t="s">
        <v>52</v>
      </c>
      <c r="T52" s="1" t="s">
        <v>52</v>
      </c>
    </row>
    <row r="53" spans="1:20" ht="20.100000000000001" customHeight="1">
      <c r="A53" s="29" t="s">
        <v>2390</v>
      </c>
      <c r="B53" s="30">
        <v>0</v>
      </c>
      <c r="C53" s="30">
        <v>0</v>
      </c>
      <c r="D53" s="30">
        <v>0</v>
      </c>
      <c r="E53" s="30">
        <v>0</v>
      </c>
      <c r="F53" s="29" t="s">
        <v>52</v>
      </c>
      <c r="G53" s="1" t="s">
        <v>111</v>
      </c>
      <c r="H53" s="1" t="s">
        <v>2312</v>
      </c>
      <c r="I53" s="1" t="s">
        <v>2391</v>
      </c>
      <c r="J53" s="1" t="s">
        <v>52</v>
      </c>
      <c r="K53" s="1" t="s">
        <v>52</v>
      </c>
      <c r="M53" s="1" t="s">
        <v>52</v>
      </c>
      <c r="O53" s="1" t="s">
        <v>52</v>
      </c>
      <c r="P53" s="1" t="s">
        <v>52</v>
      </c>
      <c r="Q53" s="1" t="s">
        <v>52</v>
      </c>
      <c r="R53" s="1" t="s">
        <v>52</v>
      </c>
      <c r="S53" s="1" t="s">
        <v>52</v>
      </c>
      <c r="T53" s="1" t="s">
        <v>52</v>
      </c>
    </row>
    <row r="54" spans="1:20" ht="20.100000000000001" customHeight="1">
      <c r="A54" s="29" t="s">
        <v>2392</v>
      </c>
      <c r="B54" s="30">
        <v>0</v>
      </c>
      <c r="C54" s="30">
        <v>0</v>
      </c>
      <c r="D54" s="30">
        <v>0</v>
      </c>
      <c r="E54" s="30">
        <v>0</v>
      </c>
      <c r="F54" s="29" t="s">
        <v>52</v>
      </c>
      <c r="G54" s="1" t="s">
        <v>111</v>
      </c>
      <c r="H54" s="1" t="s">
        <v>2312</v>
      </c>
      <c r="I54" s="1" t="s">
        <v>2393</v>
      </c>
      <c r="J54" s="1" t="s">
        <v>52</v>
      </c>
      <c r="K54" s="1" t="s">
        <v>52</v>
      </c>
      <c r="M54" s="1" t="s">
        <v>52</v>
      </c>
      <c r="O54" s="1" t="s">
        <v>52</v>
      </c>
      <c r="P54" s="1" t="s">
        <v>52</v>
      </c>
      <c r="Q54" s="1" t="s">
        <v>52</v>
      </c>
      <c r="R54" s="1" t="s">
        <v>52</v>
      </c>
      <c r="S54" s="1" t="s">
        <v>52</v>
      </c>
      <c r="T54" s="1" t="s">
        <v>52</v>
      </c>
    </row>
    <row r="55" spans="1:20" ht="20.100000000000001" customHeight="1">
      <c r="A55" s="29" t="s">
        <v>2314</v>
      </c>
      <c r="B55" s="30">
        <v>0</v>
      </c>
      <c r="C55" s="30">
        <v>0</v>
      </c>
      <c r="D55" s="30">
        <v>0</v>
      </c>
      <c r="E55" s="30">
        <v>0</v>
      </c>
      <c r="F55" s="29" t="s">
        <v>52</v>
      </c>
      <c r="G55" s="1" t="s">
        <v>111</v>
      </c>
      <c r="H55" s="1" t="s">
        <v>2312</v>
      </c>
      <c r="I55" s="1" t="s">
        <v>52</v>
      </c>
      <c r="J55" s="1" t="s">
        <v>52</v>
      </c>
      <c r="K55" s="1" t="s">
        <v>52</v>
      </c>
      <c r="M55" s="1" t="s">
        <v>52</v>
      </c>
      <c r="O55" s="1" t="s">
        <v>52</v>
      </c>
      <c r="P55" s="1" t="s">
        <v>52</v>
      </c>
      <c r="Q55" s="1" t="s">
        <v>52</v>
      </c>
      <c r="R55" s="1" t="s">
        <v>52</v>
      </c>
      <c r="S55" s="1" t="s">
        <v>52</v>
      </c>
      <c r="T55" s="1" t="s">
        <v>52</v>
      </c>
    </row>
    <row r="56" spans="1:20" ht="20.100000000000001" customHeight="1">
      <c r="A56" s="29" t="s">
        <v>2394</v>
      </c>
      <c r="B56" s="30">
        <v>0</v>
      </c>
      <c r="C56" s="30">
        <v>0</v>
      </c>
      <c r="D56" s="30">
        <v>0</v>
      </c>
      <c r="E56" s="30">
        <v>0</v>
      </c>
      <c r="F56" s="29" t="s">
        <v>52</v>
      </c>
      <c r="G56" s="1" t="s">
        <v>111</v>
      </c>
      <c r="H56" s="1" t="s">
        <v>2312</v>
      </c>
      <c r="I56" s="1" t="s">
        <v>2395</v>
      </c>
      <c r="J56" s="1" t="s">
        <v>52</v>
      </c>
      <c r="K56" s="1" t="s">
        <v>52</v>
      </c>
      <c r="M56" s="1" t="s">
        <v>52</v>
      </c>
      <c r="O56" s="1" t="s">
        <v>52</v>
      </c>
      <c r="P56" s="1" t="s">
        <v>52</v>
      </c>
      <c r="Q56" s="1" t="s">
        <v>52</v>
      </c>
      <c r="R56" s="1" t="s">
        <v>52</v>
      </c>
      <c r="S56" s="1" t="s">
        <v>52</v>
      </c>
      <c r="T56" s="1" t="s">
        <v>52</v>
      </c>
    </row>
    <row r="57" spans="1:20" ht="20.100000000000001" customHeight="1">
      <c r="A57" s="29" t="s">
        <v>2396</v>
      </c>
      <c r="B57" s="30">
        <v>0</v>
      </c>
      <c r="C57" s="30">
        <v>0</v>
      </c>
      <c r="D57" s="30">
        <v>0</v>
      </c>
      <c r="E57" s="30">
        <v>0</v>
      </c>
      <c r="F57" s="29" t="s">
        <v>52</v>
      </c>
      <c r="G57" s="1" t="s">
        <v>111</v>
      </c>
      <c r="H57" s="1" t="s">
        <v>2312</v>
      </c>
      <c r="I57" s="1" t="s">
        <v>2397</v>
      </c>
      <c r="J57" s="1" t="s">
        <v>52</v>
      </c>
      <c r="K57" s="1" t="s">
        <v>52</v>
      </c>
      <c r="M57" s="1" t="s">
        <v>52</v>
      </c>
      <c r="O57" s="1" t="s">
        <v>52</v>
      </c>
      <c r="P57" s="1" t="s">
        <v>52</v>
      </c>
      <c r="Q57" s="1" t="s">
        <v>52</v>
      </c>
      <c r="R57" s="1" t="s">
        <v>52</v>
      </c>
      <c r="S57" s="1" t="s">
        <v>52</v>
      </c>
      <c r="T57" s="1" t="s">
        <v>52</v>
      </c>
    </row>
    <row r="58" spans="1:20" ht="20.100000000000001" customHeight="1">
      <c r="A58" s="29" t="s">
        <v>2398</v>
      </c>
      <c r="B58" s="30">
        <v>0</v>
      </c>
      <c r="C58" s="30">
        <v>0</v>
      </c>
      <c r="D58" s="30">
        <v>0</v>
      </c>
      <c r="E58" s="30">
        <v>0</v>
      </c>
      <c r="F58" s="29" t="s">
        <v>52</v>
      </c>
      <c r="G58" s="1" t="s">
        <v>111</v>
      </c>
      <c r="H58" s="1" t="s">
        <v>2312</v>
      </c>
      <c r="I58" s="1" t="s">
        <v>2399</v>
      </c>
      <c r="J58" s="1" t="s">
        <v>52</v>
      </c>
      <c r="K58" s="1" t="s">
        <v>52</v>
      </c>
      <c r="M58" s="1" t="s">
        <v>52</v>
      </c>
      <c r="O58" s="1" t="s">
        <v>52</v>
      </c>
      <c r="P58" s="1" t="s">
        <v>52</v>
      </c>
      <c r="Q58" s="1" t="s">
        <v>52</v>
      </c>
      <c r="R58" s="1" t="s">
        <v>52</v>
      </c>
      <c r="S58" s="1" t="s">
        <v>52</v>
      </c>
      <c r="T58" s="1" t="s">
        <v>52</v>
      </c>
    </row>
    <row r="59" spans="1:20" ht="20.100000000000001" customHeight="1">
      <c r="A59" s="29" t="s">
        <v>2400</v>
      </c>
      <c r="B59" s="30">
        <v>0</v>
      </c>
      <c r="C59" s="30">
        <v>0</v>
      </c>
      <c r="D59" s="30">
        <v>0</v>
      </c>
      <c r="E59" s="30">
        <v>0</v>
      </c>
      <c r="F59" s="29" t="s">
        <v>52</v>
      </c>
      <c r="G59" s="1" t="s">
        <v>111</v>
      </c>
      <c r="H59" s="1" t="s">
        <v>2312</v>
      </c>
      <c r="I59" s="1" t="s">
        <v>2401</v>
      </c>
      <c r="J59" s="1" t="s">
        <v>52</v>
      </c>
      <c r="K59" s="1" t="s">
        <v>52</v>
      </c>
      <c r="M59" s="1" t="s">
        <v>52</v>
      </c>
      <c r="O59" s="1" t="s">
        <v>52</v>
      </c>
      <c r="P59" s="1" t="s">
        <v>52</v>
      </c>
      <c r="Q59" s="1" t="s">
        <v>52</v>
      </c>
      <c r="R59" s="1" t="s">
        <v>52</v>
      </c>
      <c r="S59" s="1" t="s">
        <v>52</v>
      </c>
      <c r="T59" s="1" t="s">
        <v>52</v>
      </c>
    </row>
    <row r="60" spans="1:20" ht="20.100000000000001" customHeight="1">
      <c r="A60" s="29" t="s">
        <v>2402</v>
      </c>
      <c r="B60" s="30">
        <v>0</v>
      </c>
      <c r="C60" s="30">
        <v>0</v>
      </c>
      <c r="D60" s="30">
        <v>0</v>
      </c>
      <c r="E60" s="30">
        <v>0</v>
      </c>
      <c r="F60" s="29" t="s">
        <v>52</v>
      </c>
      <c r="G60" s="1" t="s">
        <v>111</v>
      </c>
      <c r="H60" s="1" t="s">
        <v>2312</v>
      </c>
      <c r="I60" s="1" t="s">
        <v>2403</v>
      </c>
      <c r="J60" s="1" t="s">
        <v>52</v>
      </c>
      <c r="K60" s="1" t="s">
        <v>52</v>
      </c>
      <c r="M60" s="1" t="s">
        <v>52</v>
      </c>
      <c r="O60" s="1" t="s">
        <v>52</v>
      </c>
      <c r="P60" s="1" t="s">
        <v>52</v>
      </c>
      <c r="Q60" s="1" t="s">
        <v>52</v>
      </c>
      <c r="R60" s="1" t="s">
        <v>52</v>
      </c>
      <c r="S60" s="1" t="s">
        <v>52</v>
      </c>
      <c r="T60" s="1" t="s">
        <v>52</v>
      </c>
    </row>
    <row r="61" spans="1:20" ht="20.100000000000001" customHeight="1">
      <c r="A61" s="29" t="s">
        <v>2314</v>
      </c>
      <c r="B61" s="30">
        <v>0</v>
      </c>
      <c r="C61" s="30">
        <v>0</v>
      </c>
      <c r="D61" s="30">
        <v>0</v>
      </c>
      <c r="E61" s="30">
        <v>0</v>
      </c>
      <c r="F61" s="29" t="s">
        <v>52</v>
      </c>
      <c r="G61" s="1" t="s">
        <v>111</v>
      </c>
      <c r="H61" s="1" t="s">
        <v>2312</v>
      </c>
      <c r="I61" s="1" t="s">
        <v>52</v>
      </c>
      <c r="J61" s="1" t="s">
        <v>52</v>
      </c>
      <c r="K61" s="1" t="s">
        <v>52</v>
      </c>
      <c r="M61" s="1" t="s">
        <v>52</v>
      </c>
      <c r="O61" s="1" t="s">
        <v>52</v>
      </c>
      <c r="P61" s="1" t="s">
        <v>52</v>
      </c>
      <c r="Q61" s="1" t="s">
        <v>52</v>
      </c>
      <c r="R61" s="1" t="s">
        <v>52</v>
      </c>
      <c r="S61" s="1" t="s">
        <v>52</v>
      </c>
      <c r="T61" s="1" t="s">
        <v>52</v>
      </c>
    </row>
    <row r="62" spans="1:20" ht="20.100000000000001" customHeight="1">
      <c r="A62" s="29" t="s">
        <v>2404</v>
      </c>
      <c r="B62" s="30">
        <v>0</v>
      </c>
      <c r="C62" s="30">
        <v>0</v>
      </c>
      <c r="D62" s="30">
        <v>0</v>
      </c>
      <c r="E62" s="30">
        <v>0</v>
      </c>
      <c r="F62" s="29" t="s">
        <v>52</v>
      </c>
      <c r="G62" s="1" t="s">
        <v>111</v>
      </c>
      <c r="H62" s="1" t="s">
        <v>2312</v>
      </c>
      <c r="I62" s="1" t="s">
        <v>2405</v>
      </c>
      <c r="J62" s="1" t="s">
        <v>52</v>
      </c>
      <c r="K62" s="1" t="s">
        <v>52</v>
      </c>
      <c r="M62" s="1" t="s">
        <v>52</v>
      </c>
      <c r="O62" s="1" t="s">
        <v>52</v>
      </c>
      <c r="P62" s="1" t="s">
        <v>52</v>
      </c>
      <c r="Q62" s="1" t="s">
        <v>52</v>
      </c>
      <c r="R62" s="1" t="s">
        <v>52</v>
      </c>
      <c r="S62" s="1" t="s">
        <v>52</v>
      </c>
      <c r="T62" s="1" t="s">
        <v>52</v>
      </c>
    </row>
    <row r="63" spans="1:20" ht="20.100000000000001" customHeight="1">
      <c r="A63" s="29" t="s">
        <v>2406</v>
      </c>
      <c r="B63" s="30">
        <v>0</v>
      </c>
      <c r="C63" s="30">
        <v>0</v>
      </c>
      <c r="D63" s="30">
        <v>0</v>
      </c>
      <c r="E63" s="30">
        <v>0</v>
      </c>
      <c r="F63" s="29" t="s">
        <v>52</v>
      </c>
      <c r="G63" s="1" t="s">
        <v>111</v>
      </c>
      <c r="H63" s="1" t="s">
        <v>2312</v>
      </c>
      <c r="I63" s="1" t="s">
        <v>2407</v>
      </c>
      <c r="J63" s="1" t="s">
        <v>52</v>
      </c>
      <c r="K63" s="1" t="s">
        <v>52</v>
      </c>
      <c r="M63" s="1" t="s">
        <v>52</v>
      </c>
      <c r="O63" s="1" t="s">
        <v>52</v>
      </c>
      <c r="P63" s="1" t="s">
        <v>52</v>
      </c>
      <c r="Q63" s="1" t="s">
        <v>52</v>
      </c>
      <c r="R63" s="1" t="s">
        <v>52</v>
      </c>
      <c r="S63" s="1" t="s">
        <v>52</v>
      </c>
      <c r="T63" s="1" t="s">
        <v>52</v>
      </c>
    </row>
    <row r="64" spans="1:20" ht="20.100000000000001" customHeight="1">
      <c r="A64" s="29" t="s">
        <v>2408</v>
      </c>
      <c r="B64" s="30">
        <v>0</v>
      </c>
      <c r="C64" s="30">
        <v>0</v>
      </c>
      <c r="D64" s="30">
        <v>0</v>
      </c>
      <c r="E64" s="30">
        <v>0</v>
      </c>
      <c r="F64" s="29" t="s">
        <v>52</v>
      </c>
      <c r="G64" s="1" t="s">
        <v>111</v>
      </c>
      <c r="H64" s="1" t="s">
        <v>2312</v>
      </c>
      <c r="I64" s="1" t="s">
        <v>2409</v>
      </c>
      <c r="J64" s="1" t="s">
        <v>52</v>
      </c>
      <c r="K64" s="1" t="s">
        <v>52</v>
      </c>
      <c r="M64" s="1" t="s">
        <v>52</v>
      </c>
      <c r="O64" s="1" t="s">
        <v>52</v>
      </c>
      <c r="P64" s="1" t="s">
        <v>52</v>
      </c>
      <c r="Q64" s="1" t="s">
        <v>52</v>
      </c>
      <c r="R64" s="1" t="s">
        <v>52</v>
      </c>
      <c r="S64" s="1" t="s">
        <v>52</v>
      </c>
      <c r="T64" s="1" t="s">
        <v>52</v>
      </c>
    </row>
    <row r="65" spans="1:20" ht="20.100000000000001" customHeight="1">
      <c r="A65" s="29" t="s">
        <v>2410</v>
      </c>
      <c r="B65" s="30">
        <v>0</v>
      </c>
      <c r="C65" s="30">
        <v>0</v>
      </c>
      <c r="D65" s="30">
        <v>0</v>
      </c>
      <c r="E65" s="30">
        <v>0</v>
      </c>
      <c r="F65" s="29" t="s">
        <v>52</v>
      </c>
      <c r="G65" s="1" t="s">
        <v>111</v>
      </c>
      <c r="H65" s="1" t="s">
        <v>2312</v>
      </c>
      <c r="I65" s="1" t="s">
        <v>2411</v>
      </c>
      <c r="J65" s="1" t="s">
        <v>52</v>
      </c>
      <c r="K65" s="1" t="s">
        <v>52</v>
      </c>
      <c r="M65" s="1" t="s">
        <v>52</v>
      </c>
      <c r="O65" s="1" t="s">
        <v>52</v>
      </c>
      <c r="P65" s="1" t="s">
        <v>52</v>
      </c>
      <c r="Q65" s="1" t="s">
        <v>52</v>
      </c>
      <c r="R65" s="1" t="s">
        <v>52</v>
      </c>
      <c r="S65" s="1" t="s">
        <v>52</v>
      </c>
      <c r="T65" s="1" t="s">
        <v>52</v>
      </c>
    </row>
    <row r="66" spans="1:20" ht="20.100000000000001" customHeight="1">
      <c r="A66" s="29" t="s">
        <v>2412</v>
      </c>
      <c r="B66" s="30">
        <v>0</v>
      </c>
      <c r="C66" s="30">
        <v>0</v>
      </c>
      <c r="D66" s="30">
        <v>0</v>
      </c>
      <c r="E66" s="30">
        <v>0</v>
      </c>
      <c r="F66" s="29" t="s">
        <v>52</v>
      </c>
      <c r="G66" s="1" t="s">
        <v>111</v>
      </c>
      <c r="H66" s="1" t="s">
        <v>2312</v>
      </c>
      <c r="I66" s="1" t="s">
        <v>2413</v>
      </c>
      <c r="J66" s="1" t="s">
        <v>52</v>
      </c>
      <c r="K66" s="1" t="s">
        <v>52</v>
      </c>
      <c r="M66" s="1" t="s">
        <v>52</v>
      </c>
      <c r="O66" s="1" t="s">
        <v>52</v>
      </c>
      <c r="P66" s="1" t="s">
        <v>52</v>
      </c>
      <c r="Q66" s="1" t="s">
        <v>52</v>
      </c>
      <c r="R66" s="1" t="s">
        <v>52</v>
      </c>
      <c r="S66" s="1" t="s">
        <v>52</v>
      </c>
      <c r="T66" s="1" t="s">
        <v>52</v>
      </c>
    </row>
    <row r="67" spans="1:20" ht="20.100000000000001" customHeight="1">
      <c r="A67" s="29" t="s">
        <v>2414</v>
      </c>
      <c r="B67" s="30">
        <v>3815.3</v>
      </c>
      <c r="C67" s="30">
        <v>0</v>
      </c>
      <c r="D67" s="30">
        <v>0</v>
      </c>
      <c r="E67" s="30">
        <v>3815.3</v>
      </c>
      <c r="F67" s="29" t="s">
        <v>52</v>
      </c>
      <c r="G67" s="1" t="s">
        <v>111</v>
      </c>
      <c r="H67" s="1" t="s">
        <v>2312</v>
      </c>
      <c r="I67" s="1" t="s">
        <v>2415</v>
      </c>
      <c r="J67" s="1" t="s">
        <v>52</v>
      </c>
      <c r="K67" s="1" t="s">
        <v>52</v>
      </c>
      <c r="M67" s="1" t="s">
        <v>52</v>
      </c>
      <c r="O67" s="1" t="s">
        <v>52</v>
      </c>
      <c r="P67" s="1" t="s">
        <v>52</v>
      </c>
      <c r="Q67" s="1" t="s">
        <v>52</v>
      </c>
      <c r="R67" s="1" t="s">
        <v>52</v>
      </c>
      <c r="S67" s="1" t="s">
        <v>52</v>
      </c>
      <c r="T67" s="1" t="s">
        <v>52</v>
      </c>
    </row>
    <row r="68" spans="1:20" ht="20.100000000000001" customHeight="1">
      <c r="A68" s="29" t="s">
        <v>2416</v>
      </c>
      <c r="B68" s="30">
        <v>0</v>
      </c>
      <c r="C68" s="30">
        <v>5876.7</v>
      </c>
      <c r="D68" s="30">
        <v>0</v>
      </c>
      <c r="E68" s="30">
        <v>5876.7</v>
      </c>
      <c r="F68" s="29" t="s">
        <v>52</v>
      </c>
      <c r="G68" s="1" t="s">
        <v>111</v>
      </c>
      <c r="H68" s="1" t="s">
        <v>2312</v>
      </c>
      <c r="I68" s="1" t="s">
        <v>2417</v>
      </c>
      <c r="J68" s="1" t="s">
        <v>52</v>
      </c>
      <c r="K68" s="1" t="s">
        <v>52</v>
      </c>
      <c r="M68" s="1" t="s">
        <v>52</v>
      </c>
      <c r="O68" s="1" t="s">
        <v>52</v>
      </c>
      <c r="P68" s="1" t="s">
        <v>52</v>
      </c>
      <c r="Q68" s="1" t="s">
        <v>52</v>
      </c>
      <c r="R68" s="1" t="s">
        <v>52</v>
      </c>
      <c r="S68" s="1" t="s">
        <v>52</v>
      </c>
      <c r="T68" s="1" t="s">
        <v>52</v>
      </c>
    </row>
    <row r="69" spans="1:20" ht="20.100000000000001" customHeight="1">
      <c r="A69" s="29" t="s">
        <v>2418</v>
      </c>
      <c r="B69" s="30">
        <v>0</v>
      </c>
      <c r="C69" s="30">
        <v>0</v>
      </c>
      <c r="D69" s="30">
        <v>2057</v>
      </c>
      <c r="E69" s="30">
        <v>2057</v>
      </c>
      <c r="F69" s="29" t="s">
        <v>52</v>
      </c>
      <c r="G69" s="1" t="s">
        <v>111</v>
      </c>
      <c r="H69" s="1" t="s">
        <v>2312</v>
      </c>
      <c r="I69" s="1" t="s">
        <v>2419</v>
      </c>
      <c r="J69" s="1" t="s">
        <v>52</v>
      </c>
      <c r="K69" s="1" t="s">
        <v>52</v>
      </c>
      <c r="M69" s="1" t="s">
        <v>52</v>
      </c>
      <c r="O69" s="1" t="s">
        <v>52</v>
      </c>
      <c r="P69" s="1" t="s">
        <v>52</v>
      </c>
      <c r="Q69" s="1" t="s">
        <v>52</v>
      </c>
      <c r="R69" s="1" t="s">
        <v>52</v>
      </c>
      <c r="S69" s="1" t="s">
        <v>52</v>
      </c>
      <c r="T69" s="1" t="s">
        <v>52</v>
      </c>
    </row>
    <row r="70" spans="1:20" ht="20.100000000000001" customHeight="1">
      <c r="A70" s="29" t="s">
        <v>2420</v>
      </c>
      <c r="B70" s="30">
        <v>3815.3</v>
      </c>
      <c r="C70" s="30">
        <v>5876.7</v>
      </c>
      <c r="D70" s="30">
        <v>2057</v>
      </c>
      <c r="E70" s="30">
        <v>11749</v>
      </c>
      <c r="F70" s="29" t="s">
        <v>52</v>
      </c>
      <c r="G70" s="1" t="s">
        <v>111</v>
      </c>
      <c r="H70" s="1" t="s">
        <v>2312</v>
      </c>
      <c r="I70" s="1" t="s">
        <v>2421</v>
      </c>
      <c r="J70" s="1" t="s">
        <v>52</v>
      </c>
      <c r="K70" s="1" t="s">
        <v>52</v>
      </c>
      <c r="M70" s="1" t="s">
        <v>52</v>
      </c>
      <c r="O70" s="1" t="s">
        <v>52</v>
      </c>
      <c r="P70" s="1" t="s">
        <v>52</v>
      </c>
      <c r="Q70" s="1" t="s">
        <v>52</v>
      </c>
      <c r="R70" s="1" t="s">
        <v>52</v>
      </c>
      <c r="S70" s="1" t="s">
        <v>52</v>
      </c>
      <c r="T70" s="1" t="s">
        <v>52</v>
      </c>
    </row>
    <row r="71" spans="1:20" ht="20.100000000000001" customHeight="1">
      <c r="A71" s="29" t="s">
        <v>2314</v>
      </c>
      <c r="B71" s="30">
        <v>0</v>
      </c>
      <c r="C71" s="30">
        <v>0</v>
      </c>
      <c r="D71" s="30">
        <v>0</v>
      </c>
      <c r="E71" s="30">
        <v>0</v>
      </c>
      <c r="F71" s="29" t="s">
        <v>52</v>
      </c>
      <c r="G71" s="1" t="s">
        <v>111</v>
      </c>
      <c r="H71" s="1" t="s">
        <v>2312</v>
      </c>
      <c r="I71" s="1" t="s">
        <v>52</v>
      </c>
      <c r="J71" s="1" t="s">
        <v>52</v>
      </c>
      <c r="K71" s="1" t="s">
        <v>52</v>
      </c>
      <c r="M71" s="1" t="s">
        <v>52</v>
      </c>
      <c r="O71" s="1" t="s">
        <v>52</v>
      </c>
      <c r="P71" s="1" t="s">
        <v>52</v>
      </c>
      <c r="Q71" s="1" t="s">
        <v>52</v>
      </c>
      <c r="R71" s="1" t="s">
        <v>52</v>
      </c>
      <c r="S71" s="1" t="s">
        <v>52</v>
      </c>
      <c r="T71" s="1" t="s">
        <v>52</v>
      </c>
    </row>
    <row r="72" spans="1:20" ht="20.100000000000001" customHeight="1">
      <c r="A72" s="29" t="s">
        <v>2422</v>
      </c>
      <c r="B72" s="30">
        <v>0</v>
      </c>
      <c r="C72" s="30">
        <v>0</v>
      </c>
      <c r="D72" s="30">
        <v>0</v>
      </c>
      <c r="E72" s="30">
        <v>0</v>
      </c>
      <c r="F72" s="29" t="s">
        <v>52</v>
      </c>
      <c r="G72" s="1" t="s">
        <v>111</v>
      </c>
      <c r="H72" s="1" t="s">
        <v>2312</v>
      </c>
      <c r="I72" s="1" t="s">
        <v>2423</v>
      </c>
      <c r="J72" s="1" t="s">
        <v>52</v>
      </c>
      <c r="K72" s="1" t="s">
        <v>52</v>
      </c>
      <c r="M72" s="1" t="s">
        <v>52</v>
      </c>
      <c r="O72" s="1" t="s">
        <v>52</v>
      </c>
      <c r="P72" s="1" t="s">
        <v>52</v>
      </c>
      <c r="Q72" s="1" t="s">
        <v>52</v>
      </c>
      <c r="R72" s="1" t="s">
        <v>52</v>
      </c>
      <c r="S72" s="1" t="s">
        <v>52</v>
      </c>
      <c r="T72" s="1" t="s">
        <v>52</v>
      </c>
    </row>
    <row r="73" spans="1:20" ht="20.100000000000001" customHeight="1">
      <c r="A73" s="29" t="s">
        <v>2424</v>
      </c>
      <c r="B73" s="30">
        <v>0</v>
      </c>
      <c r="C73" s="30">
        <v>0</v>
      </c>
      <c r="D73" s="30">
        <v>0</v>
      </c>
      <c r="E73" s="30">
        <v>0</v>
      </c>
      <c r="F73" s="29" t="s">
        <v>52</v>
      </c>
      <c r="G73" s="1" t="s">
        <v>111</v>
      </c>
      <c r="H73" s="1" t="s">
        <v>2312</v>
      </c>
      <c r="I73" s="1" t="s">
        <v>2425</v>
      </c>
      <c r="J73" s="1" t="s">
        <v>52</v>
      </c>
      <c r="K73" s="1" t="s">
        <v>52</v>
      </c>
      <c r="M73" s="1" t="s">
        <v>52</v>
      </c>
      <c r="O73" s="1" t="s">
        <v>52</v>
      </c>
      <c r="P73" s="1" t="s">
        <v>52</v>
      </c>
      <c r="Q73" s="1" t="s">
        <v>52</v>
      </c>
      <c r="R73" s="1" t="s">
        <v>52</v>
      </c>
      <c r="S73" s="1" t="s">
        <v>52</v>
      </c>
      <c r="T73" s="1" t="s">
        <v>52</v>
      </c>
    </row>
    <row r="74" spans="1:20" ht="20.100000000000001" customHeight="1">
      <c r="A74" s="29" t="s">
        <v>2426</v>
      </c>
      <c r="B74" s="30">
        <v>0</v>
      </c>
      <c r="C74" s="30">
        <v>0</v>
      </c>
      <c r="D74" s="30">
        <v>0</v>
      </c>
      <c r="E74" s="30">
        <v>0</v>
      </c>
      <c r="F74" s="29" t="s">
        <v>52</v>
      </c>
      <c r="G74" s="1" t="s">
        <v>111</v>
      </c>
      <c r="H74" s="1" t="s">
        <v>2312</v>
      </c>
      <c r="I74" s="1" t="s">
        <v>2427</v>
      </c>
      <c r="J74" s="1" t="s">
        <v>52</v>
      </c>
      <c r="K74" s="1" t="s">
        <v>52</v>
      </c>
      <c r="M74" s="1" t="s">
        <v>52</v>
      </c>
      <c r="O74" s="1" t="s">
        <v>52</v>
      </c>
      <c r="P74" s="1" t="s">
        <v>52</v>
      </c>
      <c r="Q74" s="1" t="s">
        <v>52</v>
      </c>
      <c r="R74" s="1" t="s">
        <v>52</v>
      </c>
      <c r="S74" s="1" t="s">
        <v>52</v>
      </c>
      <c r="T74" s="1" t="s">
        <v>52</v>
      </c>
    </row>
    <row r="75" spans="1:20" ht="20.100000000000001" customHeight="1">
      <c r="A75" s="29" t="s">
        <v>2428</v>
      </c>
      <c r="B75" s="30">
        <v>0</v>
      </c>
      <c r="C75" s="30">
        <v>0</v>
      </c>
      <c r="D75" s="30">
        <v>43.6</v>
      </c>
      <c r="E75" s="30">
        <v>43.6</v>
      </c>
      <c r="F75" s="29" t="s">
        <v>52</v>
      </c>
      <c r="G75" s="1" t="s">
        <v>111</v>
      </c>
      <c r="H75" s="1" t="s">
        <v>2312</v>
      </c>
      <c r="I75" s="1" t="s">
        <v>2429</v>
      </c>
      <c r="J75" s="1" t="s">
        <v>52</v>
      </c>
      <c r="K75" s="1" t="s">
        <v>52</v>
      </c>
      <c r="M75" s="1" t="s">
        <v>52</v>
      </c>
      <c r="O75" s="1" t="s">
        <v>52</v>
      </c>
      <c r="P75" s="1" t="s">
        <v>52</v>
      </c>
      <c r="Q75" s="1" t="s">
        <v>52</v>
      </c>
      <c r="R75" s="1" t="s">
        <v>52</v>
      </c>
      <c r="S75" s="1" t="s">
        <v>52</v>
      </c>
      <c r="T75" s="1" t="s">
        <v>52</v>
      </c>
    </row>
    <row r="76" spans="1:20" ht="20.100000000000001" customHeight="1">
      <c r="A76" s="29" t="s">
        <v>2420</v>
      </c>
      <c r="B76" s="30">
        <v>0</v>
      </c>
      <c r="C76" s="30">
        <v>0</v>
      </c>
      <c r="D76" s="30">
        <v>43.6</v>
      </c>
      <c r="E76" s="30">
        <v>43.6</v>
      </c>
      <c r="F76" s="29" t="s">
        <v>52</v>
      </c>
      <c r="G76" s="1" t="s">
        <v>111</v>
      </c>
      <c r="H76" s="1" t="s">
        <v>2312</v>
      </c>
      <c r="I76" s="1" t="s">
        <v>2421</v>
      </c>
      <c r="J76" s="1" t="s">
        <v>52</v>
      </c>
      <c r="K76" s="1" t="s">
        <v>52</v>
      </c>
      <c r="M76" s="1" t="s">
        <v>52</v>
      </c>
      <c r="O76" s="1" t="s">
        <v>52</v>
      </c>
      <c r="P76" s="1" t="s">
        <v>52</v>
      </c>
      <c r="Q76" s="1" t="s">
        <v>52</v>
      </c>
      <c r="R76" s="1" t="s">
        <v>52</v>
      </c>
      <c r="S76" s="1" t="s">
        <v>52</v>
      </c>
      <c r="T76" s="1" t="s">
        <v>52</v>
      </c>
    </row>
    <row r="77" spans="1:20" ht="20.100000000000001" customHeight="1">
      <c r="A77" s="29" t="s">
        <v>2314</v>
      </c>
      <c r="B77" s="30">
        <v>0</v>
      </c>
      <c r="C77" s="30">
        <v>0</v>
      </c>
      <c r="D77" s="30">
        <v>0</v>
      </c>
      <c r="E77" s="30">
        <v>0</v>
      </c>
      <c r="F77" s="29" t="s">
        <v>52</v>
      </c>
      <c r="G77" s="1" t="s">
        <v>111</v>
      </c>
      <c r="H77" s="1" t="s">
        <v>2312</v>
      </c>
      <c r="I77" s="1" t="s">
        <v>52</v>
      </c>
      <c r="J77" s="1" t="s">
        <v>52</v>
      </c>
      <c r="K77" s="1" t="s">
        <v>52</v>
      </c>
      <c r="M77" s="1" t="s">
        <v>52</v>
      </c>
      <c r="O77" s="1" t="s">
        <v>52</v>
      </c>
      <c r="P77" s="1" t="s">
        <v>52</v>
      </c>
      <c r="Q77" s="1" t="s">
        <v>52</v>
      </c>
      <c r="R77" s="1" t="s">
        <v>52</v>
      </c>
      <c r="S77" s="1" t="s">
        <v>52</v>
      </c>
      <c r="T77" s="1" t="s">
        <v>52</v>
      </c>
    </row>
    <row r="78" spans="1:20" ht="20.100000000000001" customHeight="1">
      <c r="A78" s="29" t="s">
        <v>2349</v>
      </c>
      <c r="B78" s="31">
        <v>3815</v>
      </c>
      <c r="C78" s="31">
        <v>5876</v>
      </c>
      <c r="D78" s="31">
        <v>2100</v>
      </c>
      <c r="E78" s="31">
        <v>11791</v>
      </c>
      <c r="F78" s="32"/>
    </row>
    <row r="79" spans="1:20" ht="20.100000000000001" customHeight="1">
      <c r="A79" s="32"/>
      <c r="B79" s="32"/>
      <c r="C79" s="32"/>
      <c r="D79" s="32"/>
      <c r="E79" s="32"/>
      <c r="F79" s="32"/>
    </row>
    <row r="80" spans="1:20" ht="20.100000000000001" customHeight="1">
      <c r="A80" s="32" t="s">
        <v>2430</v>
      </c>
      <c r="B80" s="32"/>
      <c r="C80" s="32"/>
      <c r="D80" s="32"/>
      <c r="E80" s="32"/>
      <c r="F80" s="29" t="s">
        <v>52</v>
      </c>
      <c r="G80" s="1" t="s">
        <v>736</v>
      </c>
      <c r="I80" s="1" t="s">
        <v>733</v>
      </c>
      <c r="J80" s="1" t="s">
        <v>734</v>
      </c>
      <c r="K80" s="1" t="s">
        <v>721</v>
      </c>
    </row>
    <row r="81" spans="1:20" ht="20.100000000000001" customHeight="1">
      <c r="A81" s="29" t="s">
        <v>52</v>
      </c>
      <c r="B81" s="30"/>
      <c r="C81" s="30"/>
      <c r="D81" s="30"/>
      <c r="E81" s="30"/>
      <c r="F81" s="29" t="s">
        <v>52</v>
      </c>
      <c r="G81" s="1" t="s">
        <v>736</v>
      </c>
      <c r="H81" s="1" t="s">
        <v>2310</v>
      </c>
      <c r="I81" s="1" t="s">
        <v>52</v>
      </c>
      <c r="J81" s="1" t="s">
        <v>52</v>
      </c>
      <c r="K81" s="1" t="s">
        <v>52</v>
      </c>
      <c r="L81">
        <v>1</v>
      </c>
      <c r="M81" s="1" t="s">
        <v>52</v>
      </c>
      <c r="O81" s="1" t="s">
        <v>52</v>
      </c>
      <c r="P81" s="1" t="s">
        <v>52</v>
      </c>
      <c r="Q81" s="1" t="s">
        <v>52</v>
      </c>
      <c r="R81" s="1" t="s">
        <v>52</v>
      </c>
      <c r="S81" s="1" t="s">
        <v>52</v>
      </c>
      <c r="T81" s="1" t="s">
        <v>52</v>
      </c>
    </row>
    <row r="82" spans="1:20" ht="20.100000000000001" customHeight="1">
      <c r="A82" s="29" t="s">
        <v>2431</v>
      </c>
      <c r="B82" s="30">
        <v>0</v>
      </c>
      <c r="C82" s="30">
        <v>0</v>
      </c>
      <c r="D82" s="30">
        <v>0</v>
      </c>
      <c r="E82" s="30">
        <v>0</v>
      </c>
      <c r="F82" s="29" t="s">
        <v>52</v>
      </c>
      <c r="G82" s="1" t="s">
        <v>736</v>
      </c>
      <c r="H82" s="1" t="s">
        <v>2312</v>
      </c>
      <c r="I82" s="1" t="s">
        <v>2432</v>
      </c>
      <c r="J82" s="1" t="s">
        <v>52</v>
      </c>
      <c r="K82" s="1" t="s">
        <v>52</v>
      </c>
      <c r="M82" s="1" t="s">
        <v>52</v>
      </c>
      <c r="O82" s="1" t="s">
        <v>52</v>
      </c>
      <c r="P82" s="1" t="s">
        <v>52</v>
      </c>
      <c r="Q82" s="1" t="s">
        <v>52</v>
      </c>
      <c r="R82" s="1" t="s">
        <v>52</v>
      </c>
      <c r="S82" s="1" t="s">
        <v>52</v>
      </c>
      <c r="T82" s="1" t="s">
        <v>52</v>
      </c>
    </row>
    <row r="83" spans="1:20" ht="20.100000000000001" customHeight="1">
      <c r="A83" s="29" t="s">
        <v>2314</v>
      </c>
      <c r="B83" s="30">
        <v>0</v>
      </c>
      <c r="C83" s="30">
        <v>0</v>
      </c>
      <c r="D83" s="30">
        <v>0</v>
      </c>
      <c r="E83" s="30">
        <v>0</v>
      </c>
      <c r="F83" s="29" t="s">
        <v>52</v>
      </c>
      <c r="G83" s="1" t="s">
        <v>736</v>
      </c>
      <c r="H83" s="1" t="s">
        <v>2312</v>
      </c>
      <c r="I83" s="1" t="s">
        <v>2314</v>
      </c>
      <c r="J83" s="1" t="s">
        <v>52</v>
      </c>
      <c r="K83" s="1" t="s">
        <v>52</v>
      </c>
      <c r="M83" s="1" t="s">
        <v>52</v>
      </c>
      <c r="O83" s="1" t="s">
        <v>52</v>
      </c>
      <c r="P83" s="1" t="s">
        <v>52</v>
      </c>
      <c r="Q83" s="1" t="s">
        <v>52</v>
      </c>
      <c r="R83" s="1" t="s">
        <v>52</v>
      </c>
      <c r="S83" s="1" t="s">
        <v>52</v>
      </c>
      <c r="T83" s="1" t="s">
        <v>52</v>
      </c>
    </row>
    <row r="84" spans="1:20" ht="20.100000000000001" customHeight="1">
      <c r="A84" s="29" t="s">
        <v>2433</v>
      </c>
      <c r="B84" s="30">
        <v>0</v>
      </c>
      <c r="C84" s="30">
        <v>0</v>
      </c>
      <c r="D84" s="30">
        <v>0</v>
      </c>
      <c r="E84" s="30">
        <v>0</v>
      </c>
      <c r="F84" s="29" t="s">
        <v>52</v>
      </c>
      <c r="G84" s="1" t="s">
        <v>736</v>
      </c>
      <c r="H84" s="1" t="s">
        <v>2312</v>
      </c>
      <c r="I84" s="1" t="s">
        <v>2434</v>
      </c>
      <c r="J84" s="1" t="s">
        <v>52</v>
      </c>
      <c r="K84" s="1" t="s">
        <v>52</v>
      </c>
      <c r="M84" s="1" t="s">
        <v>52</v>
      </c>
      <c r="O84" s="1" t="s">
        <v>52</v>
      </c>
      <c r="P84" s="1" t="s">
        <v>52</v>
      </c>
      <c r="Q84" s="1" t="s">
        <v>52</v>
      </c>
      <c r="R84" s="1" t="s">
        <v>52</v>
      </c>
      <c r="S84" s="1" t="s">
        <v>52</v>
      </c>
      <c r="T84" s="1" t="s">
        <v>52</v>
      </c>
    </row>
    <row r="85" spans="1:20" ht="20.100000000000001" customHeight="1">
      <c r="A85" s="29" t="s">
        <v>2435</v>
      </c>
      <c r="B85" s="30">
        <v>0</v>
      </c>
      <c r="C85" s="30">
        <v>0</v>
      </c>
      <c r="D85" s="30">
        <v>0</v>
      </c>
      <c r="E85" s="30">
        <v>0</v>
      </c>
      <c r="F85" s="29" t="s">
        <v>52</v>
      </c>
      <c r="G85" s="1" t="s">
        <v>736</v>
      </c>
      <c r="H85" s="1" t="s">
        <v>2312</v>
      </c>
      <c r="I85" s="1" t="s">
        <v>2436</v>
      </c>
      <c r="J85" s="1" t="s">
        <v>52</v>
      </c>
      <c r="K85" s="1" t="s">
        <v>52</v>
      </c>
      <c r="M85" s="1" t="s">
        <v>52</v>
      </c>
      <c r="O85" s="1" t="s">
        <v>52</v>
      </c>
      <c r="P85" s="1" t="s">
        <v>52</v>
      </c>
      <c r="Q85" s="1" t="s">
        <v>52</v>
      </c>
      <c r="R85" s="1" t="s">
        <v>52</v>
      </c>
      <c r="S85" s="1" t="s">
        <v>52</v>
      </c>
      <c r="T85" s="1" t="s">
        <v>52</v>
      </c>
    </row>
    <row r="86" spans="1:20" ht="20.100000000000001" customHeight="1">
      <c r="A86" s="29" t="s">
        <v>2437</v>
      </c>
      <c r="B86" s="30">
        <v>0</v>
      </c>
      <c r="C86" s="30">
        <v>0</v>
      </c>
      <c r="D86" s="30">
        <v>0</v>
      </c>
      <c r="E86" s="30">
        <v>0</v>
      </c>
      <c r="F86" s="29" t="s">
        <v>52</v>
      </c>
      <c r="G86" s="1" t="s">
        <v>736</v>
      </c>
      <c r="H86" s="1" t="s">
        <v>2312</v>
      </c>
      <c r="I86" s="1" t="s">
        <v>2438</v>
      </c>
      <c r="J86" s="1" t="s">
        <v>52</v>
      </c>
      <c r="K86" s="1" t="s">
        <v>52</v>
      </c>
      <c r="M86" s="1" t="s">
        <v>52</v>
      </c>
      <c r="O86" s="1" t="s">
        <v>52</v>
      </c>
      <c r="P86" s="1" t="s">
        <v>52</v>
      </c>
      <c r="Q86" s="1" t="s">
        <v>52</v>
      </c>
      <c r="R86" s="1" t="s">
        <v>52</v>
      </c>
      <c r="S86" s="1" t="s">
        <v>52</v>
      </c>
      <c r="T86" s="1" t="s">
        <v>52</v>
      </c>
    </row>
    <row r="87" spans="1:20" ht="20.100000000000001" customHeight="1">
      <c r="A87" s="29" t="s">
        <v>2314</v>
      </c>
      <c r="B87" s="30">
        <v>0</v>
      </c>
      <c r="C87" s="30">
        <v>0</v>
      </c>
      <c r="D87" s="30">
        <v>0</v>
      </c>
      <c r="E87" s="30">
        <v>0</v>
      </c>
      <c r="F87" s="29" t="s">
        <v>52</v>
      </c>
      <c r="G87" s="1" t="s">
        <v>736</v>
      </c>
      <c r="H87" s="1" t="s">
        <v>2312</v>
      </c>
      <c r="I87" s="1" t="s">
        <v>52</v>
      </c>
      <c r="J87" s="1" t="s">
        <v>52</v>
      </c>
      <c r="K87" s="1" t="s">
        <v>52</v>
      </c>
      <c r="M87" s="1" t="s">
        <v>52</v>
      </c>
      <c r="O87" s="1" t="s">
        <v>52</v>
      </c>
      <c r="P87" s="1" t="s">
        <v>52</v>
      </c>
      <c r="Q87" s="1" t="s">
        <v>52</v>
      </c>
      <c r="R87" s="1" t="s">
        <v>52</v>
      </c>
      <c r="S87" s="1" t="s">
        <v>52</v>
      </c>
      <c r="T87" s="1" t="s">
        <v>52</v>
      </c>
    </row>
    <row r="88" spans="1:20" ht="20.100000000000001" customHeight="1">
      <c r="A88" s="29" t="s">
        <v>2439</v>
      </c>
      <c r="B88" s="30">
        <v>0</v>
      </c>
      <c r="C88" s="30">
        <v>0</v>
      </c>
      <c r="D88" s="30">
        <v>0</v>
      </c>
      <c r="E88" s="30">
        <v>0</v>
      </c>
      <c r="F88" s="29" t="s">
        <v>52</v>
      </c>
      <c r="G88" s="1" t="s">
        <v>736</v>
      </c>
      <c r="H88" s="1" t="s">
        <v>2312</v>
      </c>
      <c r="I88" s="1" t="s">
        <v>2440</v>
      </c>
      <c r="J88" s="1" t="s">
        <v>52</v>
      </c>
      <c r="K88" s="1" t="s">
        <v>52</v>
      </c>
      <c r="M88" s="1" t="s">
        <v>52</v>
      </c>
      <c r="O88" s="1" t="s">
        <v>52</v>
      </c>
      <c r="P88" s="1" t="s">
        <v>52</v>
      </c>
      <c r="Q88" s="1" t="s">
        <v>52</v>
      </c>
      <c r="R88" s="1" t="s">
        <v>52</v>
      </c>
      <c r="S88" s="1" t="s">
        <v>52</v>
      </c>
      <c r="T88" s="1" t="s">
        <v>52</v>
      </c>
    </row>
    <row r="89" spans="1:20" ht="20.100000000000001" customHeight="1">
      <c r="A89" s="29" t="s">
        <v>2441</v>
      </c>
      <c r="B89" s="30">
        <v>0</v>
      </c>
      <c r="C89" s="30">
        <v>0</v>
      </c>
      <c r="D89" s="30">
        <v>0</v>
      </c>
      <c r="E89" s="30">
        <v>0</v>
      </c>
      <c r="F89" s="29" t="s">
        <v>52</v>
      </c>
      <c r="G89" s="1" t="s">
        <v>736</v>
      </c>
      <c r="H89" s="1" t="s">
        <v>2312</v>
      </c>
      <c r="I89" s="1" t="s">
        <v>2442</v>
      </c>
      <c r="J89" s="1" t="s">
        <v>52</v>
      </c>
      <c r="K89" s="1" t="s">
        <v>52</v>
      </c>
      <c r="M89" s="1" t="s">
        <v>52</v>
      </c>
      <c r="O89" s="1" t="s">
        <v>52</v>
      </c>
      <c r="P89" s="1" t="s">
        <v>52</v>
      </c>
      <c r="Q89" s="1" t="s">
        <v>52</v>
      </c>
      <c r="R89" s="1" t="s">
        <v>52</v>
      </c>
      <c r="S89" s="1" t="s">
        <v>52</v>
      </c>
      <c r="T89" s="1" t="s">
        <v>52</v>
      </c>
    </row>
    <row r="90" spans="1:20" ht="20.100000000000001" customHeight="1">
      <c r="A90" s="29" t="s">
        <v>2443</v>
      </c>
      <c r="B90" s="30">
        <v>0</v>
      </c>
      <c r="C90" s="30">
        <v>0</v>
      </c>
      <c r="D90" s="30">
        <v>0</v>
      </c>
      <c r="E90" s="30">
        <v>0</v>
      </c>
      <c r="F90" s="29" t="s">
        <v>52</v>
      </c>
      <c r="G90" s="1" t="s">
        <v>736</v>
      </c>
      <c r="H90" s="1" t="s">
        <v>2312</v>
      </c>
      <c r="I90" s="1" t="s">
        <v>2444</v>
      </c>
      <c r="J90" s="1" t="s">
        <v>52</v>
      </c>
      <c r="K90" s="1" t="s">
        <v>52</v>
      </c>
      <c r="M90" s="1" t="s">
        <v>52</v>
      </c>
      <c r="O90" s="1" t="s">
        <v>52</v>
      </c>
      <c r="P90" s="1" t="s">
        <v>52</v>
      </c>
      <c r="Q90" s="1" t="s">
        <v>52</v>
      </c>
      <c r="R90" s="1" t="s">
        <v>52</v>
      </c>
      <c r="S90" s="1" t="s">
        <v>52</v>
      </c>
      <c r="T90" s="1" t="s">
        <v>52</v>
      </c>
    </row>
    <row r="91" spans="1:20" ht="20.100000000000001" customHeight="1">
      <c r="A91" s="29" t="s">
        <v>2445</v>
      </c>
      <c r="B91" s="30">
        <v>0</v>
      </c>
      <c r="C91" s="30">
        <v>0</v>
      </c>
      <c r="D91" s="30">
        <v>0</v>
      </c>
      <c r="E91" s="30">
        <v>0</v>
      </c>
      <c r="F91" s="29" t="s">
        <v>52</v>
      </c>
      <c r="G91" s="1" t="s">
        <v>736</v>
      </c>
      <c r="H91" s="1" t="s">
        <v>2312</v>
      </c>
      <c r="I91" s="1" t="s">
        <v>2446</v>
      </c>
      <c r="J91" s="1" t="s">
        <v>52</v>
      </c>
      <c r="K91" s="1" t="s">
        <v>52</v>
      </c>
      <c r="M91" s="1" t="s">
        <v>52</v>
      </c>
      <c r="O91" s="1" t="s">
        <v>52</v>
      </c>
      <c r="P91" s="1" t="s">
        <v>52</v>
      </c>
      <c r="Q91" s="1" t="s">
        <v>52</v>
      </c>
      <c r="R91" s="1" t="s">
        <v>52</v>
      </c>
      <c r="S91" s="1" t="s">
        <v>52</v>
      </c>
      <c r="T91" s="1" t="s">
        <v>52</v>
      </c>
    </row>
    <row r="92" spans="1:20" ht="20.100000000000001" customHeight="1">
      <c r="A92" s="29" t="s">
        <v>2447</v>
      </c>
      <c r="B92" s="30">
        <v>0</v>
      </c>
      <c r="C92" s="30">
        <v>0</v>
      </c>
      <c r="D92" s="30">
        <v>0</v>
      </c>
      <c r="E92" s="30">
        <v>0</v>
      </c>
      <c r="F92" s="29" t="s">
        <v>52</v>
      </c>
      <c r="G92" s="1" t="s">
        <v>736</v>
      </c>
      <c r="H92" s="1" t="s">
        <v>2312</v>
      </c>
      <c r="I92" s="1" t="s">
        <v>2448</v>
      </c>
      <c r="J92" s="1" t="s">
        <v>52</v>
      </c>
      <c r="K92" s="1" t="s">
        <v>52</v>
      </c>
      <c r="M92" s="1" t="s">
        <v>52</v>
      </c>
      <c r="O92" s="1" t="s">
        <v>52</v>
      </c>
      <c r="P92" s="1" t="s">
        <v>52</v>
      </c>
      <c r="Q92" s="1" t="s">
        <v>52</v>
      </c>
      <c r="R92" s="1" t="s">
        <v>52</v>
      </c>
      <c r="S92" s="1" t="s">
        <v>52</v>
      </c>
      <c r="T92" s="1" t="s">
        <v>52</v>
      </c>
    </row>
    <row r="93" spans="1:20" ht="20.100000000000001" customHeight="1">
      <c r="A93" s="29" t="s">
        <v>2449</v>
      </c>
      <c r="B93" s="30">
        <v>0</v>
      </c>
      <c r="C93" s="30">
        <v>0</v>
      </c>
      <c r="D93" s="30">
        <v>0</v>
      </c>
      <c r="E93" s="30">
        <v>0</v>
      </c>
      <c r="F93" s="29" t="s">
        <v>52</v>
      </c>
      <c r="G93" s="1" t="s">
        <v>736</v>
      </c>
      <c r="H93" s="1" t="s">
        <v>2312</v>
      </c>
      <c r="I93" s="1" t="s">
        <v>2450</v>
      </c>
      <c r="J93" s="1" t="s">
        <v>52</v>
      </c>
      <c r="K93" s="1" t="s">
        <v>52</v>
      </c>
      <c r="M93" s="1" t="s">
        <v>52</v>
      </c>
      <c r="O93" s="1" t="s">
        <v>52</v>
      </c>
      <c r="P93" s="1" t="s">
        <v>52</v>
      </c>
      <c r="Q93" s="1" t="s">
        <v>52</v>
      </c>
      <c r="R93" s="1" t="s">
        <v>52</v>
      </c>
      <c r="S93" s="1" t="s">
        <v>52</v>
      </c>
      <c r="T93" s="1" t="s">
        <v>52</v>
      </c>
    </row>
    <row r="94" spans="1:20" ht="20.100000000000001" customHeight="1">
      <c r="A94" s="29" t="s">
        <v>2451</v>
      </c>
      <c r="B94" s="30">
        <v>0</v>
      </c>
      <c r="C94" s="30">
        <v>0</v>
      </c>
      <c r="D94" s="30">
        <v>0</v>
      </c>
      <c r="E94" s="30">
        <v>0</v>
      </c>
      <c r="F94" s="29" t="s">
        <v>52</v>
      </c>
      <c r="G94" s="1" t="s">
        <v>736</v>
      </c>
      <c r="H94" s="1" t="s">
        <v>2312</v>
      </c>
      <c r="I94" s="1" t="s">
        <v>2452</v>
      </c>
      <c r="J94" s="1" t="s">
        <v>52</v>
      </c>
      <c r="K94" s="1" t="s">
        <v>52</v>
      </c>
      <c r="M94" s="1" t="s">
        <v>52</v>
      </c>
      <c r="O94" s="1" t="s">
        <v>52</v>
      </c>
      <c r="P94" s="1" t="s">
        <v>52</v>
      </c>
      <c r="Q94" s="1" t="s">
        <v>52</v>
      </c>
      <c r="R94" s="1" t="s">
        <v>52</v>
      </c>
      <c r="S94" s="1" t="s">
        <v>52</v>
      </c>
      <c r="T94" s="1" t="s">
        <v>52</v>
      </c>
    </row>
    <row r="95" spans="1:20" ht="20.100000000000001" customHeight="1">
      <c r="A95" s="29" t="s">
        <v>2453</v>
      </c>
      <c r="B95" s="30">
        <v>0</v>
      </c>
      <c r="C95" s="30">
        <v>0</v>
      </c>
      <c r="D95" s="30">
        <v>0</v>
      </c>
      <c r="E95" s="30">
        <v>0</v>
      </c>
      <c r="F95" s="29" t="s">
        <v>52</v>
      </c>
      <c r="G95" s="1" t="s">
        <v>736</v>
      </c>
      <c r="H95" s="1" t="s">
        <v>2312</v>
      </c>
      <c r="I95" s="1" t="s">
        <v>2454</v>
      </c>
      <c r="J95" s="1" t="s">
        <v>52</v>
      </c>
      <c r="K95" s="1" t="s">
        <v>52</v>
      </c>
      <c r="M95" s="1" t="s">
        <v>52</v>
      </c>
      <c r="O95" s="1" t="s">
        <v>52</v>
      </c>
      <c r="P95" s="1" t="s">
        <v>52</v>
      </c>
      <c r="Q95" s="1" t="s">
        <v>52</v>
      </c>
      <c r="R95" s="1" t="s">
        <v>52</v>
      </c>
      <c r="S95" s="1" t="s">
        <v>52</v>
      </c>
      <c r="T95" s="1" t="s">
        <v>52</v>
      </c>
    </row>
    <row r="96" spans="1:20" ht="20.100000000000001" customHeight="1">
      <c r="A96" s="29" t="s">
        <v>2455</v>
      </c>
      <c r="B96" s="30">
        <v>0</v>
      </c>
      <c r="C96" s="30">
        <v>0</v>
      </c>
      <c r="D96" s="30">
        <v>0</v>
      </c>
      <c r="E96" s="30">
        <v>0</v>
      </c>
      <c r="F96" s="29" t="s">
        <v>52</v>
      </c>
      <c r="G96" s="1" t="s">
        <v>736</v>
      </c>
      <c r="H96" s="1" t="s">
        <v>2312</v>
      </c>
      <c r="I96" s="1" t="s">
        <v>2456</v>
      </c>
      <c r="J96" s="1" t="s">
        <v>52</v>
      </c>
      <c r="K96" s="1" t="s">
        <v>52</v>
      </c>
      <c r="M96" s="1" t="s">
        <v>52</v>
      </c>
      <c r="O96" s="1" t="s">
        <v>52</v>
      </c>
      <c r="P96" s="1" t="s">
        <v>52</v>
      </c>
      <c r="Q96" s="1" t="s">
        <v>52</v>
      </c>
      <c r="R96" s="1" t="s">
        <v>52</v>
      </c>
      <c r="S96" s="1" t="s">
        <v>52</v>
      </c>
      <c r="T96" s="1" t="s">
        <v>52</v>
      </c>
    </row>
    <row r="97" spans="1:20" ht="20.100000000000001" customHeight="1">
      <c r="A97" s="29" t="s">
        <v>2457</v>
      </c>
      <c r="B97" s="30">
        <v>0</v>
      </c>
      <c r="C97" s="30">
        <v>0</v>
      </c>
      <c r="D97" s="30">
        <v>0</v>
      </c>
      <c r="E97" s="30">
        <v>0</v>
      </c>
      <c r="F97" s="29" t="s">
        <v>52</v>
      </c>
      <c r="G97" s="1" t="s">
        <v>736</v>
      </c>
      <c r="H97" s="1" t="s">
        <v>2312</v>
      </c>
      <c r="I97" s="1" t="s">
        <v>2458</v>
      </c>
      <c r="J97" s="1" t="s">
        <v>52</v>
      </c>
      <c r="K97" s="1" t="s">
        <v>52</v>
      </c>
      <c r="M97" s="1" t="s">
        <v>52</v>
      </c>
      <c r="O97" s="1" t="s">
        <v>52</v>
      </c>
      <c r="P97" s="1" t="s">
        <v>52</v>
      </c>
      <c r="Q97" s="1" t="s">
        <v>52</v>
      </c>
      <c r="R97" s="1" t="s">
        <v>52</v>
      </c>
      <c r="S97" s="1" t="s">
        <v>52</v>
      </c>
      <c r="T97" s="1" t="s">
        <v>52</v>
      </c>
    </row>
    <row r="98" spans="1:20" ht="20.100000000000001" customHeight="1">
      <c r="A98" s="29" t="s">
        <v>2459</v>
      </c>
      <c r="B98" s="30">
        <v>0</v>
      </c>
      <c r="C98" s="30">
        <v>0</v>
      </c>
      <c r="D98" s="30">
        <v>0</v>
      </c>
      <c r="E98" s="30">
        <v>0</v>
      </c>
      <c r="F98" s="29" t="s">
        <v>52</v>
      </c>
      <c r="G98" s="1" t="s">
        <v>736</v>
      </c>
      <c r="H98" s="1" t="s">
        <v>2312</v>
      </c>
      <c r="I98" s="1" t="s">
        <v>2460</v>
      </c>
      <c r="J98" s="1" t="s">
        <v>52</v>
      </c>
      <c r="K98" s="1" t="s">
        <v>52</v>
      </c>
      <c r="M98" s="1" t="s">
        <v>52</v>
      </c>
      <c r="O98" s="1" t="s">
        <v>52</v>
      </c>
      <c r="P98" s="1" t="s">
        <v>52</v>
      </c>
      <c r="Q98" s="1" t="s">
        <v>52</v>
      </c>
      <c r="R98" s="1" t="s">
        <v>52</v>
      </c>
      <c r="S98" s="1" t="s">
        <v>52</v>
      </c>
      <c r="T98" s="1" t="s">
        <v>52</v>
      </c>
    </row>
    <row r="99" spans="1:20" ht="20.100000000000001" customHeight="1">
      <c r="A99" s="29" t="s">
        <v>2461</v>
      </c>
      <c r="B99" s="30">
        <v>0</v>
      </c>
      <c r="C99" s="30">
        <v>0</v>
      </c>
      <c r="D99" s="30">
        <v>0</v>
      </c>
      <c r="E99" s="30">
        <v>0</v>
      </c>
      <c r="F99" s="29" t="s">
        <v>52</v>
      </c>
      <c r="G99" s="1" t="s">
        <v>736</v>
      </c>
      <c r="H99" s="1" t="s">
        <v>2312</v>
      </c>
      <c r="I99" s="1" t="s">
        <v>2462</v>
      </c>
      <c r="J99" s="1" t="s">
        <v>52</v>
      </c>
      <c r="K99" s="1" t="s">
        <v>52</v>
      </c>
      <c r="M99" s="1" t="s">
        <v>52</v>
      </c>
      <c r="O99" s="1" t="s">
        <v>52</v>
      </c>
      <c r="P99" s="1" t="s">
        <v>52</v>
      </c>
      <c r="Q99" s="1" t="s">
        <v>52</v>
      </c>
      <c r="R99" s="1" t="s">
        <v>52</v>
      </c>
      <c r="S99" s="1" t="s">
        <v>52</v>
      </c>
      <c r="T99" s="1" t="s">
        <v>52</v>
      </c>
    </row>
    <row r="100" spans="1:20" ht="20.100000000000001" customHeight="1">
      <c r="A100" s="29" t="s">
        <v>2314</v>
      </c>
      <c r="B100" s="30">
        <v>0</v>
      </c>
      <c r="C100" s="30">
        <v>0</v>
      </c>
      <c r="D100" s="30">
        <v>0</v>
      </c>
      <c r="E100" s="30">
        <v>0</v>
      </c>
      <c r="F100" s="29" t="s">
        <v>52</v>
      </c>
      <c r="G100" s="1" t="s">
        <v>736</v>
      </c>
      <c r="H100" s="1" t="s">
        <v>2312</v>
      </c>
      <c r="I100" s="1" t="s">
        <v>2314</v>
      </c>
      <c r="J100" s="1" t="s">
        <v>52</v>
      </c>
      <c r="K100" s="1" t="s">
        <v>52</v>
      </c>
      <c r="M100" s="1" t="s">
        <v>52</v>
      </c>
      <c r="O100" s="1" t="s">
        <v>52</v>
      </c>
      <c r="P100" s="1" t="s">
        <v>52</v>
      </c>
      <c r="Q100" s="1" t="s">
        <v>52</v>
      </c>
      <c r="R100" s="1" t="s">
        <v>52</v>
      </c>
      <c r="S100" s="1" t="s">
        <v>52</v>
      </c>
      <c r="T100" s="1" t="s">
        <v>52</v>
      </c>
    </row>
    <row r="101" spans="1:20" ht="20.100000000000001" customHeight="1">
      <c r="A101" s="29" t="s">
        <v>2463</v>
      </c>
      <c r="B101" s="30">
        <v>0</v>
      </c>
      <c r="C101" s="30">
        <v>0</v>
      </c>
      <c r="D101" s="30">
        <v>0</v>
      </c>
      <c r="E101" s="30">
        <v>0</v>
      </c>
      <c r="F101" s="29" t="s">
        <v>52</v>
      </c>
      <c r="G101" s="1" t="s">
        <v>736</v>
      </c>
      <c r="H101" s="1" t="s">
        <v>2312</v>
      </c>
      <c r="I101" s="1" t="s">
        <v>2464</v>
      </c>
      <c r="J101" s="1" t="s">
        <v>52</v>
      </c>
      <c r="K101" s="1" t="s">
        <v>52</v>
      </c>
      <c r="M101" s="1" t="s">
        <v>52</v>
      </c>
      <c r="O101" s="1" t="s">
        <v>52</v>
      </c>
      <c r="P101" s="1" t="s">
        <v>52</v>
      </c>
      <c r="Q101" s="1" t="s">
        <v>52</v>
      </c>
      <c r="R101" s="1" t="s">
        <v>52</v>
      </c>
      <c r="S101" s="1" t="s">
        <v>52</v>
      </c>
      <c r="T101" s="1" t="s">
        <v>52</v>
      </c>
    </row>
    <row r="102" spans="1:20" ht="20.100000000000001" customHeight="1">
      <c r="A102" s="29" t="s">
        <v>2465</v>
      </c>
      <c r="B102" s="30">
        <v>0</v>
      </c>
      <c r="C102" s="30">
        <v>0</v>
      </c>
      <c r="D102" s="30">
        <v>0</v>
      </c>
      <c r="E102" s="30">
        <v>0</v>
      </c>
      <c r="F102" s="29" t="s">
        <v>52</v>
      </c>
      <c r="G102" s="1" t="s">
        <v>736</v>
      </c>
      <c r="H102" s="1" t="s">
        <v>2312</v>
      </c>
      <c r="I102" s="1" t="s">
        <v>2466</v>
      </c>
      <c r="J102" s="1" t="s">
        <v>52</v>
      </c>
      <c r="K102" s="1" t="s">
        <v>52</v>
      </c>
      <c r="M102" s="1" t="s">
        <v>52</v>
      </c>
      <c r="O102" s="1" t="s">
        <v>52</v>
      </c>
      <c r="P102" s="1" t="s">
        <v>52</v>
      </c>
      <c r="Q102" s="1" t="s">
        <v>52</v>
      </c>
      <c r="R102" s="1" t="s">
        <v>52</v>
      </c>
      <c r="S102" s="1" t="s">
        <v>52</v>
      </c>
      <c r="T102" s="1" t="s">
        <v>52</v>
      </c>
    </row>
    <row r="103" spans="1:20" ht="20.100000000000001" customHeight="1">
      <c r="A103" s="29" t="s">
        <v>2467</v>
      </c>
      <c r="B103" s="30">
        <v>0</v>
      </c>
      <c r="C103" s="30">
        <v>0</v>
      </c>
      <c r="D103" s="30">
        <v>0</v>
      </c>
      <c r="E103" s="30">
        <v>0</v>
      </c>
      <c r="F103" s="29" t="s">
        <v>52</v>
      </c>
      <c r="G103" s="1" t="s">
        <v>736</v>
      </c>
      <c r="H103" s="1" t="s">
        <v>2312</v>
      </c>
      <c r="I103" s="1" t="s">
        <v>2468</v>
      </c>
      <c r="J103" s="1" t="s">
        <v>52</v>
      </c>
      <c r="K103" s="1" t="s">
        <v>52</v>
      </c>
      <c r="M103" s="1" t="s">
        <v>52</v>
      </c>
      <c r="O103" s="1" t="s">
        <v>52</v>
      </c>
      <c r="P103" s="1" t="s">
        <v>52</v>
      </c>
      <c r="Q103" s="1" t="s">
        <v>52</v>
      </c>
      <c r="R103" s="1" t="s">
        <v>52</v>
      </c>
      <c r="S103" s="1" t="s">
        <v>52</v>
      </c>
      <c r="T103" s="1" t="s">
        <v>52</v>
      </c>
    </row>
    <row r="104" spans="1:20" ht="20.100000000000001" customHeight="1">
      <c r="A104" s="29" t="s">
        <v>2469</v>
      </c>
      <c r="B104" s="30">
        <v>0</v>
      </c>
      <c r="C104" s="30">
        <v>0</v>
      </c>
      <c r="D104" s="30">
        <v>0</v>
      </c>
      <c r="E104" s="30">
        <v>0</v>
      </c>
      <c r="F104" s="29" t="s">
        <v>52</v>
      </c>
      <c r="G104" s="1" t="s">
        <v>736</v>
      </c>
      <c r="H104" s="1" t="s">
        <v>2312</v>
      </c>
      <c r="I104" s="1" t="s">
        <v>2470</v>
      </c>
      <c r="J104" s="1" t="s">
        <v>52</v>
      </c>
      <c r="K104" s="1" t="s">
        <v>52</v>
      </c>
      <c r="M104" s="1" t="s">
        <v>52</v>
      </c>
      <c r="O104" s="1" t="s">
        <v>52</v>
      </c>
      <c r="P104" s="1" t="s">
        <v>52</v>
      </c>
      <c r="Q104" s="1" t="s">
        <v>52</v>
      </c>
      <c r="R104" s="1" t="s">
        <v>52</v>
      </c>
      <c r="S104" s="1" t="s">
        <v>52</v>
      </c>
      <c r="T104" s="1" t="s">
        <v>52</v>
      </c>
    </row>
    <row r="105" spans="1:20" ht="20.100000000000001" customHeight="1">
      <c r="A105" s="29" t="s">
        <v>2471</v>
      </c>
      <c r="B105" s="30">
        <v>0</v>
      </c>
      <c r="C105" s="30">
        <v>0</v>
      </c>
      <c r="D105" s="30">
        <v>0</v>
      </c>
      <c r="E105" s="30">
        <v>0</v>
      </c>
      <c r="F105" s="29" t="s">
        <v>52</v>
      </c>
      <c r="G105" s="1" t="s">
        <v>736</v>
      </c>
      <c r="H105" s="1" t="s">
        <v>2312</v>
      </c>
      <c r="I105" s="1" t="s">
        <v>2472</v>
      </c>
      <c r="J105" s="1" t="s">
        <v>52</v>
      </c>
      <c r="K105" s="1" t="s">
        <v>52</v>
      </c>
      <c r="M105" s="1" t="s">
        <v>52</v>
      </c>
      <c r="O105" s="1" t="s">
        <v>52</v>
      </c>
      <c r="P105" s="1" t="s">
        <v>52</v>
      </c>
      <c r="Q105" s="1" t="s">
        <v>52</v>
      </c>
      <c r="R105" s="1" t="s">
        <v>52</v>
      </c>
      <c r="S105" s="1" t="s">
        <v>52</v>
      </c>
      <c r="T105" s="1" t="s">
        <v>52</v>
      </c>
    </row>
    <row r="106" spans="1:20" ht="20.100000000000001" customHeight="1">
      <c r="A106" s="29" t="s">
        <v>2473</v>
      </c>
      <c r="B106" s="30">
        <v>0</v>
      </c>
      <c r="C106" s="30">
        <v>0</v>
      </c>
      <c r="D106" s="30">
        <v>0</v>
      </c>
      <c r="E106" s="30">
        <v>0</v>
      </c>
      <c r="F106" s="29" t="s">
        <v>52</v>
      </c>
      <c r="G106" s="1" t="s">
        <v>736</v>
      </c>
      <c r="H106" s="1" t="s">
        <v>2312</v>
      </c>
      <c r="I106" s="1" t="s">
        <v>2474</v>
      </c>
      <c r="J106" s="1" t="s">
        <v>52</v>
      </c>
      <c r="K106" s="1" t="s">
        <v>52</v>
      </c>
      <c r="M106" s="1" t="s">
        <v>52</v>
      </c>
      <c r="O106" s="1" t="s">
        <v>52</v>
      </c>
      <c r="P106" s="1" t="s">
        <v>52</v>
      </c>
      <c r="Q106" s="1" t="s">
        <v>52</v>
      </c>
      <c r="R106" s="1" t="s">
        <v>52</v>
      </c>
      <c r="S106" s="1" t="s">
        <v>52</v>
      </c>
      <c r="T106" s="1" t="s">
        <v>52</v>
      </c>
    </row>
    <row r="107" spans="1:20" ht="20.100000000000001" customHeight="1">
      <c r="A107" s="29" t="s">
        <v>2314</v>
      </c>
      <c r="B107" s="30">
        <v>0</v>
      </c>
      <c r="C107" s="30">
        <v>0</v>
      </c>
      <c r="D107" s="30">
        <v>0</v>
      </c>
      <c r="E107" s="30">
        <v>0</v>
      </c>
      <c r="F107" s="29" t="s">
        <v>52</v>
      </c>
      <c r="G107" s="1" t="s">
        <v>736</v>
      </c>
      <c r="H107" s="1" t="s">
        <v>2312</v>
      </c>
      <c r="I107" s="1" t="s">
        <v>2314</v>
      </c>
      <c r="J107" s="1" t="s">
        <v>52</v>
      </c>
      <c r="K107" s="1" t="s">
        <v>52</v>
      </c>
      <c r="M107" s="1" t="s">
        <v>52</v>
      </c>
      <c r="O107" s="1" t="s">
        <v>52</v>
      </c>
      <c r="P107" s="1" t="s">
        <v>52</v>
      </c>
      <c r="Q107" s="1" t="s">
        <v>52</v>
      </c>
      <c r="R107" s="1" t="s">
        <v>52</v>
      </c>
      <c r="S107" s="1" t="s">
        <v>52</v>
      </c>
      <c r="T107" s="1" t="s">
        <v>52</v>
      </c>
    </row>
    <row r="108" spans="1:20" ht="20.100000000000001" customHeight="1">
      <c r="A108" s="29" t="s">
        <v>2475</v>
      </c>
      <c r="B108" s="30">
        <v>0</v>
      </c>
      <c r="C108" s="30">
        <v>0</v>
      </c>
      <c r="D108" s="30">
        <v>0</v>
      </c>
      <c r="E108" s="30">
        <v>0</v>
      </c>
      <c r="F108" s="29" t="s">
        <v>52</v>
      </c>
      <c r="G108" s="1" t="s">
        <v>736</v>
      </c>
      <c r="H108" s="1" t="s">
        <v>2312</v>
      </c>
      <c r="I108" s="1" t="s">
        <v>2476</v>
      </c>
      <c r="J108" s="1" t="s">
        <v>52</v>
      </c>
      <c r="K108" s="1" t="s">
        <v>52</v>
      </c>
      <c r="M108" s="1" t="s">
        <v>52</v>
      </c>
      <c r="O108" s="1" t="s">
        <v>52</v>
      </c>
      <c r="P108" s="1" t="s">
        <v>52</v>
      </c>
      <c r="Q108" s="1" t="s">
        <v>52</v>
      </c>
      <c r="R108" s="1" t="s">
        <v>52</v>
      </c>
      <c r="S108" s="1" t="s">
        <v>52</v>
      </c>
      <c r="T108" s="1" t="s">
        <v>52</v>
      </c>
    </row>
    <row r="109" spans="1:20" ht="20.100000000000001" customHeight="1">
      <c r="A109" s="29" t="s">
        <v>2477</v>
      </c>
      <c r="B109" s="30">
        <v>0</v>
      </c>
      <c r="C109" s="30">
        <v>0</v>
      </c>
      <c r="D109" s="30">
        <v>0</v>
      </c>
      <c r="E109" s="30">
        <v>0</v>
      </c>
      <c r="F109" s="29" t="s">
        <v>52</v>
      </c>
      <c r="G109" s="1" t="s">
        <v>736</v>
      </c>
      <c r="H109" s="1" t="s">
        <v>2312</v>
      </c>
      <c r="I109" s="1" t="s">
        <v>2478</v>
      </c>
      <c r="J109" s="1" t="s">
        <v>52</v>
      </c>
      <c r="K109" s="1" t="s">
        <v>52</v>
      </c>
      <c r="M109" s="1" t="s">
        <v>52</v>
      </c>
      <c r="O109" s="1" t="s">
        <v>52</v>
      </c>
      <c r="P109" s="1" t="s">
        <v>52</v>
      </c>
      <c r="Q109" s="1" t="s">
        <v>52</v>
      </c>
      <c r="R109" s="1" t="s">
        <v>52</v>
      </c>
      <c r="S109" s="1" t="s">
        <v>52</v>
      </c>
      <c r="T109" s="1" t="s">
        <v>52</v>
      </c>
    </row>
    <row r="110" spans="1:20" ht="20.100000000000001" customHeight="1">
      <c r="A110" s="29" t="s">
        <v>2479</v>
      </c>
      <c r="B110" s="30">
        <v>0</v>
      </c>
      <c r="C110" s="30">
        <v>0</v>
      </c>
      <c r="D110" s="30">
        <v>0</v>
      </c>
      <c r="E110" s="30">
        <v>0</v>
      </c>
      <c r="F110" s="29" t="s">
        <v>52</v>
      </c>
      <c r="G110" s="1" t="s">
        <v>736</v>
      </c>
      <c r="H110" s="1" t="s">
        <v>2312</v>
      </c>
      <c r="I110" s="1" t="s">
        <v>2480</v>
      </c>
      <c r="J110" s="1" t="s">
        <v>52</v>
      </c>
      <c r="K110" s="1" t="s">
        <v>52</v>
      </c>
      <c r="M110" s="1" t="s">
        <v>52</v>
      </c>
      <c r="O110" s="1" t="s">
        <v>52</v>
      </c>
      <c r="P110" s="1" t="s">
        <v>52</v>
      </c>
      <c r="Q110" s="1" t="s">
        <v>52</v>
      </c>
      <c r="R110" s="1" t="s">
        <v>52</v>
      </c>
      <c r="S110" s="1" t="s">
        <v>52</v>
      </c>
      <c r="T110" s="1" t="s">
        <v>52</v>
      </c>
    </row>
    <row r="111" spans="1:20" ht="20.100000000000001" customHeight="1">
      <c r="A111" s="29" t="s">
        <v>2481</v>
      </c>
      <c r="B111" s="30">
        <v>0</v>
      </c>
      <c r="C111" s="30">
        <v>0</v>
      </c>
      <c r="D111" s="30">
        <v>0</v>
      </c>
      <c r="E111" s="30">
        <v>0</v>
      </c>
      <c r="F111" s="29" t="s">
        <v>52</v>
      </c>
      <c r="G111" s="1" t="s">
        <v>736</v>
      </c>
      <c r="H111" s="1" t="s">
        <v>2312</v>
      </c>
      <c r="I111" s="1" t="s">
        <v>2482</v>
      </c>
      <c r="J111" s="1" t="s">
        <v>52</v>
      </c>
      <c r="K111" s="1" t="s">
        <v>52</v>
      </c>
      <c r="M111" s="1" t="s">
        <v>52</v>
      </c>
      <c r="O111" s="1" t="s">
        <v>52</v>
      </c>
      <c r="P111" s="1" t="s">
        <v>52</v>
      </c>
      <c r="Q111" s="1" t="s">
        <v>52</v>
      </c>
      <c r="R111" s="1" t="s">
        <v>52</v>
      </c>
      <c r="S111" s="1" t="s">
        <v>52</v>
      </c>
      <c r="T111" s="1" t="s">
        <v>52</v>
      </c>
    </row>
    <row r="112" spans="1:20" ht="20.100000000000001" customHeight="1">
      <c r="A112" s="29" t="s">
        <v>2483</v>
      </c>
      <c r="B112" s="30">
        <v>0</v>
      </c>
      <c r="C112" s="30">
        <v>0</v>
      </c>
      <c r="D112" s="30">
        <v>0</v>
      </c>
      <c r="E112" s="30">
        <v>0</v>
      </c>
      <c r="F112" s="29" t="s">
        <v>52</v>
      </c>
      <c r="G112" s="1" t="s">
        <v>736</v>
      </c>
      <c r="H112" s="1" t="s">
        <v>2312</v>
      </c>
      <c r="I112" s="1" t="s">
        <v>2484</v>
      </c>
      <c r="J112" s="1" t="s">
        <v>52</v>
      </c>
      <c r="K112" s="1" t="s">
        <v>52</v>
      </c>
      <c r="M112" s="1" t="s">
        <v>52</v>
      </c>
      <c r="O112" s="1" t="s">
        <v>52</v>
      </c>
      <c r="P112" s="1" t="s">
        <v>52</v>
      </c>
      <c r="Q112" s="1" t="s">
        <v>52</v>
      </c>
      <c r="R112" s="1" t="s">
        <v>52</v>
      </c>
      <c r="S112" s="1" t="s">
        <v>52</v>
      </c>
      <c r="T112" s="1" t="s">
        <v>52</v>
      </c>
    </row>
    <row r="113" spans="1:20" ht="20.100000000000001" customHeight="1">
      <c r="A113" s="29" t="s">
        <v>2485</v>
      </c>
      <c r="B113" s="30">
        <v>0</v>
      </c>
      <c r="C113" s="30">
        <v>0</v>
      </c>
      <c r="D113" s="30">
        <v>0</v>
      </c>
      <c r="E113" s="30">
        <v>0</v>
      </c>
      <c r="F113" s="29" t="s">
        <v>52</v>
      </c>
      <c r="G113" s="1" t="s">
        <v>736</v>
      </c>
      <c r="H113" s="1" t="s">
        <v>2312</v>
      </c>
      <c r="I113" s="1" t="s">
        <v>2486</v>
      </c>
      <c r="J113" s="1" t="s">
        <v>52</v>
      </c>
      <c r="K113" s="1" t="s">
        <v>52</v>
      </c>
      <c r="M113" s="1" t="s">
        <v>52</v>
      </c>
      <c r="O113" s="1" t="s">
        <v>52</v>
      </c>
      <c r="P113" s="1" t="s">
        <v>52</v>
      </c>
      <c r="Q113" s="1" t="s">
        <v>52</v>
      </c>
      <c r="R113" s="1" t="s">
        <v>52</v>
      </c>
      <c r="S113" s="1" t="s">
        <v>52</v>
      </c>
      <c r="T113" s="1" t="s">
        <v>52</v>
      </c>
    </row>
    <row r="114" spans="1:20" ht="20.100000000000001" customHeight="1">
      <c r="A114" s="29" t="s">
        <v>2487</v>
      </c>
      <c r="B114" s="30">
        <v>0</v>
      </c>
      <c r="C114" s="30">
        <v>0</v>
      </c>
      <c r="D114" s="30">
        <v>0</v>
      </c>
      <c r="E114" s="30">
        <v>0</v>
      </c>
      <c r="F114" s="29" t="s">
        <v>52</v>
      </c>
      <c r="G114" s="1" t="s">
        <v>736</v>
      </c>
      <c r="H114" s="1" t="s">
        <v>2312</v>
      </c>
      <c r="I114" s="1" t="s">
        <v>2488</v>
      </c>
      <c r="J114" s="1" t="s">
        <v>52</v>
      </c>
      <c r="K114" s="1" t="s">
        <v>52</v>
      </c>
      <c r="M114" s="1" t="s">
        <v>52</v>
      </c>
      <c r="O114" s="1" t="s">
        <v>52</v>
      </c>
      <c r="P114" s="1" t="s">
        <v>52</v>
      </c>
      <c r="Q114" s="1" t="s">
        <v>52</v>
      </c>
      <c r="R114" s="1" t="s">
        <v>52</v>
      </c>
      <c r="S114" s="1" t="s">
        <v>52</v>
      </c>
      <c r="T114" s="1" t="s">
        <v>52</v>
      </c>
    </row>
    <row r="115" spans="1:20" ht="20.100000000000001" customHeight="1">
      <c r="A115" s="29" t="s">
        <v>2489</v>
      </c>
      <c r="B115" s="30">
        <v>0</v>
      </c>
      <c r="C115" s="30">
        <v>0</v>
      </c>
      <c r="D115" s="30">
        <v>0</v>
      </c>
      <c r="E115" s="30">
        <v>0</v>
      </c>
      <c r="F115" s="29" t="s">
        <v>52</v>
      </c>
      <c r="G115" s="1" t="s">
        <v>736</v>
      </c>
      <c r="H115" s="1" t="s">
        <v>2312</v>
      </c>
      <c r="I115" s="1" t="s">
        <v>2490</v>
      </c>
      <c r="J115" s="1" t="s">
        <v>52</v>
      </c>
      <c r="K115" s="1" t="s">
        <v>52</v>
      </c>
      <c r="M115" s="1" t="s">
        <v>52</v>
      </c>
      <c r="O115" s="1" t="s">
        <v>52</v>
      </c>
      <c r="P115" s="1" t="s">
        <v>52</v>
      </c>
      <c r="Q115" s="1" t="s">
        <v>52</v>
      </c>
      <c r="R115" s="1" t="s">
        <v>52</v>
      </c>
      <c r="S115" s="1" t="s">
        <v>52</v>
      </c>
      <c r="T115" s="1" t="s">
        <v>52</v>
      </c>
    </row>
    <row r="116" spans="1:20" ht="20.100000000000001" customHeight="1">
      <c r="A116" s="29" t="s">
        <v>2491</v>
      </c>
      <c r="B116" s="30">
        <v>0</v>
      </c>
      <c r="C116" s="30">
        <v>0</v>
      </c>
      <c r="D116" s="30">
        <v>0</v>
      </c>
      <c r="E116" s="30">
        <v>0</v>
      </c>
      <c r="F116" s="29" t="s">
        <v>52</v>
      </c>
      <c r="G116" s="1" t="s">
        <v>736</v>
      </c>
      <c r="H116" s="1" t="s">
        <v>2312</v>
      </c>
      <c r="I116" s="1" t="s">
        <v>2492</v>
      </c>
      <c r="J116" s="1" t="s">
        <v>52</v>
      </c>
      <c r="K116" s="1" t="s">
        <v>52</v>
      </c>
      <c r="M116" s="1" t="s">
        <v>52</v>
      </c>
      <c r="O116" s="1" t="s">
        <v>52</v>
      </c>
      <c r="P116" s="1" t="s">
        <v>52</v>
      </c>
      <c r="Q116" s="1" t="s">
        <v>52</v>
      </c>
      <c r="R116" s="1" t="s">
        <v>52</v>
      </c>
      <c r="S116" s="1" t="s">
        <v>52</v>
      </c>
      <c r="T116" s="1" t="s">
        <v>52</v>
      </c>
    </row>
    <row r="117" spans="1:20" ht="20.100000000000001" customHeight="1">
      <c r="A117" s="29" t="s">
        <v>2314</v>
      </c>
      <c r="B117" s="30">
        <v>0</v>
      </c>
      <c r="C117" s="30">
        <v>0</v>
      </c>
      <c r="D117" s="30">
        <v>0</v>
      </c>
      <c r="E117" s="30">
        <v>0</v>
      </c>
      <c r="F117" s="29" t="s">
        <v>52</v>
      </c>
      <c r="G117" s="1" t="s">
        <v>736</v>
      </c>
      <c r="H117" s="1" t="s">
        <v>2312</v>
      </c>
      <c r="I117" s="1" t="s">
        <v>52</v>
      </c>
      <c r="J117" s="1" t="s">
        <v>52</v>
      </c>
      <c r="K117" s="1" t="s">
        <v>52</v>
      </c>
      <c r="M117" s="1" t="s">
        <v>52</v>
      </c>
      <c r="O117" s="1" t="s">
        <v>52</v>
      </c>
      <c r="P117" s="1" t="s">
        <v>52</v>
      </c>
      <c r="Q117" s="1" t="s">
        <v>52</v>
      </c>
      <c r="R117" s="1" t="s">
        <v>52</v>
      </c>
      <c r="S117" s="1" t="s">
        <v>52</v>
      </c>
      <c r="T117" s="1" t="s">
        <v>52</v>
      </c>
    </row>
    <row r="118" spans="1:20" ht="20.100000000000001" customHeight="1">
      <c r="A118" s="29" t="s">
        <v>2493</v>
      </c>
      <c r="B118" s="30">
        <v>0</v>
      </c>
      <c r="C118" s="30">
        <v>0</v>
      </c>
      <c r="D118" s="30">
        <v>0</v>
      </c>
      <c r="E118" s="30">
        <v>0</v>
      </c>
      <c r="F118" s="29" t="s">
        <v>52</v>
      </c>
      <c r="G118" s="1" t="s">
        <v>736</v>
      </c>
      <c r="H118" s="1" t="s">
        <v>2312</v>
      </c>
      <c r="I118" s="1" t="s">
        <v>2494</v>
      </c>
      <c r="J118" s="1" t="s">
        <v>52</v>
      </c>
      <c r="K118" s="1" t="s">
        <v>52</v>
      </c>
      <c r="M118" s="1" t="s">
        <v>52</v>
      </c>
      <c r="O118" s="1" t="s">
        <v>52</v>
      </c>
      <c r="P118" s="1" t="s">
        <v>52</v>
      </c>
      <c r="Q118" s="1" t="s">
        <v>52</v>
      </c>
      <c r="R118" s="1" t="s">
        <v>52</v>
      </c>
      <c r="S118" s="1" t="s">
        <v>52</v>
      </c>
      <c r="T118" s="1" t="s">
        <v>52</v>
      </c>
    </row>
    <row r="119" spans="1:20" ht="20.100000000000001" customHeight="1">
      <c r="A119" s="29" t="s">
        <v>2495</v>
      </c>
      <c r="B119" s="30">
        <v>0</v>
      </c>
      <c r="C119" s="30">
        <v>0</v>
      </c>
      <c r="D119" s="30">
        <v>0</v>
      </c>
      <c r="E119" s="30">
        <v>0</v>
      </c>
      <c r="F119" s="29" t="s">
        <v>52</v>
      </c>
      <c r="G119" s="1" t="s">
        <v>736</v>
      </c>
      <c r="H119" s="1" t="s">
        <v>2312</v>
      </c>
      <c r="I119" s="1" t="s">
        <v>2496</v>
      </c>
      <c r="J119" s="1" t="s">
        <v>52</v>
      </c>
      <c r="K119" s="1" t="s">
        <v>52</v>
      </c>
      <c r="M119" s="1" t="s">
        <v>52</v>
      </c>
      <c r="O119" s="1" t="s">
        <v>52</v>
      </c>
      <c r="P119" s="1" t="s">
        <v>52</v>
      </c>
      <c r="Q119" s="1" t="s">
        <v>52</v>
      </c>
      <c r="R119" s="1" t="s">
        <v>52</v>
      </c>
      <c r="S119" s="1" t="s">
        <v>52</v>
      </c>
      <c r="T119" s="1" t="s">
        <v>52</v>
      </c>
    </row>
    <row r="120" spans="1:20" ht="20.100000000000001" customHeight="1">
      <c r="A120" s="29" t="s">
        <v>2497</v>
      </c>
      <c r="B120" s="30">
        <v>0</v>
      </c>
      <c r="C120" s="30">
        <v>0</v>
      </c>
      <c r="D120" s="30">
        <v>0</v>
      </c>
      <c r="E120" s="30">
        <v>0</v>
      </c>
      <c r="F120" s="29" t="s">
        <v>52</v>
      </c>
      <c r="G120" s="1" t="s">
        <v>736</v>
      </c>
      <c r="H120" s="1" t="s">
        <v>2312</v>
      </c>
      <c r="I120" s="1" t="s">
        <v>2498</v>
      </c>
      <c r="J120" s="1" t="s">
        <v>52</v>
      </c>
      <c r="K120" s="1" t="s">
        <v>52</v>
      </c>
      <c r="M120" s="1" t="s">
        <v>52</v>
      </c>
      <c r="O120" s="1" t="s">
        <v>52</v>
      </c>
      <c r="P120" s="1" t="s">
        <v>52</v>
      </c>
      <c r="Q120" s="1" t="s">
        <v>52</v>
      </c>
      <c r="R120" s="1" t="s">
        <v>52</v>
      </c>
      <c r="S120" s="1" t="s">
        <v>52</v>
      </c>
      <c r="T120" s="1" t="s">
        <v>52</v>
      </c>
    </row>
    <row r="121" spans="1:20" ht="20.100000000000001" customHeight="1">
      <c r="A121" s="29" t="s">
        <v>2499</v>
      </c>
      <c r="B121" s="30">
        <v>0</v>
      </c>
      <c r="C121" s="30">
        <v>0</v>
      </c>
      <c r="D121" s="30">
        <v>0</v>
      </c>
      <c r="E121" s="30">
        <v>0</v>
      </c>
      <c r="F121" s="29" t="s">
        <v>52</v>
      </c>
      <c r="G121" s="1" t="s">
        <v>736</v>
      </c>
      <c r="H121" s="1" t="s">
        <v>2312</v>
      </c>
      <c r="I121" s="1" t="s">
        <v>2500</v>
      </c>
      <c r="J121" s="1" t="s">
        <v>52</v>
      </c>
      <c r="K121" s="1" t="s">
        <v>52</v>
      </c>
      <c r="M121" s="1" t="s">
        <v>52</v>
      </c>
      <c r="O121" s="1" t="s">
        <v>52</v>
      </c>
      <c r="P121" s="1" t="s">
        <v>52</v>
      </c>
      <c r="Q121" s="1" t="s">
        <v>52</v>
      </c>
      <c r="R121" s="1" t="s">
        <v>52</v>
      </c>
      <c r="S121" s="1" t="s">
        <v>52</v>
      </c>
      <c r="T121" s="1" t="s">
        <v>52</v>
      </c>
    </row>
    <row r="122" spans="1:20" ht="20.100000000000001" customHeight="1">
      <c r="A122" s="29" t="s">
        <v>2501</v>
      </c>
      <c r="B122" s="30">
        <v>0</v>
      </c>
      <c r="C122" s="30">
        <v>0</v>
      </c>
      <c r="D122" s="30">
        <v>0</v>
      </c>
      <c r="E122" s="30">
        <v>0</v>
      </c>
      <c r="F122" s="29" t="s">
        <v>52</v>
      </c>
      <c r="G122" s="1" t="s">
        <v>736</v>
      </c>
      <c r="H122" s="1" t="s">
        <v>2312</v>
      </c>
      <c r="I122" s="1" t="s">
        <v>2502</v>
      </c>
      <c r="J122" s="1" t="s">
        <v>52</v>
      </c>
      <c r="K122" s="1" t="s">
        <v>52</v>
      </c>
      <c r="M122" s="1" t="s">
        <v>52</v>
      </c>
      <c r="O122" s="1" t="s">
        <v>52</v>
      </c>
      <c r="P122" s="1" t="s">
        <v>52</v>
      </c>
      <c r="Q122" s="1" t="s">
        <v>52</v>
      </c>
      <c r="R122" s="1" t="s">
        <v>52</v>
      </c>
      <c r="S122" s="1" t="s">
        <v>52</v>
      </c>
      <c r="T122" s="1" t="s">
        <v>52</v>
      </c>
    </row>
    <row r="123" spans="1:20" ht="20.100000000000001" customHeight="1">
      <c r="A123" s="29" t="s">
        <v>2503</v>
      </c>
      <c r="B123" s="30">
        <v>0</v>
      </c>
      <c r="C123" s="30">
        <v>0</v>
      </c>
      <c r="D123" s="30">
        <v>0</v>
      </c>
      <c r="E123" s="30">
        <v>0</v>
      </c>
      <c r="F123" s="29" t="s">
        <v>52</v>
      </c>
      <c r="G123" s="1" t="s">
        <v>736</v>
      </c>
      <c r="H123" s="1" t="s">
        <v>2312</v>
      </c>
      <c r="I123" s="1" t="s">
        <v>2504</v>
      </c>
      <c r="J123" s="1" t="s">
        <v>52</v>
      </c>
      <c r="K123" s="1" t="s">
        <v>52</v>
      </c>
      <c r="M123" s="1" t="s">
        <v>52</v>
      </c>
      <c r="O123" s="1" t="s">
        <v>52</v>
      </c>
      <c r="P123" s="1" t="s">
        <v>52</v>
      </c>
      <c r="Q123" s="1" t="s">
        <v>52</v>
      </c>
      <c r="R123" s="1" t="s">
        <v>52</v>
      </c>
      <c r="S123" s="1" t="s">
        <v>52</v>
      </c>
      <c r="T123" s="1" t="s">
        <v>52</v>
      </c>
    </row>
    <row r="124" spans="1:20" ht="20.100000000000001" customHeight="1">
      <c r="A124" s="29" t="s">
        <v>2314</v>
      </c>
      <c r="B124" s="30">
        <v>0</v>
      </c>
      <c r="C124" s="30">
        <v>0</v>
      </c>
      <c r="D124" s="30">
        <v>0</v>
      </c>
      <c r="E124" s="30">
        <v>0</v>
      </c>
      <c r="F124" s="29" t="s">
        <v>52</v>
      </c>
      <c r="G124" s="1" t="s">
        <v>736</v>
      </c>
      <c r="H124" s="1" t="s">
        <v>2312</v>
      </c>
      <c r="I124" s="1" t="s">
        <v>2314</v>
      </c>
      <c r="J124" s="1" t="s">
        <v>52</v>
      </c>
      <c r="K124" s="1" t="s">
        <v>52</v>
      </c>
      <c r="M124" s="1" t="s">
        <v>52</v>
      </c>
      <c r="O124" s="1" t="s">
        <v>52</v>
      </c>
      <c r="P124" s="1" t="s">
        <v>52</v>
      </c>
      <c r="Q124" s="1" t="s">
        <v>52</v>
      </c>
      <c r="R124" s="1" t="s">
        <v>52</v>
      </c>
      <c r="S124" s="1" t="s">
        <v>52</v>
      </c>
      <c r="T124" s="1" t="s">
        <v>52</v>
      </c>
    </row>
    <row r="125" spans="1:20" ht="20.100000000000001" customHeight="1">
      <c r="A125" s="29" t="s">
        <v>2505</v>
      </c>
      <c r="B125" s="30">
        <v>0</v>
      </c>
      <c r="C125" s="30">
        <v>0</v>
      </c>
      <c r="D125" s="30">
        <v>0</v>
      </c>
      <c r="E125" s="30">
        <v>0</v>
      </c>
      <c r="F125" s="29" t="s">
        <v>52</v>
      </c>
      <c r="G125" s="1" t="s">
        <v>736</v>
      </c>
      <c r="H125" s="1" t="s">
        <v>2312</v>
      </c>
      <c r="I125" s="1" t="s">
        <v>2506</v>
      </c>
      <c r="J125" s="1" t="s">
        <v>52</v>
      </c>
      <c r="K125" s="1" t="s">
        <v>52</v>
      </c>
      <c r="M125" s="1" t="s">
        <v>52</v>
      </c>
      <c r="O125" s="1" t="s">
        <v>52</v>
      </c>
      <c r="P125" s="1" t="s">
        <v>52</v>
      </c>
      <c r="Q125" s="1" t="s">
        <v>52</v>
      </c>
      <c r="R125" s="1" t="s">
        <v>52</v>
      </c>
      <c r="S125" s="1" t="s">
        <v>52</v>
      </c>
      <c r="T125" s="1" t="s">
        <v>52</v>
      </c>
    </row>
    <row r="126" spans="1:20" ht="20.100000000000001" customHeight="1">
      <c r="A126" s="29" t="s">
        <v>2507</v>
      </c>
      <c r="B126" s="30">
        <v>0</v>
      </c>
      <c r="C126" s="30">
        <v>0</v>
      </c>
      <c r="D126" s="30">
        <v>0</v>
      </c>
      <c r="E126" s="30">
        <v>0</v>
      </c>
      <c r="F126" s="29" t="s">
        <v>52</v>
      </c>
      <c r="G126" s="1" t="s">
        <v>736</v>
      </c>
      <c r="H126" s="1" t="s">
        <v>2312</v>
      </c>
      <c r="I126" s="1" t="s">
        <v>2508</v>
      </c>
      <c r="J126" s="1" t="s">
        <v>52</v>
      </c>
      <c r="K126" s="1" t="s">
        <v>52</v>
      </c>
      <c r="M126" s="1" t="s">
        <v>52</v>
      </c>
      <c r="O126" s="1" t="s">
        <v>52</v>
      </c>
      <c r="P126" s="1" t="s">
        <v>52</v>
      </c>
      <c r="Q126" s="1" t="s">
        <v>52</v>
      </c>
      <c r="R126" s="1" t="s">
        <v>52</v>
      </c>
      <c r="S126" s="1" t="s">
        <v>52</v>
      </c>
      <c r="T126" s="1" t="s">
        <v>52</v>
      </c>
    </row>
    <row r="127" spans="1:20" ht="20.100000000000001" customHeight="1">
      <c r="A127" s="29" t="s">
        <v>2509</v>
      </c>
      <c r="B127" s="30">
        <v>0</v>
      </c>
      <c r="C127" s="30">
        <v>0</v>
      </c>
      <c r="D127" s="30">
        <v>0</v>
      </c>
      <c r="E127" s="30">
        <v>0</v>
      </c>
      <c r="F127" s="29" t="s">
        <v>52</v>
      </c>
      <c r="G127" s="1" t="s">
        <v>736</v>
      </c>
      <c r="H127" s="1" t="s">
        <v>2312</v>
      </c>
      <c r="I127" s="1" t="s">
        <v>2510</v>
      </c>
      <c r="J127" s="1" t="s">
        <v>52</v>
      </c>
      <c r="K127" s="1" t="s">
        <v>52</v>
      </c>
      <c r="M127" s="1" t="s">
        <v>52</v>
      </c>
      <c r="O127" s="1" t="s">
        <v>52</v>
      </c>
      <c r="P127" s="1" t="s">
        <v>52</v>
      </c>
      <c r="Q127" s="1" t="s">
        <v>52</v>
      </c>
      <c r="R127" s="1" t="s">
        <v>52</v>
      </c>
      <c r="S127" s="1" t="s">
        <v>52</v>
      </c>
      <c r="T127" s="1" t="s">
        <v>52</v>
      </c>
    </row>
    <row r="128" spans="1:20" ht="20.100000000000001" customHeight="1">
      <c r="A128" s="29" t="s">
        <v>2511</v>
      </c>
      <c r="B128" s="30">
        <v>0</v>
      </c>
      <c r="C128" s="30">
        <v>0</v>
      </c>
      <c r="D128" s="30">
        <v>200.4</v>
      </c>
      <c r="E128" s="30">
        <v>200.4</v>
      </c>
      <c r="F128" s="29" t="s">
        <v>52</v>
      </c>
      <c r="G128" s="1" t="s">
        <v>736</v>
      </c>
      <c r="H128" s="1" t="s">
        <v>2312</v>
      </c>
      <c r="I128" s="1" t="s">
        <v>2512</v>
      </c>
      <c r="J128" s="1" t="s">
        <v>52</v>
      </c>
      <c r="K128" s="1" t="s">
        <v>52</v>
      </c>
      <c r="M128" s="1" t="s">
        <v>52</v>
      </c>
      <c r="O128" s="1" t="s">
        <v>52</v>
      </c>
      <c r="P128" s="1" t="s">
        <v>52</v>
      </c>
      <c r="Q128" s="1" t="s">
        <v>52</v>
      </c>
      <c r="R128" s="1" t="s">
        <v>52</v>
      </c>
      <c r="S128" s="1" t="s">
        <v>52</v>
      </c>
      <c r="T128" s="1" t="s">
        <v>52</v>
      </c>
    </row>
    <row r="129" spans="1:20" ht="20.100000000000001" customHeight="1">
      <c r="A129" s="29" t="s">
        <v>2513</v>
      </c>
      <c r="B129" s="30">
        <v>0</v>
      </c>
      <c r="C129" s="30">
        <v>0</v>
      </c>
      <c r="D129" s="30">
        <v>472.4</v>
      </c>
      <c r="E129" s="30">
        <v>472.4</v>
      </c>
      <c r="F129" s="29" t="s">
        <v>52</v>
      </c>
      <c r="G129" s="1" t="s">
        <v>736</v>
      </c>
      <c r="H129" s="1" t="s">
        <v>2312</v>
      </c>
      <c r="I129" s="1" t="s">
        <v>2514</v>
      </c>
      <c r="J129" s="1" t="s">
        <v>52</v>
      </c>
      <c r="K129" s="1" t="s">
        <v>52</v>
      </c>
      <c r="M129" s="1" t="s">
        <v>52</v>
      </c>
      <c r="O129" s="1" t="s">
        <v>52</v>
      </c>
      <c r="P129" s="1" t="s">
        <v>52</v>
      </c>
      <c r="Q129" s="1" t="s">
        <v>52</v>
      </c>
      <c r="R129" s="1" t="s">
        <v>52</v>
      </c>
      <c r="S129" s="1" t="s">
        <v>52</v>
      </c>
      <c r="T129" s="1" t="s">
        <v>52</v>
      </c>
    </row>
    <row r="130" spans="1:20" ht="20.100000000000001" customHeight="1">
      <c r="A130" s="29" t="s">
        <v>2515</v>
      </c>
      <c r="B130" s="30">
        <v>0</v>
      </c>
      <c r="C130" s="30">
        <v>0</v>
      </c>
      <c r="D130" s="30">
        <v>100</v>
      </c>
      <c r="E130" s="30">
        <v>100</v>
      </c>
      <c r="F130" s="29" t="s">
        <v>52</v>
      </c>
      <c r="G130" s="1" t="s">
        <v>736</v>
      </c>
      <c r="H130" s="1" t="s">
        <v>2312</v>
      </c>
      <c r="I130" s="1" t="s">
        <v>2516</v>
      </c>
      <c r="J130" s="1" t="s">
        <v>52</v>
      </c>
      <c r="K130" s="1" t="s">
        <v>52</v>
      </c>
      <c r="M130" s="1" t="s">
        <v>52</v>
      </c>
      <c r="O130" s="1" t="s">
        <v>52</v>
      </c>
      <c r="P130" s="1" t="s">
        <v>52</v>
      </c>
      <c r="Q130" s="1" t="s">
        <v>52</v>
      </c>
      <c r="R130" s="1" t="s">
        <v>52</v>
      </c>
      <c r="S130" s="1" t="s">
        <v>52</v>
      </c>
      <c r="T130" s="1" t="s">
        <v>52</v>
      </c>
    </row>
    <row r="131" spans="1:20" ht="20.100000000000001" customHeight="1">
      <c r="A131" s="29" t="s">
        <v>2335</v>
      </c>
      <c r="B131" s="30">
        <v>0</v>
      </c>
      <c r="C131" s="30">
        <v>0</v>
      </c>
      <c r="D131" s="30">
        <v>772.8</v>
      </c>
      <c r="E131" s="30">
        <v>772.8</v>
      </c>
      <c r="F131" s="29" t="s">
        <v>52</v>
      </c>
      <c r="G131" s="1" t="s">
        <v>736</v>
      </c>
      <c r="H131" s="1" t="s">
        <v>2312</v>
      </c>
      <c r="I131" s="1" t="s">
        <v>2336</v>
      </c>
      <c r="J131" s="1" t="s">
        <v>52</v>
      </c>
      <c r="K131" s="1" t="s">
        <v>52</v>
      </c>
      <c r="M131" s="1" t="s">
        <v>52</v>
      </c>
      <c r="O131" s="1" t="s">
        <v>52</v>
      </c>
      <c r="P131" s="1" t="s">
        <v>52</v>
      </c>
      <c r="Q131" s="1" t="s">
        <v>52</v>
      </c>
      <c r="R131" s="1" t="s">
        <v>52</v>
      </c>
      <c r="S131" s="1" t="s">
        <v>52</v>
      </c>
      <c r="T131" s="1" t="s">
        <v>52</v>
      </c>
    </row>
    <row r="132" spans="1:20" ht="20.100000000000001" customHeight="1">
      <c r="A132" s="29" t="s">
        <v>2314</v>
      </c>
      <c r="B132" s="30">
        <v>0</v>
      </c>
      <c r="C132" s="30">
        <v>0</v>
      </c>
      <c r="D132" s="30">
        <v>0</v>
      </c>
      <c r="E132" s="30">
        <v>0</v>
      </c>
      <c r="F132" s="29" t="s">
        <v>52</v>
      </c>
      <c r="G132" s="1" t="s">
        <v>736</v>
      </c>
      <c r="H132" s="1" t="s">
        <v>2312</v>
      </c>
      <c r="I132" s="1" t="s">
        <v>52</v>
      </c>
      <c r="J132" s="1" t="s">
        <v>52</v>
      </c>
      <c r="K132" s="1" t="s">
        <v>52</v>
      </c>
      <c r="M132" s="1" t="s">
        <v>52</v>
      </c>
      <c r="O132" s="1" t="s">
        <v>52</v>
      </c>
      <c r="P132" s="1" t="s">
        <v>52</v>
      </c>
      <c r="Q132" s="1" t="s">
        <v>52</v>
      </c>
      <c r="R132" s="1" t="s">
        <v>52</v>
      </c>
      <c r="S132" s="1" t="s">
        <v>52</v>
      </c>
      <c r="T132" s="1" t="s">
        <v>52</v>
      </c>
    </row>
    <row r="133" spans="1:20" ht="20.100000000000001" customHeight="1">
      <c r="A133" s="29" t="s">
        <v>2517</v>
      </c>
      <c r="B133" s="30">
        <v>0</v>
      </c>
      <c r="C133" s="30">
        <v>0</v>
      </c>
      <c r="D133" s="30">
        <v>0</v>
      </c>
      <c r="E133" s="30">
        <v>0</v>
      </c>
      <c r="F133" s="29" t="s">
        <v>52</v>
      </c>
      <c r="G133" s="1" t="s">
        <v>736</v>
      </c>
      <c r="H133" s="1" t="s">
        <v>2312</v>
      </c>
      <c r="I133" s="1" t="s">
        <v>2518</v>
      </c>
      <c r="J133" s="1" t="s">
        <v>52</v>
      </c>
      <c r="K133" s="1" t="s">
        <v>52</v>
      </c>
      <c r="M133" s="1" t="s">
        <v>52</v>
      </c>
      <c r="O133" s="1" t="s">
        <v>52</v>
      </c>
      <c r="P133" s="1" t="s">
        <v>52</v>
      </c>
      <c r="Q133" s="1" t="s">
        <v>52</v>
      </c>
      <c r="R133" s="1" t="s">
        <v>52</v>
      </c>
      <c r="S133" s="1" t="s">
        <v>52</v>
      </c>
      <c r="T133" s="1" t="s">
        <v>52</v>
      </c>
    </row>
    <row r="134" spans="1:20" ht="20.100000000000001" customHeight="1">
      <c r="A134" s="29" t="s">
        <v>2441</v>
      </c>
      <c r="B134" s="30">
        <v>0</v>
      </c>
      <c r="C134" s="30">
        <v>0</v>
      </c>
      <c r="D134" s="30">
        <v>0</v>
      </c>
      <c r="E134" s="30">
        <v>0</v>
      </c>
      <c r="F134" s="29" t="s">
        <v>52</v>
      </c>
      <c r="G134" s="1" t="s">
        <v>736</v>
      </c>
      <c r="H134" s="1" t="s">
        <v>2312</v>
      </c>
      <c r="I134" s="1" t="s">
        <v>2442</v>
      </c>
      <c r="J134" s="1" t="s">
        <v>52</v>
      </c>
      <c r="K134" s="1" t="s">
        <v>52</v>
      </c>
      <c r="M134" s="1" t="s">
        <v>52</v>
      </c>
      <c r="O134" s="1" t="s">
        <v>52</v>
      </c>
      <c r="P134" s="1" t="s">
        <v>52</v>
      </c>
      <c r="Q134" s="1" t="s">
        <v>52</v>
      </c>
      <c r="R134" s="1" t="s">
        <v>52</v>
      </c>
      <c r="S134" s="1" t="s">
        <v>52</v>
      </c>
      <c r="T134" s="1" t="s">
        <v>52</v>
      </c>
    </row>
    <row r="135" spans="1:20" ht="20.100000000000001" customHeight="1">
      <c r="A135" s="29" t="s">
        <v>2443</v>
      </c>
      <c r="B135" s="30">
        <v>0</v>
      </c>
      <c r="C135" s="30">
        <v>0</v>
      </c>
      <c r="D135" s="30">
        <v>0</v>
      </c>
      <c r="E135" s="30">
        <v>0</v>
      </c>
      <c r="F135" s="29" t="s">
        <v>52</v>
      </c>
      <c r="G135" s="1" t="s">
        <v>736</v>
      </c>
      <c r="H135" s="1" t="s">
        <v>2312</v>
      </c>
      <c r="I135" s="1" t="s">
        <v>2444</v>
      </c>
      <c r="J135" s="1" t="s">
        <v>52</v>
      </c>
      <c r="K135" s="1" t="s">
        <v>52</v>
      </c>
      <c r="M135" s="1" t="s">
        <v>52</v>
      </c>
      <c r="O135" s="1" t="s">
        <v>52</v>
      </c>
      <c r="P135" s="1" t="s">
        <v>52</v>
      </c>
      <c r="Q135" s="1" t="s">
        <v>52</v>
      </c>
      <c r="R135" s="1" t="s">
        <v>52</v>
      </c>
      <c r="S135" s="1" t="s">
        <v>52</v>
      </c>
      <c r="T135" s="1" t="s">
        <v>52</v>
      </c>
    </row>
    <row r="136" spans="1:20" ht="20.100000000000001" customHeight="1">
      <c r="A136" s="29" t="s">
        <v>2445</v>
      </c>
      <c r="B136" s="30">
        <v>0</v>
      </c>
      <c r="C136" s="30">
        <v>0</v>
      </c>
      <c r="D136" s="30">
        <v>0</v>
      </c>
      <c r="E136" s="30">
        <v>0</v>
      </c>
      <c r="F136" s="29" t="s">
        <v>52</v>
      </c>
      <c r="G136" s="1" t="s">
        <v>736</v>
      </c>
      <c r="H136" s="1" t="s">
        <v>2312</v>
      </c>
      <c r="I136" s="1" t="s">
        <v>2446</v>
      </c>
      <c r="J136" s="1" t="s">
        <v>52</v>
      </c>
      <c r="K136" s="1" t="s">
        <v>52</v>
      </c>
      <c r="M136" s="1" t="s">
        <v>52</v>
      </c>
      <c r="O136" s="1" t="s">
        <v>52</v>
      </c>
      <c r="P136" s="1" t="s">
        <v>52</v>
      </c>
      <c r="Q136" s="1" t="s">
        <v>52</v>
      </c>
      <c r="R136" s="1" t="s">
        <v>52</v>
      </c>
      <c r="S136" s="1" t="s">
        <v>52</v>
      </c>
      <c r="T136" s="1" t="s">
        <v>52</v>
      </c>
    </row>
    <row r="137" spans="1:20" ht="20.100000000000001" customHeight="1">
      <c r="A137" s="29" t="s">
        <v>2447</v>
      </c>
      <c r="B137" s="30">
        <v>0</v>
      </c>
      <c r="C137" s="30">
        <v>0</v>
      </c>
      <c r="D137" s="30">
        <v>0</v>
      </c>
      <c r="E137" s="30">
        <v>0</v>
      </c>
      <c r="F137" s="29" t="s">
        <v>52</v>
      </c>
      <c r="G137" s="1" t="s">
        <v>736</v>
      </c>
      <c r="H137" s="1" t="s">
        <v>2312</v>
      </c>
      <c r="I137" s="1" t="s">
        <v>2448</v>
      </c>
      <c r="J137" s="1" t="s">
        <v>52</v>
      </c>
      <c r="K137" s="1" t="s">
        <v>52</v>
      </c>
      <c r="M137" s="1" t="s">
        <v>52</v>
      </c>
      <c r="O137" s="1" t="s">
        <v>52</v>
      </c>
      <c r="P137" s="1" t="s">
        <v>52</v>
      </c>
      <c r="Q137" s="1" t="s">
        <v>52</v>
      </c>
      <c r="R137" s="1" t="s">
        <v>52</v>
      </c>
      <c r="S137" s="1" t="s">
        <v>52</v>
      </c>
      <c r="T137" s="1" t="s">
        <v>52</v>
      </c>
    </row>
    <row r="138" spans="1:20" ht="20.100000000000001" customHeight="1">
      <c r="A138" s="29" t="s">
        <v>2449</v>
      </c>
      <c r="B138" s="30">
        <v>0</v>
      </c>
      <c r="C138" s="30">
        <v>0</v>
      </c>
      <c r="D138" s="30">
        <v>0</v>
      </c>
      <c r="E138" s="30">
        <v>0</v>
      </c>
      <c r="F138" s="29" t="s">
        <v>52</v>
      </c>
      <c r="G138" s="1" t="s">
        <v>736</v>
      </c>
      <c r="H138" s="1" t="s">
        <v>2312</v>
      </c>
      <c r="I138" s="1" t="s">
        <v>2450</v>
      </c>
      <c r="J138" s="1" t="s">
        <v>52</v>
      </c>
      <c r="K138" s="1" t="s">
        <v>52</v>
      </c>
      <c r="M138" s="1" t="s">
        <v>52</v>
      </c>
      <c r="O138" s="1" t="s">
        <v>52</v>
      </c>
      <c r="P138" s="1" t="s">
        <v>52</v>
      </c>
      <c r="Q138" s="1" t="s">
        <v>52</v>
      </c>
      <c r="R138" s="1" t="s">
        <v>52</v>
      </c>
      <c r="S138" s="1" t="s">
        <v>52</v>
      </c>
      <c r="T138" s="1" t="s">
        <v>52</v>
      </c>
    </row>
    <row r="139" spans="1:20" ht="20.100000000000001" customHeight="1">
      <c r="A139" s="29" t="s">
        <v>2451</v>
      </c>
      <c r="B139" s="30">
        <v>0</v>
      </c>
      <c r="C139" s="30">
        <v>0</v>
      </c>
      <c r="D139" s="30">
        <v>0</v>
      </c>
      <c r="E139" s="30">
        <v>0</v>
      </c>
      <c r="F139" s="29" t="s">
        <v>52</v>
      </c>
      <c r="G139" s="1" t="s">
        <v>736</v>
      </c>
      <c r="H139" s="1" t="s">
        <v>2312</v>
      </c>
      <c r="I139" s="1" t="s">
        <v>2452</v>
      </c>
      <c r="J139" s="1" t="s">
        <v>52</v>
      </c>
      <c r="K139" s="1" t="s">
        <v>52</v>
      </c>
      <c r="M139" s="1" t="s">
        <v>52</v>
      </c>
      <c r="O139" s="1" t="s">
        <v>52</v>
      </c>
      <c r="P139" s="1" t="s">
        <v>52</v>
      </c>
      <c r="Q139" s="1" t="s">
        <v>52</v>
      </c>
      <c r="R139" s="1" t="s">
        <v>52</v>
      </c>
      <c r="S139" s="1" t="s">
        <v>52</v>
      </c>
      <c r="T139" s="1" t="s">
        <v>52</v>
      </c>
    </row>
    <row r="140" spans="1:20" ht="20.100000000000001" customHeight="1">
      <c r="A140" s="29" t="s">
        <v>2453</v>
      </c>
      <c r="B140" s="30">
        <v>0</v>
      </c>
      <c r="C140" s="30">
        <v>0</v>
      </c>
      <c r="D140" s="30">
        <v>0</v>
      </c>
      <c r="E140" s="30">
        <v>0</v>
      </c>
      <c r="F140" s="29" t="s">
        <v>52</v>
      </c>
      <c r="G140" s="1" t="s">
        <v>736</v>
      </c>
      <c r="H140" s="1" t="s">
        <v>2312</v>
      </c>
      <c r="I140" s="1" t="s">
        <v>2454</v>
      </c>
      <c r="J140" s="1" t="s">
        <v>52</v>
      </c>
      <c r="K140" s="1" t="s">
        <v>52</v>
      </c>
      <c r="M140" s="1" t="s">
        <v>52</v>
      </c>
      <c r="O140" s="1" t="s">
        <v>52</v>
      </c>
      <c r="P140" s="1" t="s">
        <v>52</v>
      </c>
      <c r="Q140" s="1" t="s">
        <v>52</v>
      </c>
      <c r="R140" s="1" t="s">
        <v>52</v>
      </c>
      <c r="S140" s="1" t="s">
        <v>52</v>
      </c>
      <c r="T140" s="1" t="s">
        <v>52</v>
      </c>
    </row>
    <row r="141" spans="1:20" ht="20.100000000000001" customHeight="1">
      <c r="A141" s="29" t="s">
        <v>2455</v>
      </c>
      <c r="B141" s="30">
        <v>0</v>
      </c>
      <c r="C141" s="30">
        <v>0</v>
      </c>
      <c r="D141" s="30">
        <v>0</v>
      </c>
      <c r="E141" s="30">
        <v>0</v>
      </c>
      <c r="F141" s="29" t="s">
        <v>52</v>
      </c>
      <c r="G141" s="1" t="s">
        <v>736</v>
      </c>
      <c r="H141" s="1" t="s">
        <v>2312</v>
      </c>
      <c r="I141" s="1" t="s">
        <v>2456</v>
      </c>
      <c r="J141" s="1" t="s">
        <v>52</v>
      </c>
      <c r="K141" s="1" t="s">
        <v>52</v>
      </c>
      <c r="M141" s="1" t="s">
        <v>52</v>
      </c>
      <c r="O141" s="1" t="s">
        <v>52</v>
      </c>
      <c r="P141" s="1" t="s">
        <v>52</v>
      </c>
      <c r="Q141" s="1" t="s">
        <v>52</v>
      </c>
      <c r="R141" s="1" t="s">
        <v>52</v>
      </c>
      <c r="S141" s="1" t="s">
        <v>52</v>
      </c>
      <c r="T141" s="1" t="s">
        <v>52</v>
      </c>
    </row>
    <row r="142" spans="1:20" ht="20.100000000000001" customHeight="1">
      <c r="A142" s="29" t="s">
        <v>2457</v>
      </c>
      <c r="B142" s="30">
        <v>0</v>
      </c>
      <c r="C142" s="30">
        <v>0</v>
      </c>
      <c r="D142" s="30">
        <v>0</v>
      </c>
      <c r="E142" s="30">
        <v>0</v>
      </c>
      <c r="F142" s="29" t="s">
        <v>52</v>
      </c>
      <c r="G142" s="1" t="s">
        <v>736</v>
      </c>
      <c r="H142" s="1" t="s">
        <v>2312</v>
      </c>
      <c r="I142" s="1" t="s">
        <v>2458</v>
      </c>
      <c r="J142" s="1" t="s">
        <v>52</v>
      </c>
      <c r="K142" s="1" t="s">
        <v>52</v>
      </c>
      <c r="M142" s="1" t="s">
        <v>52</v>
      </c>
      <c r="O142" s="1" t="s">
        <v>52</v>
      </c>
      <c r="P142" s="1" t="s">
        <v>52</v>
      </c>
      <c r="Q142" s="1" t="s">
        <v>52</v>
      </c>
      <c r="R142" s="1" t="s">
        <v>52</v>
      </c>
      <c r="S142" s="1" t="s">
        <v>52</v>
      </c>
      <c r="T142" s="1" t="s">
        <v>52</v>
      </c>
    </row>
    <row r="143" spans="1:20" ht="20.100000000000001" customHeight="1">
      <c r="A143" s="29" t="s">
        <v>2459</v>
      </c>
      <c r="B143" s="30">
        <v>0</v>
      </c>
      <c r="C143" s="30">
        <v>0</v>
      </c>
      <c r="D143" s="30">
        <v>0</v>
      </c>
      <c r="E143" s="30">
        <v>0</v>
      </c>
      <c r="F143" s="29" t="s">
        <v>52</v>
      </c>
      <c r="G143" s="1" t="s">
        <v>736</v>
      </c>
      <c r="H143" s="1" t="s">
        <v>2312</v>
      </c>
      <c r="I143" s="1" t="s">
        <v>2460</v>
      </c>
      <c r="J143" s="1" t="s">
        <v>52</v>
      </c>
      <c r="K143" s="1" t="s">
        <v>52</v>
      </c>
      <c r="M143" s="1" t="s">
        <v>52</v>
      </c>
      <c r="O143" s="1" t="s">
        <v>52</v>
      </c>
      <c r="P143" s="1" t="s">
        <v>52</v>
      </c>
      <c r="Q143" s="1" t="s">
        <v>52</v>
      </c>
      <c r="R143" s="1" t="s">
        <v>52</v>
      </c>
      <c r="S143" s="1" t="s">
        <v>52</v>
      </c>
      <c r="T143" s="1" t="s">
        <v>52</v>
      </c>
    </row>
    <row r="144" spans="1:20" ht="20.100000000000001" customHeight="1">
      <c r="A144" s="29" t="s">
        <v>2461</v>
      </c>
      <c r="B144" s="30">
        <v>0</v>
      </c>
      <c r="C144" s="30">
        <v>0</v>
      </c>
      <c r="D144" s="30">
        <v>0</v>
      </c>
      <c r="E144" s="30">
        <v>0</v>
      </c>
      <c r="F144" s="29" t="s">
        <v>52</v>
      </c>
      <c r="G144" s="1" t="s">
        <v>736</v>
      </c>
      <c r="H144" s="1" t="s">
        <v>2312</v>
      </c>
      <c r="I144" s="1" t="s">
        <v>2462</v>
      </c>
      <c r="J144" s="1" t="s">
        <v>52</v>
      </c>
      <c r="K144" s="1" t="s">
        <v>52</v>
      </c>
      <c r="M144" s="1" t="s">
        <v>52</v>
      </c>
      <c r="O144" s="1" t="s">
        <v>52</v>
      </c>
      <c r="P144" s="1" t="s">
        <v>52</v>
      </c>
      <c r="Q144" s="1" t="s">
        <v>52</v>
      </c>
      <c r="R144" s="1" t="s">
        <v>52</v>
      </c>
      <c r="S144" s="1" t="s">
        <v>52</v>
      </c>
      <c r="T144" s="1" t="s">
        <v>52</v>
      </c>
    </row>
    <row r="145" spans="1:20" ht="20.100000000000001" customHeight="1">
      <c r="A145" s="29" t="s">
        <v>2314</v>
      </c>
      <c r="B145" s="30">
        <v>0</v>
      </c>
      <c r="C145" s="30">
        <v>0</v>
      </c>
      <c r="D145" s="30">
        <v>0</v>
      </c>
      <c r="E145" s="30">
        <v>0</v>
      </c>
      <c r="F145" s="29" t="s">
        <v>52</v>
      </c>
      <c r="G145" s="1" t="s">
        <v>736</v>
      </c>
      <c r="H145" s="1" t="s">
        <v>2312</v>
      </c>
      <c r="I145" s="1" t="s">
        <v>2314</v>
      </c>
      <c r="J145" s="1" t="s">
        <v>52</v>
      </c>
      <c r="K145" s="1" t="s">
        <v>52</v>
      </c>
      <c r="M145" s="1" t="s">
        <v>52</v>
      </c>
      <c r="O145" s="1" t="s">
        <v>52</v>
      </c>
      <c r="P145" s="1" t="s">
        <v>52</v>
      </c>
      <c r="Q145" s="1" t="s">
        <v>52</v>
      </c>
      <c r="R145" s="1" t="s">
        <v>52</v>
      </c>
      <c r="S145" s="1" t="s">
        <v>52</v>
      </c>
      <c r="T145" s="1" t="s">
        <v>52</v>
      </c>
    </row>
    <row r="146" spans="1:20" ht="20.100000000000001" customHeight="1">
      <c r="A146" s="29" t="s">
        <v>2519</v>
      </c>
      <c r="B146" s="30">
        <v>0</v>
      </c>
      <c r="C146" s="30">
        <v>0</v>
      </c>
      <c r="D146" s="30">
        <v>0</v>
      </c>
      <c r="E146" s="30">
        <v>0</v>
      </c>
      <c r="F146" s="29" t="s">
        <v>52</v>
      </c>
      <c r="G146" s="1" t="s">
        <v>736</v>
      </c>
      <c r="H146" s="1" t="s">
        <v>2312</v>
      </c>
      <c r="I146" s="1" t="s">
        <v>2520</v>
      </c>
      <c r="J146" s="1" t="s">
        <v>52</v>
      </c>
      <c r="K146" s="1" t="s">
        <v>52</v>
      </c>
      <c r="M146" s="1" t="s">
        <v>52</v>
      </c>
      <c r="O146" s="1" t="s">
        <v>52</v>
      </c>
      <c r="P146" s="1" t="s">
        <v>52</v>
      </c>
      <c r="Q146" s="1" t="s">
        <v>52</v>
      </c>
      <c r="R146" s="1" t="s">
        <v>52</v>
      </c>
      <c r="S146" s="1" t="s">
        <v>52</v>
      </c>
      <c r="T146" s="1" t="s">
        <v>52</v>
      </c>
    </row>
    <row r="147" spans="1:20" ht="20.100000000000001" customHeight="1">
      <c r="A147" s="29" t="s">
        <v>2521</v>
      </c>
      <c r="B147" s="30">
        <v>0</v>
      </c>
      <c r="C147" s="30">
        <v>0</v>
      </c>
      <c r="D147" s="30">
        <v>1204.4000000000001</v>
      </c>
      <c r="E147" s="30">
        <v>1204.4000000000001</v>
      </c>
      <c r="F147" s="29" t="s">
        <v>52</v>
      </c>
      <c r="G147" s="1" t="s">
        <v>736</v>
      </c>
      <c r="H147" s="1" t="s">
        <v>2312</v>
      </c>
      <c r="I147" s="1" t="s">
        <v>2522</v>
      </c>
      <c r="J147" s="1" t="s">
        <v>52</v>
      </c>
      <c r="K147" s="1" t="s">
        <v>52</v>
      </c>
      <c r="M147" s="1" t="s">
        <v>52</v>
      </c>
      <c r="O147" s="1" t="s">
        <v>52</v>
      </c>
      <c r="P147" s="1" t="s">
        <v>52</v>
      </c>
      <c r="Q147" s="1" t="s">
        <v>52</v>
      </c>
      <c r="R147" s="1" t="s">
        <v>52</v>
      </c>
      <c r="S147" s="1" t="s">
        <v>52</v>
      </c>
      <c r="T147" s="1" t="s">
        <v>52</v>
      </c>
    </row>
    <row r="148" spans="1:20" ht="20.100000000000001" customHeight="1">
      <c r="A148" s="29" t="s">
        <v>2335</v>
      </c>
      <c r="B148" s="30">
        <v>0</v>
      </c>
      <c r="C148" s="30">
        <v>0</v>
      </c>
      <c r="D148" s="30">
        <v>1204.4000000000001</v>
      </c>
      <c r="E148" s="30">
        <v>1204.4000000000001</v>
      </c>
      <c r="F148" s="29" t="s">
        <v>52</v>
      </c>
      <c r="G148" s="1" t="s">
        <v>736</v>
      </c>
      <c r="H148" s="1" t="s">
        <v>2312</v>
      </c>
      <c r="I148" s="1" t="s">
        <v>2336</v>
      </c>
      <c r="J148" s="1" t="s">
        <v>52</v>
      </c>
      <c r="K148" s="1" t="s">
        <v>52</v>
      </c>
      <c r="M148" s="1" t="s">
        <v>52</v>
      </c>
      <c r="O148" s="1" t="s">
        <v>52</v>
      </c>
      <c r="P148" s="1" t="s">
        <v>52</v>
      </c>
      <c r="Q148" s="1" t="s">
        <v>52</v>
      </c>
      <c r="R148" s="1" t="s">
        <v>52</v>
      </c>
      <c r="S148" s="1" t="s">
        <v>52</v>
      </c>
      <c r="T148" s="1" t="s">
        <v>52</v>
      </c>
    </row>
    <row r="149" spans="1:20" ht="20.100000000000001" customHeight="1">
      <c r="A149" s="29" t="s">
        <v>2349</v>
      </c>
      <c r="B149" s="31">
        <v>0</v>
      </c>
      <c r="C149" s="31">
        <v>0</v>
      </c>
      <c r="D149" s="31">
        <v>1977</v>
      </c>
      <c r="E149" s="31">
        <v>1977</v>
      </c>
      <c r="F149" s="32"/>
    </row>
    <row r="150" spans="1:20" ht="20.100000000000001" customHeight="1">
      <c r="A150" s="32"/>
      <c r="B150" s="32"/>
      <c r="C150" s="32"/>
      <c r="D150" s="32"/>
      <c r="E150" s="32"/>
      <c r="F150" s="32"/>
    </row>
    <row r="151" spans="1:20" ht="20.100000000000001" customHeight="1">
      <c r="A151" s="32" t="s">
        <v>2523</v>
      </c>
      <c r="B151" s="32"/>
      <c r="C151" s="32"/>
      <c r="D151" s="32"/>
      <c r="E151" s="32"/>
      <c r="F151" s="29" t="s">
        <v>52</v>
      </c>
      <c r="G151" s="1" t="s">
        <v>741</v>
      </c>
      <c r="I151" s="1" t="s">
        <v>738</v>
      </c>
      <c r="J151" s="1" t="s">
        <v>739</v>
      </c>
      <c r="K151" s="1" t="s">
        <v>161</v>
      </c>
    </row>
    <row r="152" spans="1:20" ht="20.100000000000001" customHeight="1">
      <c r="A152" s="29" t="s">
        <v>52</v>
      </c>
      <c r="B152" s="30"/>
      <c r="C152" s="30"/>
      <c r="D152" s="30"/>
      <c r="E152" s="30"/>
      <c r="F152" s="29" t="s">
        <v>52</v>
      </c>
      <c r="G152" s="1" t="s">
        <v>741</v>
      </c>
      <c r="H152" s="1" t="s">
        <v>2310</v>
      </c>
      <c r="I152" s="1" t="s">
        <v>52</v>
      </c>
      <c r="J152" s="1" t="s">
        <v>52</v>
      </c>
      <c r="K152" s="1" t="s">
        <v>52</v>
      </c>
      <c r="L152">
        <v>1</v>
      </c>
      <c r="M152" s="1" t="s">
        <v>52</v>
      </c>
      <c r="O152" s="1" t="s">
        <v>52</v>
      </c>
      <c r="P152" s="1" t="s">
        <v>52</v>
      </c>
      <c r="Q152" s="1" t="s">
        <v>52</v>
      </c>
      <c r="R152" s="1" t="s">
        <v>52</v>
      </c>
      <c r="S152" s="1" t="s">
        <v>52</v>
      </c>
      <c r="T152" s="1" t="s">
        <v>52</v>
      </c>
    </row>
    <row r="153" spans="1:20" ht="20.100000000000001" customHeight="1">
      <c r="A153" s="29" t="s">
        <v>2524</v>
      </c>
      <c r="B153" s="30">
        <v>0</v>
      </c>
      <c r="C153" s="30">
        <v>0</v>
      </c>
      <c r="D153" s="30">
        <v>0</v>
      </c>
      <c r="E153" s="30">
        <v>0</v>
      </c>
      <c r="F153" s="29" t="s">
        <v>52</v>
      </c>
      <c r="G153" s="1" t="s">
        <v>741</v>
      </c>
      <c r="H153" s="1" t="s">
        <v>2312</v>
      </c>
      <c r="I153" s="1" t="s">
        <v>2525</v>
      </c>
      <c r="J153" s="1" t="s">
        <v>52</v>
      </c>
      <c r="K153" s="1" t="s">
        <v>52</v>
      </c>
      <c r="M153" s="1" t="s">
        <v>52</v>
      </c>
      <c r="O153" s="1" t="s">
        <v>52</v>
      </c>
      <c r="P153" s="1" t="s">
        <v>52</v>
      </c>
      <c r="Q153" s="1" t="s">
        <v>52</v>
      </c>
      <c r="R153" s="1" t="s">
        <v>52</v>
      </c>
      <c r="S153" s="1" t="s">
        <v>52</v>
      </c>
      <c r="T153" s="1" t="s">
        <v>52</v>
      </c>
    </row>
    <row r="154" spans="1:20" ht="20.100000000000001" customHeight="1">
      <c r="A154" s="29" t="s">
        <v>2526</v>
      </c>
      <c r="B154" s="30">
        <v>0</v>
      </c>
      <c r="C154" s="30">
        <v>0</v>
      </c>
      <c r="D154" s="30">
        <v>0</v>
      </c>
      <c r="E154" s="30">
        <v>0</v>
      </c>
      <c r="F154" s="29" t="s">
        <v>52</v>
      </c>
      <c r="G154" s="1" t="s">
        <v>741</v>
      </c>
      <c r="H154" s="1" t="s">
        <v>2312</v>
      </c>
      <c r="I154" s="1" t="s">
        <v>2527</v>
      </c>
      <c r="J154" s="1" t="s">
        <v>52</v>
      </c>
      <c r="K154" s="1" t="s">
        <v>52</v>
      </c>
      <c r="M154" s="1" t="s">
        <v>52</v>
      </c>
      <c r="O154" s="1" t="s">
        <v>52</v>
      </c>
      <c r="P154" s="1" t="s">
        <v>52</v>
      </c>
      <c r="Q154" s="1" t="s">
        <v>52</v>
      </c>
      <c r="R154" s="1" t="s">
        <v>52</v>
      </c>
      <c r="S154" s="1" t="s">
        <v>52</v>
      </c>
      <c r="T154" s="1" t="s">
        <v>52</v>
      </c>
    </row>
    <row r="155" spans="1:20" ht="20.100000000000001" customHeight="1">
      <c r="A155" s="29" t="s">
        <v>2528</v>
      </c>
      <c r="B155" s="30">
        <v>0</v>
      </c>
      <c r="C155" s="30">
        <v>0</v>
      </c>
      <c r="D155" s="30">
        <v>0</v>
      </c>
      <c r="E155" s="30">
        <v>0</v>
      </c>
      <c r="F155" s="29" t="s">
        <v>52</v>
      </c>
      <c r="G155" s="1" t="s">
        <v>741</v>
      </c>
      <c r="H155" s="1" t="s">
        <v>2312</v>
      </c>
      <c r="I155" s="1" t="s">
        <v>2529</v>
      </c>
      <c r="J155" s="1" t="s">
        <v>52</v>
      </c>
      <c r="K155" s="1" t="s">
        <v>52</v>
      </c>
      <c r="M155" s="1" t="s">
        <v>52</v>
      </c>
      <c r="O155" s="1" t="s">
        <v>52</v>
      </c>
      <c r="P155" s="1" t="s">
        <v>52</v>
      </c>
      <c r="Q155" s="1" t="s">
        <v>52</v>
      </c>
      <c r="R155" s="1" t="s">
        <v>52</v>
      </c>
      <c r="S155" s="1" t="s">
        <v>52</v>
      </c>
      <c r="T155" s="1" t="s">
        <v>52</v>
      </c>
    </row>
    <row r="156" spans="1:20" ht="20.100000000000001" customHeight="1">
      <c r="A156" s="29" t="s">
        <v>2314</v>
      </c>
      <c r="B156" s="30">
        <v>0</v>
      </c>
      <c r="C156" s="30">
        <v>0</v>
      </c>
      <c r="D156" s="30">
        <v>0</v>
      </c>
      <c r="E156" s="30">
        <v>0</v>
      </c>
      <c r="F156" s="29" t="s">
        <v>52</v>
      </c>
      <c r="G156" s="1" t="s">
        <v>741</v>
      </c>
      <c r="H156" s="1" t="s">
        <v>2312</v>
      </c>
      <c r="I156" s="1" t="s">
        <v>52</v>
      </c>
      <c r="J156" s="1" t="s">
        <v>52</v>
      </c>
      <c r="K156" s="1" t="s">
        <v>52</v>
      </c>
      <c r="M156" s="1" t="s">
        <v>52</v>
      </c>
      <c r="O156" s="1" t="s">
        <v>52</v>
      </c>
      <c r="P156" s="1" t="s">
        <v>52</v>
      </c>
      <c r="Q156" s="1" t="s">
        <v>52</v>
      </c>
      <c r="R156" s="1" t="s">
        <v>52</v>
      </c>
      <c r="S156" s="1" t="s">
        <v>52</v>
      </c>
      <c r="T156" s="1" t="s">
        <v>52</v>
      </c>
    </row>
    <row r="157" spans="1:20" ht="20.100000000000001" customHeight="1">
      <c r="A157" s="29" t="s">
        <v>2530</v>
      </c>
      <c r="B157" s="30">
        <v>0</v>
      </c>
      <c r="C157" s="30">
        <v>0</v>
      </c>
      <c r="D157" s="30">
        <v>0</v>
      </c>
      <c r="E157" s="30">
        <v>0</v>
      </c>
      <c r="F157" s="29" t="s">
        <v>52</v>
      </c>
      <c r="G157" s="1" t="s">
        <v>741</v>
      </c>
      <c r="H157" s="1" t="s">
        <v>2312</v>
      </c>
      <c r="I157" s="1" t="s">
        <v>2531</v>
      </c>
      <c r="J157" s="1" t="s">
        <v>52</v>
      </c>
      <c r="K157" s="1" t="s">
        <v>52</v>
      </c>
      <c r="M157" s="1" t="s">
        <v>52</v>
      </c>
      <c r="O157" s="1" t="s">
        <v>52</v>
      </c>
      <c r="P157" s="1" t="s">
        <v>52</v>
      </c>
      <c r="Q157" s="1" t="s">
        <v>52</v>
      </c>
      <c r="R157" s="1" t="s">
        <v>52</v>
      </c>
      <c r="S157" s="1" t="s">
        <v>52</v>
      </c>
      <c r="T157" s="1" t="s">
        <v>52</v>
      </c>
    </row>
    <row r="158" spans="1:20" ht="20.100000000000001" customHeight="1">
      <c r="A158" s="29" t="s">
        <v>2532</v>
      </c>
      <c r="B158" s="30">
        <v>0</v>
      </c>
      <c r="C158" s="30">
        <v>0</v>
      </c>
      <c r="D158" s="30">
        <v>0</v>
      </c>
      <c r="E158" s="30">
        <v>0</v>
      </c>
      <c r="F158" s="29" t="s">
        <v>52</v>
      </c>
      <c r="G158" s="1" t="s">
        <v>741</v>
      </c>
      <c r="H158" s="1" t="s">
        <v>2312</v>
      </c>
      <c r="I158" s="1" t="s">
        <v>2533</v>
      </c>
      <c r="J158" s="1" t="s">
        <v>52</v>
      </c>
      <c r="K158" s="1" t="s">
        <v>52</v>
      </c>
      <c r="M158" s="1" t="s">
        <v>52</v>
      </c>
      <c r="O158" s="1" t="s">
        <v>52</v>
      </c>
      <c r="P158" s="1" t="s">
        <v>52</v>
      </c>
      <c r="Q158" s="1" t="s">
        <v>52</v>
      </c>
      <c r="R158" s="1" t="s">
        <v>52</v>
      </c>
      <c r="S158" s="1" t="s">
        <v>52</v>
      </c>
      <c r="T158" s="1" t="s">
        <v>52</v>
      </c>
    </row>
    <row r="159" spans="1:20" ht="20.100000000000001" customHeight="1">
      <c r="A159" s="29" t="s">
        <v>2534</v>
      </c>
      <c r="B159" s="30">
        <v>0</v>
      </c>
      <c r="C159" s="30">
        <v>0</v>
      </c>
      <c r="D159" s="30">
        <v>0</v>
      </c>
      <c r="E159" s="30">
        <v>0</v>
      </c>
      <c r="F159" s="29" t="s">
        <v>52</v>
      </c>
      <c r="G159" s="1" t="s">
        <v>741</v>
      </c>
      <c r="H159" s="1" t="s">
        <v>2312</v>
      </c>
      <c r="I159" s="1" t="s">
        <v>2535</v>
      </c>
      <c r="J159" s="1" t="s">
        <v>52</v>
      </c>
      <c r="K159" s="1" t="s">
        <v>52</v>
      </c>
      <c r="M159" s="1" t="s">
        <v>52</v>
      </c>
      <c r="O159" s="1" t="s">
        <v>52</v>
      </c>
      <c r="P159" s="1" t="s">
        <v>52</v>
      </c>
      <c r="Q159" s="1" t="s">
        <v>52</v>
      </c>
      <c r="R159" s="1" t="s">
        <v>52</v>
      </c>
      <c r="S159" s="1" t="s">
        <v>52</v>
      </c>
      <c r="T159" s="1" t="s">
        <v>52</v>
      </c>
    </row>
    <row r="160" spans="1:20" ht="20.100000000000001" customHeight="1">
      <c r="A160" s="29" t="s">
        <v>2314</v>
      </c>
      <c r="B160" s="30">
        <v>0</v>
      </c>
      <c r="C160" s="30">
        <v>0</v>
      </c>
      <c r="D160" s="30">
        <v>0</v>
      </c>
      <c r="E160" s="30">
        <v>0</v>
      </c>
      <c r="F160" s="29" t="s">
        <v>52</v>
      </c>
      <c r="G160" s="1" t="s">
        <v>741</v>
      </c>
      <c r="H160" s="1" t="s">
        <v>2312</v>
      </c>
      <c r="I160" s="1" t="s">
        <v>52</v>
      </c>
      <c r="J160" s="1" t="s">
        <v>52</v>
      </c>
      <c r="K160" s="1" t="s">
        <v>52</v>
      </c>
      <c r="M160" s="1" t="s">
        <v>52</v>
      </c>
      <c r="O160" s="1" t="s">
        <v>52</v>
      </c>
      <c r="P160" s="1" t="s">
        <v>52</v>
      </c>
      <c r="Q160" s="1" t="s">
        <v>52</v>
      </c>
      <c r="R160" s="1" t="s">
        <v>52</v>
      </c>
      <c r="S160" s="1" t="s">
        <v>52</v>
      </c>
      <c r="T160" s="1" t="s">
        <v>52</v>
      </c>
    </row>
    <row r="161" spans="1:20" ht="20.100000000000001" customHeight="1">
      <c r="A161" s="29" t="s">
        <v>2536</v>
      </c>
      <c r="B161" s="30">
        <v>0</v>
      </c>
      <c r="C161" s="30">
        <v>0</v>
      </c>
      <c r="D161" s="30">
        <v>0</v>
      </c>
      <c r="E161" s="30">
        <v>0</v>
      </c>
      <c r="F161" s="29" t="s">
        <v>52</v>
      </c>
      <c r="G161" s="1" t="s">
        <v>741</v>
      </c>
      <c r="H161" s="1" t="s">
        <v>2312</v>
      </c>
      <c r="I161" s="1" t="s">
        <v>2537</v>
      </c>
      <c r="J161" s="1" t="s">
        <v>52</v>
      </c>
      <c r="K161" s="1" t="s">
        <v>52</v>
      </c>
      <c r="M161" s="1" t="s">
        <v>52</v>
      </c>
      <c r="O161" s="1" t="s">
        <v>52</v>
      </c>
      <c r="P161" s="1" t="s">
        <v>52</v>
      </c>
      <c r="Q161" s="1" t="s">
        <v>52</v>
      </c>
      <c r="R161" s="1" t="s">
        <v>52</v>
      </c>
      <c r="S161" s="1" t="s">
        <v>52</v>
      </c>
      <c r="T161" s="1" t="s">
        <v>52</v>
      </c>
    </row>
    <row r="162" spans="1:20" ht="20.100000000000001" customHeight="1">
      <c r="A162" s="29" t="s">
        <v>2538</v>
      </c>
      <c r="B162" s="30">
        <v>0</v>
      </c>
      <c r="C162" s="30">
        <v>0</v>
      </c>
      <c r="D162" s="30">
        <v>0</v>
      </c>
      <c r="E162" s="30">
        <v>0</v>
      </c>
      <c r="F162" s="29" t="s">
        <v>52</v>
      </c>
      <c r="G162" s="1" t="s">
        <v>741</v>
      </c>
      <c r="H162" s="1" t="s">
        <v>2312</v>
      </c>
      <c r="I162" s="1" t="s">
        <v>2539</v>
      </c>
      <c r="J162" s="1" t="s">
        <v>52</v>
      </c>
      <c r="K162" s="1" t="s">
        <v>52</v>
      </c>
      <c r="M162" s="1" t="s">
        <v>52</v>
      </c>
      <c r="O162" s="1" t="s">
        <v>52</v>
      </c>
      <c r="P162" s="1" t="s">
        <v>52</v>
      </c>
      <c r="Q162" s="1" t="s">
        <v>52</v>
      </c>
      <c r="R162" s="1" t="s">
        <v>52</v>
      </c>
      <c r="S162" s="1" t="s">
        <v>52</v>
      </c>
      <c r="T162" s="1" t="s">
        <v>52</v>
      </c>
    </row>
    <row r="163" spans="1:20" ht="20.100000000000001" customHeight="1">
      <c r="A163" s="29" t="s">
        <v>2540</v>
      </c>
      <c r="B163" s="30">
        <v>0</v>
      </c>
      <c r="C163" s="30">
        <v>0</v>
      </c>
      <c r="D163" s="30">
        <v>0</v>
      </c>
      <c r="E163" s="30">
        <v>0</v>
      </c>
      <c r="F163" s="29" t="s">
        <v>52</v>
      </c>
      <c r="G163" s="1" t="s">
        <v>741</v>
      </c>
      <c r="H163" s="1" t="s">
        <v>2312</v>
      </c>
      <c r="I163" s="1" t="s">
        <v>2541</v>
      </c>
      <c r="J163" s="1" t="s">
        <v>52</v>
      </c>
      <c r="K163" s="1" t="s">
        <v>52</v>
      </c>
      <c r="M163" s="1" t="s">
        <v>52</v>
      </c>
      <c r="O163" s="1" t="s">
        <v>52</v>
      </c>
      <c r="P163" s="1" t="s">
        <v>52</v>
      </c>
      <c r="Q163" s="1" t="s">
        <v>52</v>
      </c>
      <c r="R163" s="1" t="s">
        <v>52</v>
      </c>
      <c r="S163" s="1" t="s">
        <v>52</v>
      </c>
      <c r="T163" s="1" t="s">
        <v>52</v>
      </c>
    </row>
    <row r="164" spans="1:20" ht="20.100000000000001" customHeight="1">
      <c r="A164" s="29" t="s">
        <v>2542</v>
      </c>
      <c r="B164" s="30">
        <v>0</v>
      </c>
      <c r="C164" s="30">
        <v>0</v>
      </c>
      <c r="D164" s="30">
        <v>0</v>
      </c>
      <c r="E164" s="30">
        <v>0</v>
      </c>
      <c r="F164" s="29" t="s">
        <v>52</v>
      </c>
      <c r="G164" s="1" t="s">
        <v>741</v>
      </c>
      <c r="H164" s="1" t="s">
        <v>2312</v>
      </c>
      <c r="I164" s="1" t="s">
        <v>2543</v>
      </c>
      <c r="J164" s="1" t="s">
        <v>52</v>
      </c>
      <c r="K164" s="1" t="s">
        <v>52</v>
      </c>
      <c r="M164" s="1" t="s">
        <v>52</v>
      </c>
      <c r="O164" s="1" t="s">
        <v>52</v>
      </c>
      <c r="P164" s="1" t="s">
        <v>52</v>
      </c>
      <c r="Q164" s="1" t="s">
        <v>52</v>
      </c>
      <c r="R164" s="1" t="s">
        <v>52</v>
      </c>
      <c r="S164" s="1" t="s">
        <v>52</v>
      </c>
      <c r="T164" s="1" t="s">
        <v>52</v>
      </c>
    </row>
    <row r="165" spans="1:20" ht="20.100000000000001" customHeight="1">
      <c r="A165" s="29" t="s">
        <v>2473</v>
      </c>
      <c r="B165" s="30">
        <v>0</v>
      </c>
      <c r="C165" s="30">
        <v>0</v>
      </c>
      <c r="D165" s="30">
        <v>0</v>
      </c>
      <c r="E165" s="30">
        <v>0</v>
      </c>
      <c r="F165" s="29" t="s">
        <v>52</v>
      </c>
      <c r="G165" s="1" t="s">
        <v>741</v>
      </c>
      <c r="H165" s="1" t="s">
        <v>2312</v>
      </c>
      <c r="I165" s="1" t="s">
        <v>2474</v>
      </c>
      <c r="J165" s="1" t="s">
        <v>52</v>
      </c>
      <c r="K165" s="1" t="s">
        <v>52</v>
      </c>
      <c r="M165" s="1" t="s">
        <v>52</v>
      </c>
      <c r="O165" s="1" t="s">
        <v>52</v>
      </c>
      <c r="P165" s="1" t="s">
        <v>52</v>
      </c>
      <c r="Q165" s="1" t="s">
        <v>52</v>
      </c>
      <c r="R165" s="1" t="s">
        <v>52</v>
      </c>
      <c r="S165" s="1" t="s">
        <v>52</v>
      </c>
      <c r="T165" s="1" t="s">
        <v>52</v>
      </c>
    </row>
    <row r="166" spans="1:20" ht="20.100000000000001" customHeight="1">
      <c r="A166" s="29" t="s">
        <v>2544</v>
      </c>
      <c r="B166" s="30">
        <v>0</v>
      </c>
      <c r="C166" s="30">
        <v>0</v>
      </c>
      <c r="D166" s="30">
        <v>0</v>
      </c>
      <c r="E166" s="30">
        <v>0</v>
      </c>
      <c r="F166" s="29" t="s">
        <v>52</v>
      </c>
      <c r="G166" s="1" t="s">
        <v>741</v>
      </c>
      <c r="H166" s="1" t="s">
        <v>2312</v>
      </c>
      <c r="I166" s="1" t="s">
        <v>2545</v>
      </c>
      <c r="J166" s="1" t="s">
        <v>52</v>
      </c>
      <c r="K166" s="1" t="s">
        <v>52</v>
      </c>
      <c r="M166" s="1" t="s">
        <v>52</v>
      </c>
      <c r="O166" s="1" t="s">
        <v>52</v>
      </c>
      <c r="P166" s="1" t="s">
        <v>52</v>
      </c>
      <c r="Q166" s="1" t="s">
        <v>52</v>
      </c>
      <c r="R166" s="1" t="s">
        <v>52</v>
      </c>
      <c r="S166" s="1" t="s">
        <v>52</v>
      </c>
      <c r="T166" s="1" t="s">
        <v>52</v>
      </c>
    </row>
    <row r="167" spans="1:20" ht="20.100000000000001" customHeight="1">
      <c r="A167" s="29" t="s">
        <v>2546</v>
      </c>
      <c r="B167" s="30">
        <v>0</v>
      </c>
      <c r="C167" s="30">
        <v>0</v>
      </c>
      <c r="D167" s="30">
        <v>0</v>
      </c>
      <c r="E167" s="30">
        <v>0</v>
      </c>
      <c r="F167" s="29" t="s">
        <v>52</v>
      </c>
      <c r="G167" s="1" t="s">
        <v>741</v>
      </c>
      <c r="H167" s="1" t="s">
        <v>2312</v>
      </c>
      <c r="I167" s="1" t="s">
        <v>2547</v>
      </c>
      <c r="J167" s="1" t="s">
        <v>52</v>
      </c>
      <c r="K167" s="1" t="s">
        <v>52</v>
      </c>
      <c r="M167" s="1" t="s">
        <v>52</v>
      </c>
      <c r="O167" s="1" t="s">
        <v>52</v>
      </c>
      <c r="P167" s="1" t="s">
        <v>52</v>
      </c>
      <c r="Q167" s="1" t="s">
        <v>52</v>
      </c>
      <c r="R167" s="1" t="s">
        <v>52</v>
      </c>
      <c r="S167" s="1" t="s">
        <v>52</v>
      </c>
      <c r="T167" s="1" t="s">
        <v>52</v>
      </c>
    </row>
    <row r="168" spans="1:20" ht="20.100000000000001" customHeight="1">
      <c r="A168" s="29" t="s">
        <v>2548</v>
      </c>
      <c r="B168" s="30">
        <v>0</v>
      </c>
      <c r="C168" s="30">
        <v>0</v>
      </c>
      <c r="D168" s="30">
        <v>0</v>
      </c>
      <c r="E168" s="30">
        <v>0</v>
      </c>
      <c r="F168" s="29" t="s">
        <v>52</v>
      </c>
      <c r="G168" s="1" t="s">
        <v>741</v>
      </c>
      <c r="H168" s="1" t="s">
        <v>2312</v>
      </c>
      <c r="I168" s="1" t="s">
        <v>2549</v>
      </c>
      <c r="J168" s="1" t="s">
        <v>52</v>
      </c>
      <c r="K168" s="1" t="s">
        <v>52</v>
      </c>
      <c r="M168" s="1" t="s">
        <v>52</v>
      </c>
      <c r="O168" s="1" t="s">
        <v>52</v>
      </c>
      <c r="P168" s="1" t="s">
        <v>52</v>
      </c>
      <c r="Q168" s="1" t="s">
        <v>52</v>
      </c>
      <c r="R168" s="1" t="s">
        <v>52</v>
      </c>
      <c r="S168" s="1" t="s">
        <v>52</v>
      </c>
      <c r="T168" s="1" t="s">
        <v>52</v>
      </c>
    </row>
    <row r="169" spans="1:20" ht="20.100000000000001" customHeight="1">
      <c r="A169" s="29" t="s">
        <v>2550</v>
      </c>
      <c r="B169" s="30">
        <v>0</v>
      </c>
      <c r="C169" s="30">
        <v>0</v>
      </c>
      <c r="D169" s="30">
        <v>0</v>
      </c>
      <c r="E169" s="30">
        <v>0</v>
      </c>
      <c r="F169" s="29" t="s">
        <v>52</v>
      </c>
      <c r="G169" s="1" t="s">
        <v>741</v>
      </c>
      <c r="H169" s="1" t="s">
        <v>2312</v>
      </c>
      <c r="I169" s="1" t="s">
        <v>2551</v>
      </c>
      <c r="J169" s="1" t="s">
        <v>52</v>
      </c>
      <c r="K169" s="1" t="s">
        <v>52</v>
      </c>
      <c r="M169" s="1" t="s">
        <v>52</v>
      </c>
      <c r="O169" s="1" t="s">
        <v>52</v>
      </c>
      <c r="P169" s="1" t="s">
        <v>52</v>
      </c>
      <c r="Q169" s="1" t="s">
        <v>52</v>
      </c>
      <c r="R169" s="1" t="s">
        <v>52</v>
      </c>
      <c r="S169" s="1" t="s">
        <v>52</v>
      </c>
      <c r="T169" s="1" t="s">
        <v>52</v>
      </c>
    </row>
    <row r="170" spans="1:20" ht="20.100000000000001" customHeight="1">
      <c r="A170" s="29" t="s">
        <v>2552</v>
      </c>
      <c r="B170" s="30">
        <v>0</v>
      </c>
      <c r="C170" s="30">
        <v>0</v>
      </c>
      <c r="D170" s="30">
        <v>0</v>
      </c>
      <c r="E170" s="30">
        <v>0</v>
      </c>
      <c r="F170" s="29" t="s">
        <v>52</v>
      </c>
      <c r="G170" s="1" t="s">
        <v>741</v>
      </c>
      <c r="H170" s="1" t="s">
        <v>2312</v>
      </c>
      <c r="I170" s="1" t="s">
        <v>2553</v>
      </c>
      <c r="J170" s="1" t="s">
        <v>52</v>
      </c>
      <c r="K170" s="1" t="s">
        <v>52</v>
      </c>
      <c r="M170" s="1" t="s">
        <v>52</v>
      </c>
      <c r="O170" s="1" t="s">
        <v>52</v>
      </c>
      <c r="P170" s="1" t="s">
        <v>52</v>
      </c>
      <c r="Q170" s="1" t="s">
        <v>52</v>
      </c>
      <c r="R170" s="1" t="s">
        <v>52</v>
      </c>
      <c r="S170" s="1" t="s">
        <v>52</v>
      </c>
      <c r="T170" s="1" t="s">
        <v>52</v>
      </c>
    </row>
    <row r="171" spans="1:20" ht="20.100000000000001" customHeight="1">
      <c r="A171" s="29" t="s">
        <v>2477</v>
      </c>
      <c r="B171" s="30">
        <v>0</v>
      </c>
      <c r="C171" s="30">
        <v>0</v>
      </c>
      <c r="D171" s="30">
        <v>0</v>
      </c>
      <c r="E171" s="30">
        <v>0</v>
      </c>
      <c r="F171" s="29" t="s">
        <v>52</v>
      </c>
      <c r="G171" s="1" t="s">
        <v>741</v>
      </c>
      <c r="H171" s="1" t="s">
        <v>2312</v>
      </c>
      <c r="I171" s="1" t="s">
        <v>2478</v>
      </c>
      <c r="J171" s="1" t="s">
        <v>52</v>
      </c>
      <c r="K171" s="1" t="s">
        <v>52</v>
      </c>
      <c r="M171" s="1" t="s">
        <v>52</v>
      </c>
      <c r="O171" s="1" t="s">
        <v>52</v>
      </c>
      <c r="P171" s="1" t="s">
        <v>52</v>
      </c>
      <c r="Q171" s="1" t="s">
        <v>52</v>
      </c>
      <c r="R171" s="1" t="s">
        <v>52</v>
      </c>
      <c r="S171" s="1" t="s">
        <v>52</v>
      </c>
      <c r="T171" s="1" t="s">
        <v>52</v>
      </c>
    </row>
    <row r="172" spans="1:20" ht="20.100000000000001" customHeight="1">
      <c r="A172" s="29" t="s">
        <v>2479</v>
      </c>
      <c r="B172" s="30">
        <v>0</v>
      </c>
      <c r="C172" s="30">
        <v>0</v>
      </c>
      <c r="D172" s="30">
        <v>0</v>
      </c>
      <c r="E172" s="30">
        <v>0</v>
      </c>
      <c r="F172" s="29" t="s">
        <v>52</v>
      </c>
      <c r="G172" s="1" t="s">
        <v>741</v>
      </c>
      <c r="H172" s="1" t="s">
        <v>2312</v>
      </c>
      <c r="I172" s="1" t="s">
        <v>2480</v>
      </c>
      <c r="J172" s="1" t="s">
        <v>52</v>
      </c>
      <c r="K172" s="1" t="s">
        <v>52</v>
      </c>
      <c r="M172" s="1" t="s">
        <v>52</v>
      </c>
      <c r="O172" s="1" t="s">
        <v>52</v>
      </c>
      <c r="P172" s="1" t="s">
        <v>52</v>
      </c>
      <c r="Q172" s="1" t="s">
        <v>52</v>
      </c>
      <c r="R172" s="1" t="s">
        <v>52</v>
      </c>
      <c r="S172" s="1" t="s">
        <v>52</v>
      </c>
      <c r="T172" s="1" t="s">
        <v>52</v>
      </c>
    </row>
    <row r="173" spans="1:20" ht="20.100000000000001" customHeight="1">
      <c r="A173" s="29" t="s">
        <v>2554</v>
      </c>
      <c r="B173" s="30">
        <v>0</v>
      </c>
      <c r="C173" s="30">
        <v>0</v>
      </c>
      <c r="D173" s="30">
        <v>0</v>
      </c>
      <c r="E173" s="30">
        <v>0</v>
      </c>
      <c r="F173" s="29" t="s">
        <v>52</v>
      </c>
      <c r="G173" s="1" t="s">
        <v>741</v>
      </c>
      <c r="H173" s="1" t="s">
        <v>2312</v>
      </c>
      <c r="I173" s="1" t="s">
        <v>2555</v>
      </c>
      <c r="J173" s="1" t="s">
        <v>52</v>
      </c>
      <c r="K173" s="1" t="s">
        <v>52</v>
      </c>
      <c r="M173" s="1" t="s">
        <v>52</v>
      </c>
      <c r="O173" s="1" t="s">
        <v>52</v>
      </c>
      <c r="P173" s="1" t="s">
        <v>52</v>
      </c>
      <c r="Q173" s="1" t="s">
        <v>52</v>
      </c>
      <c r="R173" s="1" t="s">
        <v>52</v>
      </c>
      <c r="S173" s="1" t="s">
        <v>52</v>
      </c>
      <c r="T173" s="1" t="s">
        <v>52</v>
      </c>
    </row>
    <row r="174" spans="1:20" ht="20.100000000000001" customHeight="1">
      <c r="A174" s="29" t="s">
        <v>2556</v>
      </c>
      <c r="B174" s="30">
        <v>0</v>
      </c>
      <c r="C174" s="30">
        <v>0</v>
      </c>
      <c r="D174" s="30">
        <v>0</v>
      </c>
      <c r="E174" s="30">
        <v>0</v>
      </c>
      <c r="F174" s="29" t="s">
        <v>52</v>
      </c>
      <c r="G174" s="1" t="s">
        <v>741</v>
      </c>
      <c r="H174" s="1" t="s">
        <v>2312</v>
      </c>
      <c r="I174" s="1" t="s">
        <v>2557</v>
      </c>
      <c r="J174" s="1" t="s">
        <v>52</v>
      </c>
      <c r="K174" s="1" t="s">
        <v>52</v>
      </c>
      <c r="M174" s="1" t="s">
        <v>52</v>
      </c>
      <c r="O174" s="1" t="s">
        <v>52</v>
      </c>
      <c r="P174" s="1" t="s">
        <v>52</v>
      </c>
      <c r="Q174" s="1" t="s">
        <v>52</v>
      </c>
      <c r="R174" s="1" t="s">
        <v>52</v>
      </c>
      <c r="S174" s="1" t="s">
        <v>52</v>
      </c>
      <c r="T174" s="1" t="s">
        <v>52</v>
      </c>
    </row>
    <row r="175" spans="1:20" ht="20.100000000000001" customHeight="1">
      <c r="A175" s="29" t="s">
        <v>2558</v>
      </c>
      <c r="B175" s="30">
        <v>0</v>
      </c>
      <c r="C175" s="30">
        <v>0</v>
      </c>
      <c r="D175" s="30">
        <v>0</v>
      </c>
      <c r="E175" s="30">
        <v>0</v>
      </c>
      <c r="F175" s="29" t="s">
        <v>52</v>
      </c>
      <c r="G175" s="1" t="s">
        <v>741</v>
      </c>
      <c r="H175" s="1" t="s">
        <v>2312</v>
      </c>
      <c r="I175" s="1" t="s">
        <v>2559</v>
      </c>
      <c r="J175" s="1" t="s">
        <v>52</v>
      </c>
      <c r="K175" s="1" t="s">
        <v>52</v>
      </c>
      <c r="M175" s="1" t="s">
        <v>52</v>
      </c>
      <c r="O175" s="1" t="s">
        <v>52</v>
      </c>
      <c r="P175" s="1" t="s">
        <v>52</v>
      </c>
      <c r="Q175" s="1" t="s">
        <v>52</v>
      </c>
      <c r="R175" s="1" t="s">
        <v>52</v>
      </c>
      <c r="S175" s="1" t="s">
        <v>52</v>
      </c>
      <c r="T175" s="1" t="s">
        <v>52</v>
      </c>
    </row>
    <row r="176" spans="1:20" ht="20.100000000000001" customHeight="1">
      <c r="A176" s="29" t="s">
        <v>2560</v>
      </c>
      <c r="B176" s="30">
        <v>0</v>
      </c>
      <c r="C176" s="30">
        <v>0</v>
      </c>
      <c r="D176" s="30">
        <v>0</v>
      </c>
      <c r="E176" s="30">
        <v>0</v>
      </c>
      <c r="F176" s="29" t="s">
        <v>52</v>
      </c>
      <c r="G176" s="1" t="s">
        <v>741</v>
      </c>
      <c r="H176" s="1" t="s">
        <v>2312</v>
      </c>
      <c r="I176" s="1" t="s">
        <v>2561</v>
      </c>
      <c r="J176" s="1" t="s">
        <v>52</v>
      </c>
      <c r="K176" s="1" t="s">
        <v>52</v>
      </c>
      <c r="M176" s="1" t="s">
        <v>52</v>
      </c>
      <c r="O176" s="1" t="s">
        <v>52</v>
      </c>
      <c r="P176" s="1" t="s">
        <v>52</v>
      </c>
      <c r="Q176" s="1" t="s">
        <v>52</v>
      </c>
      <c r="R176" s="1" t="s">
        <v>52</v>
      </c>
      <c r="S176" s="1" t="s">
        <v>52</v>
      </c>
      <c r="T176" s="1" t="s">
        <v>52</v>
      </c>
    </row>
    <row r="177" spans="1:20" ht="20.100000000000001" customHeight="1">
      <c r="A177" s="29" t="s">
        <v>2562</v>
      </c>
      <c r="B177" s="30">
        <v>0</v>
      </c>
      <c r="C177" s="30">
        <v>0</v>
      </c>
      <c r="D177" s="30">
        <v>0</v>
      </c>
      <c r="E177" s="30">
        <v>0</v>
      </c>
      <c r="F177" s="29" t="s">
        <v>52</v>
      </c>
      <c r="G177" s="1" t="s">
        <v>741</v>
      </c>
      <c r="H177" s="1" t="s">
        <v>2312</v>
      </c>
      <c r="I177" s="1" t="s">
        <v>2563</v>
      </c>
      <c r="J177" s="1" t="s">
        <v>52</v>
      </c>
      <c r="K177" s="1" t="s">
        <v>52</v>
      </c>
      <c r="M177" s="1" t="s">
        <v>52</v>
      </c>
      <c r="O177" s="1" t="s">
        <v>52</v>
      </c>
      <c r="P177" s="1" t="s">
        <v>52</v>
      </c>
      <c r="Q177" s="1" t="s">
        <v>52</v>
      </c>
      <c r="R177" s="1" t="s">
        <v>52</v>
      </c>
      <c r="S177" s="1" t="s">
        <v>52</v>
      </c>
      <c r="T177" s="1" t="s">
        <v>52</v>
      </c>
    </row>
    <row r="178" spans="1:20" ht="20.100000000000001" customHeight="1">
      <c r="A178" s="29" t="s">
        <v>2499</v>
      </c>
      <c r="B178" s="30">
        <v>0</v>
      </c>
      <c r="C178" s="30">
        <v>0</v>
      </c>
      <c r="D178" s="30">
        <v>0</v>
      </c>
      <c r="E178" s="30">
        <v>0</v>
      </c>
      <c r="F178" s="29" t="s">
        <v>52</v>
      </c>
      <c r="G178" s="1" t="s">
        <v>741</v>
      </c>
      <c r="H178" s="1" t="s">
        <v>2312</v>
      </c>
      <c r="I178" s="1" t="s">
        <v>2500</v>
      </c>
      <c r="J178" s="1" t="s">
        <v>52</v>
      </c>
      <c r="K178" s="1" t="s">
        <v>52</v>
      </c>
      <c r="M178" s="1" t="s">
        <v>52</v>
      </c>
      <c r="O178" s="1" t="s">
        <v>52</v>
      </c>
      <c r="P178" s="1" t="s">
        <v>52</v>
      </c>
      <c r="Q178" s="1" t="s">
        <v>52</v>
      </c>
      <c r="R178" s="1" t="s">
        <v>52</v>
      </c>
      <c r="S178" s="1" t="s">
        <v>52</v>
      </c>
      <c r="T178" s="1" t="s">
        <v>52</v>
      </c>
    </row>
    <row r="179" spans="1:20" ht="20.100000000000001" customHeight="1">
      <c r="A179" s="29" t="s">
        <v>2503</v>
      </c>
      <c r="B179" s="30">
        <v>0</v>
      </c>
      <c r="C179" s="30">
        <v>0</v>
      </c>
      <c r="D179" s="30">
        <v>0</v>
      </c>
      <c r="E179" s="30">
        <v>0</v>
      </c>
      <c r="F179" s="29" t="s">
        <v>52</v>
      </c>
      <c r="G179" s="1" t="s">
        <v>741</v>
      </c>
      <c r="H179" s="1" t="s">
        <v>2312</v>
      </c>
      <c r="I179" s="1" t="s">
        <v>2504</v>
      </c>
      <c r="J179" s="1" t="s">
        <v>52</v>
      </c>
      <c r="K179" s="1" t="s">
        <v>52</v>
      </c>
      <c r="M179" s="1" t="s">
        <v>52</v>
      </c>
      <c r="O179" s="1" t="s">
        <v>52</v>
      </c>
      <c r="P179" s="1" t="s">
        <v>52</v>
      </c>
      <c r="Q179" s="1" t="s">
        <v>52</v>
      </c>
      <c r="R179" s="1" t="s">
        <v>52</v>
      </c>
      <c r="S179" s="1" t="s">
        <v>52</v>
      </c>
      <c r="T179" s="1" t="s">
        <v>52</v>
      </c>
    </row>
    <row r="180" spans="1:20" ht="20.100000000000001" customHeight="1">
      <c r="A180" s="29" t="s">
        <v>2564</v>
      </c>
      <c r="B180" s="30">
        <v>0</v>
      </c>
      <c r="C180" s="30">
        <v>0</v>
      </c>
      <c r="D180" s="30">
        <v>0</v>
      </c>
      <c r="E180" s="30">
        <v>0</v>
      </c>
      <c r="F180" s="29" t="s">
        <v>52</v>
      </c>
      <c r="G180" s="1" t="s">
        <v>741</v>
      </c>
      <c r="H180" s="1" t="s">
        <v>2312</v>
      </c>
      <c r="I180" s="1" t="s">
        <v>2565</v>
      </c>
      <c r="J180" s="1" t="s">
        <v>52</v>
      </c>
      <c r="K180" s="1" t="s">
        <v>52</v>
      </c>
      <c r="M180" s="1" t="s">
        <v>52</v>
      </c>
      <c r="O180" s="1" t="s">
        <v>52</v>
      </c>
      <c r="P180" s="1" t="s">
        <v>52</v>
      </c>
      <c r="Q180" s="1" t="s">
        <v>52</v>
      </c>
      <c r="R180" s="1" t="s">
        <v>52</v>
      </c>
      <c r="S180" s="1" t="s">
        <v>52</v>
      </c>
      <c r="T180" s="1" t="s">
        <v>52</v>
      </c>
    </row>
    <row r="181" spans="1:20" ht="20.100000000000001" customHeight="1">
      <c r="A181" s="29" t="s">
        <v>2566</v>
      </c>
      <c r="B181" s="30">
        <v>0</v>
      </c>
      <c r="C181" s="30">
        <v>0</v>
      </c>
      <c r="D181" s="30">
        <v>0</v>
      </c>
      <c r="E181" s="30">
        <v>0</v>
      </c>
      <c r="F181" s="29" t="s">
        <v>52</v>
      </c>
      <c r="G181" s="1" t="s">
        <v>741</v>
      </c>
      <c r="H181" s="1" t="s">
        <v>2312</v>
      </c>
      <c r="I181" s="1" t="s">
        <v>2567</v>
      </c>
      <c r="J181" s="1" t="s">
        <v>52</v>
      </c>
      <c r="K181" s="1" t="s">
        <v>52</v>
      </c>
      <c r="M181" s="1" t="s">
        <v>52</v>
      </c>
      <c r="O181" s="1" t="s">
        <v>52</v>
      </c>
      <c r="P181" s="1" t="s">
        <v>52</v>
      </c>
      <c r="Q181" s="1" t="s">
        <v>52</v>
      </c>
      <c r="R181" s="1" t="s">
        <v>52</v>
      </c>
      <c r="S181" s="1" t="s">
        <v>52</v>
      </c>
      <c r="T181" s="1" t="s">
        <v>52</v>
      </c>
    </row>
    <row r="182" spans="1:20" ht="20.100000000000001" customHeight="1">
      <c r="A182" s="29" t="s">
        <v>2568</v>
      </c>
      <c r="B182" s="30">
        <v>0</v>
      </c>
      <c r="C182" s="30">
        <v>0</v>
      </c>
      <c r="D182" s="30">
        <v>0</v>
      </c>
      <c r="E182" s="30">
        <v>0</v>
      </c>
      <c r="F182" s="29" t="s">
        <v>52</v>
      </c>
      <c r="G182" s="1" t="s">
        <v>741</v>
      </c>
      <c r="H182" s="1" t="s">
        <v>2312</v>
      </c>
      <c r="I182" s="1" t="s">
        <v>2569</v>
      </c>
      <c r="J182" s="1" t="s">
        <v>52</v>
      </c>
      <c r="K182" s="1" t="s">
        <v>52</v>
      </c>
      <c r="M182" s="1" t="s">
        <v>52</v>
      </c>
      <c r="O182" s="1" t="s">
        <v>52</v>
      </c>
      <c r="P182" s="1" t="s">
        <v>52</v>
      </c>
      <c r="Q182" s="1" t="s">
        <v>52</v>
      </c>
      <c r="R182" s="1" t="s">
        <v>52</v>
      </c>
      <c r="S182" s="1" t="s">
        <v>52</v>
      </c>
      <c r="T182" s="1" t="s">
        <v>52</v>
      </c>
    </row>
    <row r="183" spans="1:20" ht="20.100000000000001" customHeight="1">
      <c r="A183" s="29" t="s">
        <v>2570</v>
      </c>
      <c r="B183" s="30">
        <v>0</v>
      </c>
      <c r="C183" s="30">
        <v>0</v>
      </c>
      <c r="D183" s="30">
        <v>3442.4</v>
      </c>
      <c r="E183" s="30">
        <v>3442.4</v>
      </c>
      <c r="F183" s="29" t="s">
        <v>52</v>
      </c>
      <c r="G183" s="1" t="s">
        <v>741</v>
      </c>
      <c r="H183" s="1" t="s">
        <v>2312</v>
      </c>
      <c r="I183" s="1" t="s">
        <v>2571</v>
      </c>
      <c r="J183" s="1" t="s">
        <v>52</v>
      </c>
      <c r="K183" s="1" t="s">
        <v>52</v>
      </c>
      <c r="M183" s="1" t="s">
        <v>52</v>
      </c>
      <c r="O183" s="1" t="s">
        <v>52</v>
      </c>
      <c r="P183" s="1" t="s">
        <v>52</v>
      </c>
      <c r="Q183" s="1" t="s">
        <v>52</v>
      </c>
      <c r="R183" s="1" t="s">
        <v>52</v>
      </c>
      <c r="S183" s="1" t="s">
        <v>52</v>
      </c>
      <c r="T183" s="1" t="s">
        <v>52</v>
      </c>
    </row>
    <row r="184" spans="1:20" ht="20.100000000000001" customHeight="1">
      <c r="A184" s="29" t="s">
        <v>2572</v>
      </c>
      <c r="B184" s="30">
        <v>0</v>
      </c>
      <c r="C184" s="30">
        <v>0</v>
      </c>
      <c r="D184" s="30">
        <v>8351.4</v>
      </c>
      <c r="E184" s="30">
        <v>8351.4</v>
      </c>
      <c r="F184" s="29" t="s">
        <v>52</v>
      </c>
      <c r="G184" s="1" t="s">
        <v>741</v>
      </c>
      <c r="H184" s="1" t="s">
        <v>2312</v>
      </c>
      <c r="I184" s="1" t="s">
        <v>2573</v>
      </c>
      <c r="J184" s="1" t="s">
        <v>52</v>
      </c>
      <c r="K184" s="1" t="s">
        <v>52</v>
      </c>
      <c r="M184" s="1" t="s">
        <v>52</v>
      </c>
      <c r="O184" s="1" t="s">
        <v>52</v>
      </c>
      <c r="P184" s="1" t="s">
        <v>52</v>
      </c>
      <c r="Q184" s="1" t="s">
        <v>52</v>
      </c>
      <c r="R184" s="1" t="s">
        <v>52</v>
      </c>
      <c r="S184" s="1" t="s">
        <v>52</v>
      </c>
      <c r="T184" s="1" t="s">
        <v>52</v>
      </c>
    </row>
    <row r="185" spans="1:20" ht="20.100000000000001" customHeight="1">
      <c r="A185" s="29" t="s">
        <v>2574</v>
      </c>
      <c r="B185" s="30">
        <v>0</v>
      </c>
      <c r="C185" s="30">
        <v>0</v>
      </c>
      <c r="D185" s="30">
        <v>2449.9</v>
      </c>
      <c r="E185" s="30">
        <v>2449.9</v>
      </c>
      <c r="F185" s="29" t="s">
        <v>52</v>
      </c>
      <c r="G185" s="1" t="s">
        <v>741</v>
      </c>
      <c r="H185" s="1" t="s">
        <v>2312</v>
      </c>
      <c r="I185" s="1" t="s">
        <v>2575</v>
      </c>
      <c r="J185" s="1" t="s">
        <v>52</v>
      </c>
      <c r="K185" s="1" t="s">
        <v>52</v>
      </c>
      <c r="M185" s="1" t="s">
        <v>52</v>
      </c>
      <c r="O185" s="1" t="s">
        <v>52</v>
      </c>
      <c r="P185" s="1" t="s">
        <v>52</v>
      </c>
      <c r="Q185" s="1" t="s">
        <v>52</v>
      </c>
      <c r="R185" s="1" t="s">
        <v>52</v>
      </c>
      <c r="S185" s="1" t="s">
        <v>52</v>
      </c>
      <c r="T185" s="1" t="s">
        <v>52</v>
      </c>
    </row>
    <row r="186" spans="1:20" ht="20.100000000000001" customHeight="1">
      <c r="A186" s="29" t="s">
        <v>2335</v>
      </c>
      <c r="B186" s="30">
        <v>0</v>
      </c>
      <c r="C186" s="30">
        <v>0</v>
      </c>
      <c r="D186" s="30">
        <v>14243.7</v>
      </c>
      <c r="E186" s="30">
        <v>14243.7</v>
      </c>
      <c r="F186" s="29" t="s">
        <v>52</v>
      </c>
      <c r="G186" s="1" t="s">
        <v>741</v>
      </c>
      <c r="H186" s="1" t="s">
        <v>2312</v>
      </c>
      <c r="I186" s="1" t="s">
        <v>2336</v>
      </c>
      <c r="J186" s="1" t="s">
        <v>52</v>
      </c>
      <c r="K186" s="1" t="s">
        <v>52</v>
      </c>
      <c r="M186" s="1" t="s">
        <v>52</v>
      </c>
      <c r="O186" s="1" t="s">
        <v>52</v>
      </c>
      <c r="P186" s="1" t="s">
        <v>52</v>
      </c>
      <c r="Q186" s="1" t="s">
        <v>52</v>
      </c>
      <c r="R186" s="1" t="s">
        <v>52</v>
      </c>
      <c r="S186" s="1" t="s">
        <v>52</v>
      </c>
      <c r="T186" s="1" t="s">
        <v>52</v>
      </c>
    </row>
    <row r="187" spans="1:20" ht="20.100000000000001" customHeight="1">
      <c r="A187" s="29" t="s">
        <v>2314</v>
      </c>
      <c r="B187" s="30">
        <v>0</v>
      </c>
      <c r="C187" s="30">
        <v>0</v>
      </c>
      <c r="D187" s="30">
        <v>0</v>
      </c>
      <c r="E187" s="30">
        <v>0</v>
      </c>
      <c r="F187" s="29" t="s">
        <v>52</v>
      </c>
      <c r="G187" s="1" t="s">
        <v>741</v>
      </c>
      <c r="H187" s="1" t="s">
        <v>2312</v>
      </c>
      <c r="I187" s="1" t="s">
        <v>52</v>
      </c>
      <c r="J187" s="1" t="s">
        <v>52</v>
      </c>
      <c r="K187" s="1" t="s">
        <v>52</v>
      </c>
      <c r="M187" s="1" t="s">
        <v>52</v>
      </c>
      <c r="O187" s="1" t="s">
        <v>52</v>
      </c>
      <c r="P187" s="1" t="s">
        <v>52</v>
      </c>
      <c r="Q187" s="1" t="s">
        <v>52</v>
      </c>
      <c r="R187" s="1" t="s">
        <v>52</v>
      </c>
      <c r="S187" s="1" t="s">
        <v>52</v>
      </c>
      <c r="T187" s="1" t="s">
        <v>52</v>
      </c>
    </row>
    <row r="188" spans="1:20" ht="20.100000000000001" customHeight="1">
      <c r="A188" s="29" t="s">
        <v>2576</v>
      </c>
      <c r="B188" s="30">
        <v>0</v>
      </c>
      <c r="C188" s="30">
        <v>0</v>
      </c>
      <c r="D188" s="30">
        <v>0</v>
      </c>
      <c r="E188" s="30">
        <v>0</v>
      </c>
      <c r="F188" s="29" t="s">
        <v>52</v>
      </c>
      <c r="G188" s="1" t="s">
        <v>741</v>
      </c>
      <c r="H188" s="1" t="s">
        <v>2312</v>
      </c>
      <c r="I188" s="1" t="s">
        <v>2577</v>
      </c>
      <c r="J188" s="1" t="s">
        <v>52</v>
      </c>
      <c r="K188" s="1" t="s">
        <v>52</v>
      </c>
      <c r="M188" s="1" t="s">
        <v>52</v>
      </c>
      <c r="O188" s="1" t="s">
        <v>52</v>
      </c>
      <c r="P188" s="1" t="s">
        <v>52</v>
      </c>
      <c r="Q188" s="1" t="s">
        <v>52</v>
      </c>
      <c r="R188" s="1" t="s">
        <v>52</v>
      </c>
      <c r="S188" s="1" t="s">
        <v>52</v>
      </c>
      <c r="T188" s="1" t="s">
        <v>52</v>
      </c>
    </row>
    <row r="189" spans="1:20" ht="20.100000000000001" customHeight="1">
      <c r="A189" s="29" t="s">
        <v>2540</v>
      </c>
      <c r="B189" s="30">
        <v>0</v>
      </c>
      <c r="C189" s="30">
        <v>0</v>
      </c>
      <c r="D189" s="30">
        <v>0</v>
      </c>
      <c r="E189" s="30">
        <v>0</v>
      </c>
      <c r="F189" s="29" t="s">
        <v>52</v>
      </c>
      <c r="G189" s="1" t="s">
        <v>741</v>
      </c>
      <c r="H189" s="1" t="s">
        <v>2312</v>
      </c>
      <c r="I189" s="1" t="s">
        <v>2541</v>
      </c>
      <c r="J189" s="1" t="s">
        <v>52</v>
      </c>
      <c r="K189" s="1" t="s">
        <v>52</v>
      </c>
      <c r="M189" s="1" t="s">
        <v>52</v>
      </c>
      <c r="O189" s="1" t="s">
        <v>52</v>
      </c>
      <c r="P189" s="1" t="s">
        <v>52</v>
      </c>
      <c r="Q189" s="1" t="s">
        <v>52</v>
      </c>
      <c r="R189" s="1" t="s">
        <v>52</v>
      </c>
      <c r="S189" s="1" t="s">
        <v>52</v>
      </c>
      <c r="T189" s="1" t="s">
        <v>52</v>
      </c>
    </row>
    <row r="190" spans="1:20" ht="20.100000000000001" customHeight="1">
      <c r="A190" s="29" t="s">
        <v>2542</v>
      </c>
      <c r="B190" s="30">
        <v>0</v>
      </c>
      <c r="C190" s="30">
        <v>0</v>
      </c>
      <c r="D190" s="30">
        <v>0</v>
      </c>
      <c r="E190" s="30">
        <v>0</v>
      </c>
      <c r="F190" s="29" t="s">
        <v>52</v>
      </c>
      <c r="G190" s="1" t="s">
        <v>741</v>
      </c>
      <c r="H190" s="1" t="s">
        <v>2312</v>
      </c>
      <c r="I190" s="1" t="s">
        <v>2543</v>
      </c>
      <c r="J190" s="1" t="s">
        <v>52</v>
      </c>
      <c r="K190" s="1" t="s">
        <v>52</v>
      </c>
      <c r="M190" s="1" t="s">
        <v>52</v>
      </c>
      <c r="O190" s="1" t="s">
        <v>52</v>
      </c>
      <c r="P190" s="1" t="s">
        <v>52</v>
      </c>
      <c r="Q190" s="1" t="s">
        <v>52</v>
      </c>
      <c r="R190" s="1" t="s">
        <v>52</v>
      </c>
      <c r="S190" s="1" t="s">
        <v>52</v>
      </c>
      <c r="T190" s="1" t="s">
        <v>52</v>
      </c>
    </row>
    <row r="191" spans="1:20" ht="20.100000000000001" customHeight="1">
      <c r="A191" s="29" t="s">
        <v>2578</v>
      </c>
      <c r="B191" s="30">
        <v>0</v>
      </c>
      <c r="C191" s="30">
        <v>0</v>
      </c>
      <c r="D191" s="30">
        <v>0</v>
      </c>
      <c r="E191" s="30">
        <v>0</v>
      </c>
      <c r="F191" s="29" t="s">
        <v>52</v>
      </c>
      <c r="G191" s="1" t="s">
        <v>741</v>
      </c>
      <c r="H191" s="1" t="s">
        <v>2312</v>
      </c>
      <c r="I191" s="1" t="s">
        <v>2579</v>
      </c>
      <c r="J191" s="1" t="s">
        <v>52</v>
      </c>
      <c r="K191" s="1" t="s">
        <v>52</v>
      </c>
      <c r="M191" s="1" t="s">
        <v>52</v>
      </c>
      <c r="O191" s="1" t="s">
        <v>52</v>
      </c>
      <c r="P191" s="1" t="s">
        <v>52</v>
      </c>
      <c r="Q191" s="1" t="s">
        <v>52</v>
      </c>
      <c r="R191" s="1" t="s">
        <v>52</v>
      </c>
      <c r="S191" s="1" t="s">
        <v>52</v>
      </c>
      <c r="T191" s="1" t="s">
        <v>52</v>
      </c>
    </row>
    <row r="192" spans="1:20" ht="20.100000000000001" customHeight="1">
      <c r="A192" s="29" t="s">
        <v>2548</v>
      </c>
      <c r="B192" s="30">
        <v>0</v>
      </c>
      <c r="C192" s="30">
        <v>0</v>
      </c>
      <c r="D192" s="30">
        <v>0</v>
      </c>
      <c r="E192" s="30">
        <v>0</v>
      </c>
      <c r="F192" s="29" t="s">
        <v>52</v>
      </c>
      <c r="G192" s="1" t="s">
        <v>741</v>
      </c>
      <c r="H192" s="1" t="s">
        <v>2312</v>
      </c>
      <c r="I192" s="1" t="s">
        <v>2549</v>
      </c>
      <c r="J192" s="1" t="s">
        <v>52</v>
      </c>
      <c r="K192" s="1" t="s">
        <v>52</v>
      </c>
      <c r="M192" s="1" t="s">
        <v>52</v>
      </c>
      <c r="O192" s="1" t="s">
        <v>52</v>
      </c>
      <c r="P192" s="1" t="s">
        <v>52</v>
      </c>
      <c r="Q192" s="1" t="s">
        <v>52</v>
      </c>
      <c r="R192" s="1" t="s">
        <v>52</v>
      </c>
      <c r="S192" s="1" t="s">
        <v>52</v>
      </c>
      <c r="T192" s="1" t="s">
        <v>52</v>
      </c>
    </row>
    <row r="193" spans="1:20" ht="20.100000000000001" customHeight="1">
      <c r="A193" s="29" t="s">
        <v>2580</v>
      </c>
      <c r="B193" s="30">
        <v>0</v>
      </c>
      <c r="C193" s="30">
        <v>0</v>
      </c>
      <c r="D193" s="30">
        <v>0</v>
      </c>
      <c r="E193" s="30">
        <v>0</v>
      </c>
      <c r="F193" s="29" t="s">
        <v>52</v>
      </c>
      <c r="G193" s="1" t="s">
        <v>741</v>
      </c>
      <c r="H193" s="1" t="s">
        <v>2312</v>
      </c>
      <c r="I193" s="1" t="s">
        <v>2581</v>
      </c>
      <c r="J193" s="1" t="s">
        <v>52</v>
      </c>
      <c r="K193" s="1" t="s">
        <v>52</v>
      </c>
      <c r="M193" s="1" t="s">
        <v>52</v>
      </c>
      <c r="O193" s="1" t="s">
        <v>52</v>
      </c>
      <c r="P193" s="1" t="s">
        <v>52</v>
      </c>
      <c r="Q193" s="1" t="s">
        <v>52</v>
      </c>
      <c r="R193" s="1" t="s">
        <v>52</v>
      </c>
      <c r="S193" s="1" t="s">
        <v>52</v>
      </c>
      <c r="T193" s="1" t="s">
        <v>52</v>
      </c>
    </row>
    <row r="194" spans="1:20" ht="20.100000000000001" customHeight="1">
      <c r="A194" s="29" t="s">
        <v>2582</v>
      </c>
      <c r="B194" s="30">
        <v>0</v>
      </c>
      <c r="C194" s="30">
        <v>0</v>
      </c>
      <c r="D194" s="30">
        <v>539.6</v>
      </c>
      <c r="E194" s="30">
        <v>539.6</v>
      </c>
      <c r="F194" s="29" t="s">
        <v>52</v>
      </c>
      <c r="G194" s="1" t="s">
        <v>741</v>
      </c>
      <c r="H194" s="1" t="s">
        <v>2312</v>
      </c>
      <c r="I194" s="1" t="s">
        <v>2583</v>
      </c>
      <c r="J194" s="1" t="s">
        <v>52</v>
      </c>
      <c r="K194" s="1" t="s">
        <v>52</v>
      </c>
      <c r="M194" s="1" t="s">
        <v>52</v>
      </c>
      <c r="O194" s="1" t="s">
        <v>52</v>
      </c>
      <c r="P194" s="1" t="s">
        <v>52</v>
      </c>
      <c r="Q194" s="1" t="s">
        <v>52</v>
      </c>
      <c r="R194" s="1" t="s">
        <v>52</v>
      </c>
      <c r="S194" s="1" t="s">
        <v>52</v>
      </c>
      <c r="T194" s="1" t="s">
        <v>52</v>
      </c>
    </row>
    <row r="195" spans="1:20" ht="20.100000000000001" customHeight="1">
      <c r="A195" s="29" t="s">
        <v>2584</v>
      </c>
      <c r="B195" s="30">
        <v>0</v>
      </c>
      <c r="C195" s="30">
        <v>0</v>
      </c>
      <c r="D195" s="30">
        <v>1244.4000000000001</v>
      </c>
      <c r="E195" s="30">
        <v>1244.4000000000001</v>
      </c>
      <c r="F195" s="29" t="s">
        <v>52</v>
      </c>
      <c r="G195" s="1" t="s">
        <v>741</v>
      </c>
      <c r="H195" s="1" t="s">
        <v>2312</v>
      </c>
      <c r="I195" s="1" t="s">
        <v>2585</v>
      </c>
      <c r="J195" s="1" t="s">
        <v>52</v>
      </c>
      <c r="K195" s="1" t="s">
        <v>52</v>
      </c>
      <c r="M195" s="1" t="s">
        <v>52</v>
      </c>
      <c r="O195" s="1" t="s">
        <v>52</v>
      </c>
      <c r="P195" s="1" t="s">
        <v>52</v>
      </c>
      <c r="Q195" s="1" t="s">
        <v>52</v>
      </c>
      <c r="R195" s="1" t="s">
        <v>52</v>
      </c>
      <c r="S195" s="1" t="s">
        <v>52</v>
      </c>
      <c r="T195" s="1" t="s">
        <v>52</v>
      </c>
    </row>
    <row r="196" spans="1:20" ht="20.100000000000001" customHeight="1">
      <c r="A196" s="29" t="s">
        <v>2586</v>
      </c>
      <c r="B196" s="30">
        <v>0</v>
      </c>
      <c r="C196" s="30">
        <v>0</v>
      </c>
      <c r="D196" s="30">
        <v>594.79999999999995</v>
      </c>
      <c r="E196" s="30">
        <v>594.79999999999995</v>
      </c>
      <c r="F196" s="29" t="s">
        <v>52</v>
      </c>
      <c r="G196" s="1" t="s">
        <v>741</v>
      </c>
      <c r="H196" s="1" t="s">
        <v>2312</v>
      </c>
      <c r="I196" s="1" t="s">
        <v>2587</v>
      </c>
      <c r="J196" s="1" t="s">
        <v>52</v>
      </c>
      <c r="K196" s="1" t="s">
        <v>52</v>
      </c>
      <c r="M196" s="1" t="s">
        <v>52</v>
      </c>
      <c r="O196" s="1" t="s">
        <v>52</v>
      </c>
      <c r="P196" s="1" t="s">
        <v>52</v>
      </c>
      <c r="Q196" s="1" t="s">
        <v>52</v>
      </c>
      <c r="R196" s="1" t="s">
        <v>52</v>
      </c>
      <c r="S196" s="1" t="s">
        <v>52</v>
      </c>
      <c r="T196" s="1" t="s">
        <v>52</v>
      </c>
    </row>
    <row r="197" spans="1:20" ht="20.100000000000001" customHeight="1">
      <c r="A197" s="29" t="s">
        <v>2335</v>
      </c>
      <c r="B197" s="30">
        <v>0</v>
      </c>
      <c r="C197" s="30">
        <v>0</v>
      </c>
      <c r="D197" s="30">
        <v>2378.8000000000002</v>
      </c>
      <c r="E197" s="30">
        <v>2378.8000000000002</v>
      </c>
      <c r="F197" s="29" t="s">
        <v>52</v>
      </c>
      <c r="G197" s="1" t="s">
        <v>741</v>
      </c>
      <c r="H197" s="1" t="s">
        <v>2312</v>
      </c>
      <c r="I197" s="1" t="s">
        <v>2336</v>
      </c>
      <c r="J197" s="1" t="s">
        <v>52</v>
      </c>
      <c r="K197" s="1" t="s">
        <v>52</v>
      </c>
      <c r="M197" s="1" t="s">
        <v>52</v>
      </c>
      <c r="O197" s="1" t="s">
        <v>52</v>
      </c>
      <c r="P197" s="1" t="s">
        <v>52</v>
      </c>
      <c r="Q197" s="1" t="s">
        <v>52</v>
      </c>
      <c r="R197" s="1" t="s">
        <v>52</v>
      </c>
      <c r="S197" s="1" t="s">
        <v>52</v>
      </c>
      <c r="T197" s="1" t="s">
        <v>52</v>
      </c>
    </row>
    <row r="198" spans="1:20" ht="20.100000000000001" customHeight="1">
      <c r="A198" s="29" t="s">
        <v>2314</v>
      </c>
      <c r="B198" s="30">
        <v>0</v>
      </c>
      <c r="C198" s="30">
        <v>0</v>
      </c>
      <c r="D198" s="30">
        <v>0</v>
      </c>
      <c r="E198" s="30">
        <v>0</v>
      </c>
      <c r="F198" s="29" t="s">
        <v>52</v>
      </c>
      <c r="G198" s="1" t="s">
        <v>741</v>
      </c>
      <c r="H198" s="1" t="s">
        <v>2312</v>
      </c>
      <c r="I198" s="1" t="s">
        <v>52</v>
      </c>
      <c r="J198" s="1" t="s">
        <v>52</v>
      </c>
      <c r="K198" s="1" t="s">
        <v>52</v>
      </c>
      <c r="M198" s="1" t="s">
        <v>52</v>
      </c>
      <c r="O198" s="1" t="s">
        <v>52</v>
      </c>
      <c r="P198" s="1" t="s">
        <v>52</v>
      </c>
      <c r="Q198" s="1" t="s">
        <v>52</v>
      </c>
      <c r="R198" s="1" t="s">
        <v>52</v>
      </c>
      <c r="S198" s="1" t="s">
        <v>52</v>
      </c>
      <c r="T198" s="1" t="s">
        <v>52</v>
      </c>
    </row>
    <row r="199" spans="1:20" ht="20.100000000000001" customHeight="1">
      <c r="A199" s="29" t="s">
        <v>2588</v>
      </c>
      <c r="B199" s="30">
        <v>0</v>
      </c>
      <c r="C199" s="30">
        <v>0</v>
      </c>
      <c r="D199" s="30">
        <v>0</v>
      </c>
      <c r="E199" s="30">
        <v>0</v>
      </c>
      <c r="F199" s="29" t="s">
        <v>52</v>
      </c>
      <c r="G199" s="1" t="s">
        <v>741</v>
      </c>
      <c r="H199" s="1" t="s">
        <v>2312</v>
      </c>
      <c r="I199" s="1" t="s">
        <v>2589</v>
      </c>
      <c r="J199" s="1" t="s">
        <v>52</v>
      </c>
      <c r="K199" s="1" t="s">
        <v>52</v>
      </c>
      <c r="M199" s="1" t="s">
        <v>52</v>
      </c>
      <c r="O199" s="1" t="s">
        <v>52</v>
      </c>
      <c r="P199" s="1" t="s">
        <v>52</v>
      </c>
      <c r="Q199" s="1" t="s">
        <v>52</v>
      </c>
      <c r="R199" s="1" t="s">
        <v>52</v>
      </c>
      <c r="S199" s="1" t="s">
        <v>52</v>
      </c>
      <c r="T199" s="1" t="s">
        <v>52</v>
      </c>
    </row>
    <row r="200" spans="1:20" ht="20.100000000000001" customHeight="1">
      <c r="A200" s="29" t="s">
        <v>2590</v>
      </c>
      <c r="B200" s="30">
        <v>0</v>
      </c>
      <c r="C200" s="30">
        <v>0</v>
      </c>
      <c r="D200" s="30">
        <v>0</v>
      </c>
      <c r="E200" s="30">
        <v>0</v>
      </c>
      <c r="F200" s="29" t="s">
        <v>52</v>
      </c>
      <c r="G200" s="1" t="s">
        <v>741</v>
      </c>
      <c r="H200" s="1" t="s">
        <v>2312</v>
      </c>
      <c r="I200" s="1" t="s">
        <v>2591</v>
      </c>
      <c r="J200" s="1" t="s">
        <v>52</v>
      </c>
      <c r="K200" s="1" t="s">
        <v>52</v>
      </c>
      <c r="M200" s="1" t="s">
        <v>52</v>
      </c>
      <c r="O200" s="1" t="s">
        <v>52</v>
      </c>
      <c r="P200" s="1" t="s">
        <v>52</v>
      </c>
      <c r="Q200" s="1" t="s">
        <v>52</v>
      </c>
      <c r="R200" s="1" t="s">
        <v>52</v>
      </c>
      <c r="S200" s="1" t="s">
        <v>52</v>
      </c>
      <c r="T200" s="1" t="s">
        <v>52</v>
      </c>
    </row>
    <row r="201" spans="1:20" ht="20.100000000000001" customHeight="1">
      <c r="A201" s="29" t="s">
        <v>2592</v>
      </c>
      <c r="B201" s="30">
        <v>0</v>
      </c>
      <c r="C201" s="30">
        <v>0</v>
      </c>
      <c r="D201" s="30">
        <v>1762.1</v>
      </c>
      <c r="E201" s="30">
        <v>1762.1</v>
      </c>
      <c r="F201" s="29" t="s">
        <v>52</v>
      </c>
      <c r="G201" s="1" t="s">
        <v>741</v>
      </c>
      <c r="H201" s="1" t="s">
        <v>2312</v>
      </c>
      <c r="I201" s="1" t="s">
        <v>2593</v>
      </c>
      <c r="J201" s="1" t="s">
        <v>52</v>
      </c>
      <c r="K201" s="1" t="s">
        <v>52</v>
      </c>
      <c r="M201" s="1" t="s">
        <v>52</v>
      </c>
      <c r="O201" s="1" t="s">
        <v>52</v>
      </c>
      <c r="P201" s="1" t="s">
        <v>52</v>
      </c>
      <c r="Q201" s="1" t="s">
        <v>52</v>
      </c>
      <c r="R201" s="1" t="s">
        <v>52</v>
      </c>
      <c r="S201" s="1" t="s">
        <v>52</v>
      </c>
      <c r="T201" s="1" t="s">
        <v>52</v>
      </c>
    </row>
    <row r="202" spans="1:20" ht="20.100000000000001" customHeight="1">
      <c r="A202" s="29" t="s">
        <v>2519</v>
      </c>
      <c r="B202" s="30">
        <v>0</v>
      </c>
      <c r="C202" s="30">
        <v>0</v>
      </c>
      <c r="D202" s="30">
        <v>0</v>
      </c>
      <c r="E202" s="30">
        <v>0</v>
      </c>
      <c r="F202" s="29" t="s">
        <v>52</v>
      </c>
      <c r="G202" s="1" t="s">
        <v>741</v>
      </c>
      <c r="H202" s="1" t="s">
        <v>2312</v>
      </c>
      <c r="I202" s="1" t="s">
        <v>2520</v>
      </c>
      <c r="J202" s="1" t="s">
        <v>52</v>
      </c>
      <c r="K202" s="1" t="s">
        <v>52</v>
      </c>
      <c r="M202" s="1" t="s">
        <v>52</v>
      </c>
      <c r="O202" s="1" t="s">
        <v>52</v>
      </c>
      <c r="P202" s="1" t="s">
        <v>52</v>
      </c>
      <c r="Q202" s="1" t="s">
        <v>52</v>
      </c>
      <c r="R202" s="1" t="s">
        <v>52</v>
      </c>
      <c r="S202" s="1" t="s">
        <v>52</v>
      </c>
      <c r="T202" s="1" t="s">
        <v>52</v>
      </c>
    </row>
    <row r="203" spans="1:20" ht="20.100000000000001" customHeight="1">
      <c r="A203" s="29" t="s">
        <v>2594</v>
      </c>
      <c r="B203" s="30">
        <v>0</v>
      </c>
      <c r="C203" s="30">
        <v>0</v>
      </c>
      <c r="D203" s="30">
        <v>537.70000000000005</v>
      </c>
      <c r="E203" s="30">
        <v>537.70000000000005</v>
      </c>
      <c r="F203" s="29" t="s">
        <v>52</v>
      </c>
      <c r="G203" s="1" t="s">
        <v>741</v>
      </c>
      <c r="H203" s="1" t="s">
        <v>2312</v>
      </c>
      <c r="I203" s="1" t="s">
        <v>2595</v>
      </c>
      <c r="J203" s="1" t="s">
        <v>52</v>
      </c>
      <c r="K203" s="1" t="s">
        <v>52</v>
      </c>
      <c r="M203" s="1" t="s">
        <v>52</v>
      </c>
      <c r="O203" s="1" t="s">
        <v>52</v>
      </c>
      <c r="P203" s="1" t="s">
        <v>52</v>
      </c>
      <c r="Q203" s="1" t="s">
        <v>52</v>
      </c>
      <c r="R203" s="1" t="s">
        <v>52</v>
      </c>
      <c r="S203" s="1" t="s">
        <v>52</v>
      </c>
      <c r="T203" s="1" t="s">
        <v>52</v>
      </c>
    </row>
    <row r="204" spans="1:20" ht="20.100000000000001" customHeight="1">
      <c r="A204" s="29" t="s">
        <v>2335</v>
      </c>
      <c r="B204" s="30">
        <v>0</v>
      </c>
      <c r="C204" s="30">
        <v>0</v>
      </c>
      <c r="D204" s="30">
        <v>2299.8000000000002</v>
      </c>
      <c r="E204" s="30">
        <v>2299.8000000000002</v>
      </c>
      <c r="F204" s="29" t="s">
        <v>52</v>
      </c>
      <c r="G204" s="1" t="s">
        <v>741</v>
      </c>
      <c r="H204" s="1" t="s">
        <v>2312</v>
      </c>
      <c r="I204" s="1" t="s">
        <v>2336</v>
      </c>
      <c r="J204" s="1" t="s">
        <v>52</v>
      </c>
      <c r="K204" s="1" t="s">
        <v>52</v>
      </c>
      <c r="M204" s="1" t="s">
        <v>52</v>
      </c>
      <c r="O204" s="1" t="s">
        <v>52</v>
      </c>
      <c r="P204" s="1" t="s">
        <v>52</v>
      </c>
      <c r="Q204" s="1" t="s">
        <v>52</v>
      </c>
      <c r="R204" s="1" t="s">
        <v>52</v>
      </c>
      <c r="S204" s="1" t="s">
        <v>52</v>
      </c>
      <c r="T204" s="1" t="s">
        <v>52</v>
      </c>
    </row>
    <row r="205" spans="1:20" ht="20.100000000000001" customHeight="1">
      <c r="A205" s="29" t="s">
        <v>2349</v>
      </c>
      <c r="B205" s="31">
        <v>0</v>
      </c>
      <c r="C205" s="31">
        <v>0</v>
      </c>
      <c r="D205" s="31">
        <v>18922</v>
      </c>
      <c r="E205" s="31">
        <v>18922</v>
      </c>
      <c r="F205" s="32"/>
    </row>
    <row r="206" spans="1:20" ht="20.100000000000001" customHeight="1">
      <c r="A206" s="32"/>
      <c r="B206" s="32"/>
      <c r="C206" s="32"/>
      <c r="D206" s="32"/>
      <c r="E206" s="32"/>
      <c r="F206" s="32"/>
    </row>
    <row r="207" spans="1:20" ht="20.100000000000001" customHeight="1">
      <c r="A207" s="32" t="s">
        <v>2596</v>
      </c>
      <c r="B207" s="32"/>
      <c r="C207" s="32"/>
      <c r="D207" s="32"/>
      <c r="E207" s="32"/>
      <c r="F207" s="29" t="s">
        <v>52</v>
      </c>
      <c r="G207" s="1" t="s">
        <v>1669</v>
      </c>
      <c r="I207" s="1" t="s">
        <v>102</v>
      </c>
      <c r="J207" s="1" t="s">
        <v>1667</v>
      </c>
      <c r="K207" s="1" t="s">
        <v>104</v>
      </c>
    </row>
    <row r="208" spans="1:20" ht="20.100000000000001" customHeight="1">
      <c r="A208" s="29" t="s">
        <v>52</v>
      </c>
      <c r="B208" s="30"/>
      <c r="C208" s="30"/>
      <c r="D208" s="30"/>
      <c r="E208" s="30"/>
      <c r="F208" s="29" t="s">
        <v>52</v>
      </c>
      <c r="G208" s="1" t="s">
        <v>1669</v>
      </c>
      <c r="H208" s="1" t="s">
        <v>2310</v>
      </c>
      <c r="I208" s="1" t="s">
        <v>52</v>
      </c>
      <c r="J208" s="1" t="s">
        <v>52</v>
      </c>
      <c r="K208" s="1" t="s">
        <v>52</v>
      </c>
      <c r="L208">
        <v>1</v>
      </c>
      <c r="M208" s="1" t="s">
        <v>52</v>
      </c>
      <c r="O208" s="1" t="s">
        <v>52</v>
      </c>
      <c r="P208" s="1" t="s">
        <v>52</v>
      </c>
      <c r="Q208" s="1" t="s">
        <v>52</v>
      </c>
      <c r="R208" s="1" t="s">
        <v>52</v>
      </c>
      <c r="S208" s="1" t="s">
        <v>52</v>
      </c>
      <c r="T208" s="1" t="s">
        <v>52</v>
      </c>
    </row>
    <row r="209" spans="1:20" ht="20.100000000000001" customHeight="1">
      <c r="A209" s="29" t="s">
        <v>2597</v>
      </c>
      <c r="B209" s="30">
        <v>0</v>
      </c>
      <c r="C209" s="30">
        <v>0</v>
      </c>
      <c r="D209" s="30">
        <v>0</v>
      </c>
      <c r="E209" s="30">
        <v>0</v>
      </c>
      <c r="F209" s="29" t="s">
        <v>52</v>
      </c>
      <c r="G209" s="1" t="s">
        <v>1669</v>
      </c>
      <c r="H209" s="1" t="s">
        <v>2312</v>
      </c>
      <c r="I209" s="1" t="s">
        <v>2598</v>
      </c>
      <c r="J209" s="1" t="s">
        <v>52</v>
      </c>
      <c r="K209" s="1" t="s">
        <v>52</v>
      </c>
      <c r="M209" s="1" t="s">
        <v>52</v>
      </c>
      <c r="O209" s="1" t="s">
        <v>52</v>
      </c>
      <c r="P209" s="1" t="s">
        <v>52</v>
      </c>
      <c r="Q209" s="1" t="s">
        <v>52</v>
      </c>
      <c r="R209" s="1" t="s">
        <v>52</v>
      </c>
      <c r="S209" s="1" t="s">
        <v>52</v>
      </c>
      <c r="T209" s="1" t="s">
        <v>52</v>
      </c>
    </row>
    <row r="210" spans="1:20" ht="20.100000000000001" customHeight="1">
      <c r="A210" s="29" t="s">
        <v>2314</v>
      </c>
      <c r="B210" s="30">
        <v>0</v>
      </c>
      <c r="C210" s="30">
        <v>0</v>
      </c>
      <c r="D210" s="30">
        <v>0</v>
      </c>
      <c r="E210" s="30">
        <v>0</v>
      </c>
      <c r="F210" s="29" t="s">
        <v>52</v>
      </c>
      <c r="G210" s="1" t="s">
        <v>1669</v>
      </c>
      <c r="H210" s="1" t="s">
        <v>2312</v>
      </c>
      <c r="I210" s="1" t="s">
        <v>2314</v>
      </c>
      <c r="J210" s="1" t="s">
        <v>52</v>
      </c>
      <c r="K210" s="1" t="s">
        <v>52</v>
      </c>
      <c r="M210" s="1" t="s">
        <v>52</v>
      </c>
      <c r="O210" s="1" t="s">
        <v>52</v>
      </c>
      <c r="P210" s="1" t="s">
        <v>52</v>
      </c>
      <c r="Q210" s="1" t="s">
        <v>52</v>
      </c>
      <c r="R210" s="1" t="s">
        <v>52</v>
      </c>
      <c r="S210" s="1" t="s">
        <v>52</v>
      </c>
      <c r="T210" s="1" t="s">
        <v>52</v>
      </c>
    </row>
    <row r="211" spans="1:20" ht="20.100000000000001" customHeight="1">
      <c r="A211" s="29" t="s">
        <v>2315</v>
      </c>
      <c r="B211" s="30">
        <v>0</v>
      </c>
      <c r="C211" s="30">
        <v>0</v>
      </c>
      <c r="D211" s="30">
        <v>0</v>
      </c>
      <c r="E211" s="30">
        <v>0</v>
      </c>
      <c r="F211" s="29" t="s">
        <v>52</v>
      </c>
      <c r="G211" s="1" t="s">
        <v>1669</v>
      </c>
      <c r="H211" s="1" t="s">
        <v>2312</v>
      </c>
      <c r="I211" s="1" t="s">
        <v>2316</v>
      </c>
      <c r="J211" s="1" t="s">
        <v>52</v>
      </c>
      <c r="K211" s="1" t="s">
        <v>52</v>
      </c>
      <c r="M211" s="1" t="s">
        <v>52</v>
      </c>
      <c r="O211" s="1" t="s">
        <v>52</v>
      </c>
      <c r="P211" s="1" t="s">
        <v>52</v>
      </c>
      <c r="Q211" s="1" t="s">
        <v>52</v>
      </c>
      <c r="R211" s="1" t="s">
        <v>52</v>
      </c>
      <c r="S211" s="1" t="s">
        <v>52</v>
      </c>
      <c r="T211" s="1" t="s">
        <v>52</v>
      </c>
    </row>
    <row r="212" spans="1:20" ht="20.100000000000001" customHeight="1">
      <c r="A212" s="29" t="s">
        <v>2317</v>
      </c>
      <c r="B212" s="30">
        <v>0</v>
      </c>
      <c r="C212" s="30">
        <v>0</v>
      </c>
      <c r="D212" s="30">
        <v>0</v>
      </c>
      <c r="E212" s="30">
        <v>0</v>
      </c>
      <c r="F212" s="29" t="s">
        <v>52</v>
      </c>
      <c r="G212" s="1" t="s">
        <v>1669</v>
      </c>
      <c r="H212" s="1" t="s">
        <v>2312</v>
      </c>
      <c r="I212" s="1" t="s">
        <v>2318</v>
      </c>
      <c r="J212" s="1" t="s">
        <v>52</v>
      </c>
      <c r="K212" s="1" t="s">
        <v>52</v>
      </c>
      <c r="M212" s="1" t="s">
        <v>52</v>
      </c>
      <c r="O212" s="1" t="s">
        <v>52</v>
      </c>
      <c r="P212" s="1" t="s">
        <v>52</v>
      </c>
      <c r="Q212" s="1" t="s">
        <v>52</v>
      </c>
      <c r="R212" s="1" t="s">
        <v>52</v>
      </c>
      <c r="S212" s="1" t="s">
        <v>52</v>
      </c>
      <c r="T212" s="1" t="s">
        <v>52</v>
      </c>
    </row>
    <row r="213" spans="1:20" ht="20.100000000000001" customHeight="1">
      <c r="A213" s="29" t="s">
        <v>2319</v>
      </c>
      <c r="B213" s="30">
        <v>0</v>
      </c>
      <c r="C213" s="30">
        <v>0</v>
      </c>
      <c r="D213" s="30">
        <v>0</v>
      </c>
      <c r="E213" s="30">
        <v>0</v>
      </c>
      <c r="F213" s="29" t="s">
        <v>52</v>
      </c>
      <c r="G213" s="1" t="s">
        <v>1669</v>
      </c>
      <c r="H213" s="1" t="s">
        <v>2312</v>
      </c>
      <c r="I213" s="1" t="s">
        <v>2320</v>
      </c>
      <c r="J213" s="1" t="s">
        <v>52</v>
      </c>
      <c r="K213" s="1" t="s">
        <v>52</v>
      </c>
      <c r="M213" s="1" t="s">
        <v>52</v>
      </c>
      <c r="O213" s="1" t="s">
        <v>52</v>
      </c>
      <c r="P213" s="1" t="s">
        <v>52</v>
      </c>
      <c r="Q213" s="1" t="s">
        <v>52</v>
      </c>
      <c r="R213" s="1" t="s">
        <v>52</v>
      </c>
      <c r="S213" s="1" t="s">
        <v>52</v>
      </c>
      <c r="T213" s="1" t="s">
        <v>52</v>
      </c>
    </row>
    <row r="214" spans="1:20" ht="20.100000000000001" customHeight="1">
      <c r="A214" s="29" t="s">
        <v>2321</v>
      </c>
      <c r="B214" s="30">
        <v>0</v>
      </c>
      <c r="C214" s="30">
        <v>0</v>
      </c>
      <c r="D214" s="30">
        <v>0</v>
      </c>
      <c r="E214" s="30">
        <v>0</v>
      </c>
      <c r="F214" s="29" t="s">
        <v>52</v>
      </c>
      <c r="G214" s="1" t="s">
        <v>1669</v>
      </c>
      <c r="H214" s="1" t="s">
        <v>2312</v>
      </c>
      <c r="I214" s="1" t="s">
        <v>2322</v>
      </c>
      <c r="J214" s="1" t="s">
        <v>52</v>
      </c>
      <c r="K214" s="1" t="s">
        <v>52</v>
      </c>
      <c r="M214" s="1" t="s">
        <v>52</v>
      </c>
      <c r="O214" s="1" t="s">
        <v>52</v>
      </c>
      <c r="P214" s="1" t="s">
        <v>52</v>
      </c>
      <c r="Q214" s="1" t="s">
        <v>52</v>
      </c>
      <c r="R214" s="1" t="s">
        <v>52</v>
      </c>
      <c r="S214" s="1" t="s">
        <v>52</v>
      </c>
      <c r="T214" s="1" t="s">
        <v>52</v>
      </c>
    </row>
    <row r="215" spans="1:20" ht="20.100000000000001" customHeight="1">
      <c r="A215" s="29" t="s">
        <v>2323</v>
      </c>
      <c r="B215" s="30">
        <v>0</v>
      </c>
      <c r="C215" s="30">
        <v>0</v>
      </c>
      <c r="D215" s="30">
        <v>0</v>
      </c>
      <c r="E215" s="30">
        <v>0</v>
      </c>
      <c r="F215" s="29" t="s">
        <v>52</v>
      </c>
      <c r="G215" s="1" t="s">
        <v>1669</v>
      </c>
      <c r="H215" s="1" t="s">
        <v>2312</v>
      </c>
      <c r="I215" s="1" t="s">
        <v>2324</v>
      </c>
      <c r="J215" s="1" t="s">
        <v>52</v>
      </c>
      <c r="K215" s="1" t="s">
        <v>52</v>
      </c>
      <c r="M215" s="1" t="s">
        <v>52</v>
      </c>
      <c r="O215" s="1" t="s">
        <v>52</v>
      </c>
      <c r="P215" s="1" t="s">
        <v>52</v>
      </c>
      <c r="Q215" s="1" t="s">
        <v>52</v>
      </c>
      <c r="R215" s="1" t="s">
        <v>52</v>
      </c>
      <c r="S215" s="1" t="s">
        <v>52</v>
      </c>
      <c r="T215" s="1" t="s">
        <v>52</v>
      </c>
    </row>
    <row r="216" spans="1:20" ht="20.100000000000001" customHeight="1">
      <c r="A216" s="29" t="s">
        <v>2325</v>
      </c>
      <c r="B216" s="30">
        <v>0</v>
      </c>
      <c r="C216" s="30">
        <v>0</v>
      </c>
      <c r="D216" s="30">
        <v>0</v>
      </c>
      <c r="E216" s="30">
        <v>0</v>
      </c>
      <c r="F216" s="29" t="s">
        <v>52</v>
      </c>
      <c r="G216" s="1" t="s">
        <v>1669</v>
      </c>
      <c r="H216" s="1" t="s">
        <v>2312</v>
      </c>
      <c r="I216" s="1" t="s">
        <v>2326</v>
      </c>
      <c r="J216" s="1" t="s">
        <v>52</v>
      </c>
      <c r="K216" s="1" t="s">
        <v>52</v>
      </c>
      <c r="M216" s="1" t="s">
        <v>52</v>
      </c>
      <c r="O216" s="1" t="s">
        <v>52</v>
      </c>
      <c r="P216" s="1" t="s">
        <v>52</v>
      </c>
      <c r="Q216" s="1" t="s">
        <v>52</v>
      </c>
      <c r="R216" s="1" t="s">
        <v>52</v>
      </c>
      <c r="S216" s="1" t="s">
        <v>52</v>
      </c>
      <c r="T216" s="1" t="s">
        <v>52</v>
      </c>
    </row>
    <row r="217" spans="1:20" ht="20.100000000000001" customHeight="1">
      <c r="A217" s="29" t="s">
        <v>2599</v>
      </c>
      <c r="B217" s="30">
        <v>0</v>
      </c>
      <c r="C217" s="30">
        <v>0</v>
      </c>
      <c r="D217" s="30">
        <v>0</v>
      </c>
      <c r="E217" s="30">
        <v>0</v>
      </c>
      <c r="F217" s="29" t="s">
        <v>52</v>
      </c>
      <c r="G217" s="1" t="s">
        <v>1669</v>
      </c>
      <c r="H217" s="1" t="s">
        <v>2312</v>
      </c>
      <c r="I217" s="1" t="s">
        <v>2600</v>
      </c>
      <c r="J217" s="1" t="s">
        <v>52</v>
      </c>
      <c r="K217" s="1" t="s">
        <v>52</v>
      </c>
      <c r="M217" s="1" t="s">
        <v>52</v>
      </c>
      <c r="O217" s="1" t="s">
        <v>52</v>
      </c>
      <c r="P217" s="1" t="s">
        <v>52</v>
      </c>
      <c r="Q217" s="1" t="s">
        <v>52</v>
      </c>
      <c r="R217" s="1" t="s">
        <v>52</v>
      </c>
      <c r="S217" s="1" t="s">
        <v>52</v>
      </c>
      <c r="T217" s="1" t="s">
        <v>52</v>
      </c>
    </row>
    <row r="218" spans="1:20" ht="20.100000000000001" customHeight="1">
      <c r="A218" s="29" t="s">
        <v>2314</v>
      </c>
      <c r="B218" s="30">
        <v>0</v>
      </c>
      <c r="C218" s="30">
        <v>0</v>
      </c>
      <c r="D218" s="30">
        <v>0</v>
      </c>
      <c r="E218" s="30">
        <v>0</v>
      </c>
      <c r="F218" s="29" t="s">
        <v>52</v>
      </c>
      <c r="G218" s="1" t="s">
        <v>1669</v>
      </c>
      <c r="H218" s="1" t="s">
        <v>2312</v>
      </c>
      <c r="I218" s="1" t="s">
        <v>52</v>
      </c>
      <c r="J218" s="1" t="s">
        <v>52</v>
      </c>
      <c r="K218" s="1" t="s">
        <v>52</v>
      </c>
      <c r="M218" s="1" t="s">
        <v>52</v>
      </c>
      <c r="O218" s="1" t="s">
        <v>52</v>
      </c>
      <c r="P218" s="1" t="s">
        <v>52</v>
      </c>
      <c r="Q218" s="1" t="s">
        <v>52</v>
      </c>
      <c r="R218" s="1" t="s">
        <v>52</v>
      </c>
      <c r="S218" s="1" t="s">
        <v>52</v>
      </c>
      <c r="T218" s="1" t="s">
        <v>52</v>
      </c>
    </row>
    <row r="219" spans="1:20" ht="20.100000000000001" customHeight="1">
      <c r="A219" s="29" t="s">
        <v>2601</v>
      </c>
      <c r="B219" s="30">
        <v>419.1</v>
      </c>
      <c r="C219" s="30">
        <v>0</v>
      </c>
      <c r="D219" s="30">
        <v>0</v>
      </c>
      <c r="E219" s="30">
        <v>419.1</v>
      </c>
      <c r="F219" s="29" t="s">
        <v>52</v>
      </c>
      <c r="G219" s="1" t="s">
        <v>1669</v>
      </c>
      <c r="H219" s="1" t="s">
        <v>2312</v>
      </c>
      <c r="I219" s="1" t="s">
        <v>2330</v>
      </c>
      <c r="J219" s="1" t="s">
        <v>52</v>
      </c>
      <c r="K219" s="1" t="s">
        <v>52</v>
      </c>
      <c r="M219" s="1" t="s">
        <v>52</v>
      </c>
      <c r="O219" s="1" t="s">
        <v>52</v>
      </c>
      <c r="P219" s="1" t="s">
        <v>52</v>
      </c>
      <c r="Q219" s="1" t="s">
        <v>52</v>
      </c>
      <c r="R219" s="1" t="s">
        <v>52</v>
      </c>
      <c r="S219" s="1" t="s">
        <v>52</v>
      </c>
      <c r="T219" s="1" t="s">
        <v>52</v>
      </c>
    </row>
    <row r="220" spans="1:20" ht="20.100000000000001" customHeight="1">
      <c r="A220" s="29" t="s">
        <v>2602</v>
      </c>
      <c r="B220" s="30">
        <v>0</v>
      </c>
      <c r="C220" s="30">
        <v>1000.8</v>
      </c>
      <c r="D220" s="30">
        <v>0</v>
      </c>
      <c r="E220" s="30">
        <v>1000.8</v>
      </c>
      <c r="F220" s="29" t="s">
        <v>52</v>
      </c>
      <c r="G220" s="1" t="s">
        <v>1669</v>
      </c>
      <c r="H220" s="1" t="s">
        <v>2312</v>
      </c>
      <c r="I220" s="1" t="s">
        <v>2332</v>
      </c>
      <c r="J220" s="1" t="s">
        <v>52</v>
      </c>
      <c r="K220" s="1" t="s">
        <v>52</v>
      </c>
      <c r="M220" s="1" t="s">
        <v>52</v>
      </c>
      <c r="O220" s="1" t="s">
        <v>52</v>
      </c>
      <c r="P220" s="1" t="s">
        <v>52</v>
      </c>
      <c r="Q220" s="1" t="s">
        <v>52</v>
      </c>
      <c r="R220" s="1" t="s">
        <v>52</v>
      </c>
      <c r="S220" s="1" t="s">
        <v>52</v>
      </c>
      <c r="T220" s="1" t="s">
        <v>52</v>
      </c>
    </row>
    <row r="221" spans="1:20" ht="20.100000000000001" customHeight="1">
      <c r="A221" s="29" t="s">
        <v>2603</v>
      </c>
      <c r="B221" s="30">
        <v>0</v>
      </c>
      <c r="C221" s="30">
        <v>0</v>
      </c>
      <c r="D221" s="30">
        <v>416.3</v>
      </c>
      <c r="E221" s="30">
        <v>416.3</v>
      </c>
      <c r="F221" s="29" t="s">
        <v>52</v>
      </c>
      <c r="G221" s="1" t="s">
        <v>1669</v>
      </c>
      <c r="H221" s="1" t="s">
        <v>2312</v>
      </c>
      <c r="I221" s="1" t="s">
        <v>2334</v>
      </c>
      <c r="J221" s="1" t="s">
        <v>52</v>
      </c>
      <c r="K221" s="1" t="s">
        <v>52</v>
      </c>
      <c r="M221" s="1" t="s">
        <v>52</v>
      </c>
      <c r="O221" s="1" t="s">
        <v>52</v>
      </c>
      <c r="P221" s="1" t="s">
        <v>52</v>
      </c>
      <c r="Q221" s="1" t="s">
        <v>52</v>
      </c>
      <c r="R221" s="1" t="s">
        <v>52</v>
      </c>
      <c r="S221" s="1" t="s">
        <v>52</v>
      </c>
      <c r="T221" s="1" t="s">
        <v>52</v>
      </c>
    </row>
    <row r="222" spans="1:20" ht="20.100000000000001" customHeight="1">
      <c r="A222" s="29" t="s">
        <v>2335</v>
      </c>
      <c r="B222" s="30">
        <v>419.1</v>
      </c>
      <c r="C222" s="30">
        <v>1000.8</v>
      </c>
      <c r="D222" s="30">
        <v>416.3</v>
      </c>
      <c r="E222" s="30">
        <v>1836.2</v>
      </c>
      <c r="F222" s="29" t="s">
        <v>52</v>
      </c>
      <c r="G222" s="1" t="s">
        <v>1669</v>
      </c>
      <c r="H222" s="1" t="s">
        <v>2312</v>
      </c>
      <c r="I222" s="1" t="s">
        <v>2336</v>
      </c>
      <c r="J222" s="1" t="s">
        <v>52</v>
      </c>
      <c r="K222" s="1" t="s">
        <v>52</v>
      </c>
      <c r="M222" s="1" t="s">
        <v>52</v>
      </c>
      <c r="O222" s="1" t="s">
        <v>52</v>
      </c>
      <c r="P222" s="1" t="s">
        <v>52</v>
      </c>
      <c r="Q222" s="1" t="s">
        <v>52</v>
      </c>
      <c r="R222" s="1" t="s">
        <v>52</v>
      </c>
      <c r="S222" s="1" t="s">
        <v>52</v>
      </c>
      <c r="T222" s="1" t="s">
        <v>52</v>
      </c>
    </row>
    <row r="223" spans="1:20" ht="20.100000000000001" customHeight="1">
      <c r="A223" s="33" t="s">
        <v>2349</v>
      </c>
      <c r="B223" s="34">
        <v>419</v>
      </c>
      <c r="C223" s="34">
        <v>1000</v>
      </c>
      <c r="D223" s="34">
        <v>416</v>
      </c>
      <c r="E223" s="34">
        <v>1835</v>
      </c>
      <c r="F223" s="35"/>
    </row>
  </sheetData>
  <phoneticPr fontId="1" type="noConversion"/>
  <pageMargins left="0.78740157480314954" right="0" top="0.39370078740157477" bottom="0.39370078740157477" header="0" footer="0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18"/>
  <sheetViews>
    <sheetView view="pageBreakPreview" zoomScaleNormal="100" workbookViewId="0">
      <selection activeCell="A32" activeCellId="1" sqref="A19 A32"/>
    </sheetView>
  </sheetViews>
  <sheetFormatPr defaultColWidth="11" defaultRowHeight="13.5"/>
  <cols>
    <col min="1" max="1" width="103.875" style="43" customWidth="1"/>
    <col min="2" max="5" width="11" style="43" customWidth="1"/>
    <col min="6" max="7" width="9.875" style="43" customWidth="1"/>
    <col min="8" max="8" width="12.625" style="43" customWidth="1"/>
    <col min="9" max="9" width="17.625" style="43" customWidth="1"/>
    <col min="10" max="10" width="4.25" style="43" customWidth="1"/>
    <col min="11" max="16384" width="11" style="43"/>
  </cols>
  <sheetData>
    <row r="1" spans="1:1" ht="72.75" customHeight="1">
      <c r="A1" s="47" t="s">
        <v>3011</v>
      </c>
    </row>
    <row r="2" spans="1:1" ht="25.5" customHeight="1"/>
    <row r="3" spans="1:1" ht="25.5">
      <c r="A3" s="46" t="str">
        <f>+표지!A3</f>
        <v>공사명 : 여수시 월호리 마을회관 증축 및 리모델링공사</v>
      </c>
    </row>
    <row r="4" spans="1:1">
      <c r="A4" s="106"/>
    </row>
    <row r="5" spans="1:1" ht="25.5">
      <c r="A5" s="45"/>
    </row>
    <row r="18" spans="1:1" ht="31.5" customHeight="1">
      <c r="A18" s="44" t="str">
        <f>+표지!A18</f>
        <v>상상 건축사 사무소</v>
      </c>
    </row>
  </sheetData>
  <phoneticPr fontId="1" type="noConversion"/>
  <printOptions horizontalCentered="1" verticalCentered="1"/>
  <pageMargins left="1.28" right="0.74803149606299213" top="1.48" bottom="0.46" header="0.51181102362204722" footer="0.32"/>
  <pageSetup paperSize="9" scale="11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83"/>
  <sheetViews>
    <sheetView view="pageBreakPreview" topLeftCell="B1" zoomScale="60" zoomScaleNormal="85" workbookViewId="0">
      <pane xSplit="3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E5" sqref="E5"/>
    </sheetView>
  </sheetViews>
  <sheetFormatPr defaultRowHeight="16.5"/>
  <cols>
    <col min="1" max="1" width="12.625" hidden="1" customWidth="1"/>
    <col min="2" max="3" width="30.625" customWidth="1"/>
    <col min="4" max="4" width="4.625" customWidth="1"/>
    <col min="5" max="5" width="13.625" customWidth="1"/>
    <col min="6" max="6" width="4.625" customWidth="1"/>
    <col min="7" max="7" width="13.625" customWidth="1"/>
    <col min="8" max="8" width="4.625" customWidth="1"/>
    <col min="9" max="9" width="13.625" customWidth="1"/>
    <col min="10" max="10" width="4.625" customWidth="1"/>
    <col min="11" max="11" width="13.625" customWidth="1"/>
    <col min="12" max="12" width="4.625" customWidth="1"/>
    <col min="13" max="13" width="13.625" customWidth="1"/>
    <col min="14" max="14" width="4.625" customWidth="1"/>
    <col min="15" max="22" width="13.625" customWidth="1"/>
    <col min="23" max="23" width="8.625" customWidth="1"/>
    <col min="24" max="24" width="12.625" customWidth="1"/>
    <col min="25" max="27" width="1.625" hidden="1" customWidth="1"/>
    <col min="28" max="28" width="10.625" hidden="1" customWidth="1"/>
  </cols>
  <sheetData>
    <row r="1" spans="1:28" ht="30" customHeight="1">
      <c r="A1" s="131" t="s">
        <v>2604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</row>
    <row r="2" spans="1:28" ht="30" customHeight="1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</row>
    <row r="3" spans="1:28" ht="30" customHeight="1">
      <c r="A3" s="132" t="s">
        <v>804</v>
      </c>
      <c r="B3" s="129" t="s">
        <v>2</v>
      </c>
      <c r="C3" s="129" t="s">
        <v>2304</v>
      </c>
      <c r="D3" s="129" t="s">
        <v>4</v>
      </c>
      <c r="E3" s="129" t="s">
        <v>6</v>
      </c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 t="s">
        <v>806</v>
      </c>
      <c r="Q3" s="129" t="s">
        <v>807</v>
      </c>
      <c r="R3" s="129"/>
      <c r="S3" s="129"/>
      <c r="T3" s="129"/>
      <c r="U3" s="129"/>
      <c r="V3" s="129"/>
      <c r="W3" s="129" t="s">
        <v>809</v>
      </c>
      <c r="X3" s="129" t="s">
        <v>12</v>
      </c>
      <c r="Y3" s="123" t="s">
        <v>2612</v>
      </c>
      <c r="Z3" s="123" t="s">
        <v>2613</v>
      </c>
      <c r="AA3" s="123" t="s">
        <v>2614</v>
      </c>
      <c r="AB3" s="123" t="s">
        <v>48</v>
      </c>
    </row>
    <row r="4" spans="1:28" ht="30" customHeight="1">
      <c r="A4" s="132"/>
      <c r="B4" s="129"/>
      <c r="C4" s="129"/>
      <c r="D4" s="129"/>
      <c r="E4" s="41" t="s">
        <v>2605</v>
      </c>
      <c r="F4" s="41" t="s">
        <v>2606</v>
      </c>
      <c r="G4" s="41" t="s">
        <v>2607</v>
      </c>
      <c r="H4" s="41" t="s">
        <v>2606</v>
      </c>
      <c r="I4" s="41" t="s">
        <v>2608</v>
      </c>
      <c r="J4" s="41" t="s">
        <v>2606</v>
      </c>
      <c r="K4" s="41" t="s">
        <v>2976</v>
      </c>
      <c r="L4" s="41" t="s">
        <v>2606</v>
      </c>
      <c r="M4" s="41" t="s">
        <v>2977</v>
      </c>
      <c r="N4" s="41"/>
      <c r="O4" s="41" t="s">
        <v>2611</v>
      </c>
      <c r="P4" s="129"/>
      <c r="Q4" s="41" t="s">
        <v>2605</v>
      </c>
      <c r="R4" s="41" t="s">
        <v>2607</v>
      </c>
      <c r="S4" s="41" t="s">
        <v>2608</v>
      </c>
      <c r="T4" s="41" t="s">
        <v>2609</v>
      </c>
      <c r="U4" s="41" t="s">
        <v>2610</v>
      </c>
      <c r="V4" s="41" t="s">
        <v>2611</v>
      </c>
      <c r="W4" s="129"/>
      <c r="X4" s="129"/>
      <c r="Y4" s="123"/>
      <c r="Z4" s="123"/>
      <c r="AA4" s="123"/>
      <c r="AB4" s="123"/>
    </row>
    <row r="5" spans="1:28" ht="30" customHeight="1">
      <c r="A5" s="12" t="s">
        <v>1850</v>
      </c>
      <c r="B5" s="12" t="s">
        <v>913</v>
      </c>
      <c r="C5" s="12" t="s">
        <v>939</v>
      </c>
      <c r="D5" s="36" t="s">
        <v>68</v>
      </c>
      <c r="E5" s="37">
        <v>0</v>
      </c>
      <c r="F5" s="12" t="s">
        <v>52</v>
      </c>
      <c r="G5" s="37">
        <v>0</v>
      </c>
      <c r="H5" s="12" t="s">
        <v>52</v>
      </c>
      <c r="I5" s="37">
        <v>0</v>
      </c>
      <c r="J5" s="12" t="s">
        <v>52</v>
      </c>
      <c r="K5" s="37">
        <v>0</v>
      </c>
      <c r="L5" s="12" t="s">
        <v>52</v>
      </c>
      <c r="M5" s="37">
        <v>0</v>
      </c>
      <c r="N5" s="12" t="s">
        <v>52</v>
      </c>
      <c r="O5" s="37">
        <v>0</v>
      </c>
      <c r="P5" s="37">
        <v>0</v>
      </c>
      <c r="Q5" s="37">
        <v>0</v>
      </c>
      <c r="R5" s="37">
        <v>0</v>
      </c>
      <c r="S5" s="37">
        <v>0</v>
      </c>
      <c r="T5" s="37">
        <v>0</v>
      </c>
      <c r="U5" s="37">
        <v>66538</v>
      </c>
      <c r="V5" s="37">
        <f t="shared" ref="V5:V20" si="0">SMALL(Q5:U5,COUNTIF(Q5:U5,0)+1)</f>
        <v>66538</v>
      </c>
      <c r="W5" s="12" t="s">
        <v>2615</v>
      </c>
      <c r="X5" s="12" t="s">
        <v>1757</v>
      </c>
      <c r="Y5" s="1" t="s">
        <v>52</v>
      </c>
      <c r="Z5" s="1" t="s">
        <v>52</v>
      </c>
      <c r="AA5" s="38"/>
      <c r="AB5" s="1" t="s">
        <v>52</v>
      </c>
    </row>
    <row r="6" spans="1:28" ht="30" customHeight="1">
      <c r="A6" s="12" t="s">
        <v>1822</v>
      </c>
      <c r="B6" s="12" t="s">
        <v>913</v>
      </c>
      <c r="C6" s="12" t="s">
        <v>914</v>
      </c>
      <c r="D6" s="36" t="s">
        <v>68</v>
      </c>
      <c r="E6" s="37">
        <v>0</v>
      </c>
      <c r="F6" s="12" t="s">
        <v>52</v>
      </c>
      <c r="G6" s="37">
        <v>0</v>
      </c>
      <c r="H6" s="12" t="s">
        <v>52</v>
      </c>
      <c r="I6" s="37">
        <v>0</v>
      </c>
      <c r="J6" s="12" t="s">
        <v>52</v>
      </c>
      <c r="K6" s="37">
        <v>0</v>
      </c>
      <c r="L6" s="12" t="s">
        <v>52</v>
      </c>
      <c r="M6" s="37">
        <v>0</v>
      </c>
      <c r="N6" s="12" t="s">
        <v>52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112342</v>
      </c>
      <c r="V6" s="37">
        <f t="shared" si="0"/>
        <v>112342</v>
      </c>
      <c r="W6" s="12" t="s">
        <v>2616</v>
      </c>
      <c r="X6" s="12" t="s">
        <v>1757</v>
      </c>
      <c r="Y6" s="1" t="s">
        <v>52</v>
      </c>
      <c r="Z6" s="1" t="s">
        <v>52</v>
      </c>
      <c r="AA6" s="38"/>
      <c r="AB6" s="1" t="s">
        <v>52</v>
      </c>
    </row>
    <row r="7" spans="1:28" ht="30" customHeight="1">
      <c r="A7" s="12" t="s">
        <v>1798</v>
      </c>
      <c r="B7" s="12" t="s">
        <v>913</v>
      </c>
      <c r="C7" s="12" t="s">
        <v>1796</v>
      </c>
      <c r="D7" s="36" t="s">
        <v>68</v>
      </c>
      <c r="E7" s="37">
        <v>0</v>
      </c>
      <c r="F7" s="12" t="s">
        <v>52</v>
      </c>
      <c r="G7" s="37">
        <v>0</v>
      </c>
      <c r="H7" s="12" t="s">
        <v>52</v>
      </c>
      <c r="I7" s="37">
        <v>0</v>
      </c>
      <c r="J7" s="12" t="s">
        <v>52</v>
      </c>
      <c r="K7" s="37">
        <v>0</v>
      </c>
      <c r="L7" s="12" t="s">
        <v>52</v>
      </c>
      <c r="M7" s="37">
        <v>0</v>
      </c>
      <c r="N7" s="12" t="s">
        <v>52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  <c r="U7" s="37">
        <v>117766</v>
      </c>
      <c r="V7" s="37">
        <f t="shared" si="0"/>
        <v>117766</v>
      </c>
      <c r="W7" s="12" t="s">
        <v>2617</v>
      </c>
      <c r="X7" s="12" t="s">
        <v>1757</v>
      </c>
      <c r="Y7" s="1" t="s">
        <v>52</v>
      </c>
      <c r="Z7" s="1" t="s">
        <v>52</v>
      </c>
      <c r="AA7" s="38"/>
      <c r="AB7" s="1" t="s">
        <v>52</v>
      </c>
    </row>
    <row r="8" spans="1:28" ht="30" customHeight="1">
      <c r="A8" s="12" t="s">
        <v>2273</v>
      </c>
      <c r="B8" s="12" t="s">
        <v>1806</v>
      </c>
      <c r="C8" s="12" t="s">
        <v>2271</v>
      </c>
      <c r="D8" s="36" t="s">
        <v>68</v>
      </c>
      <c r="E8" s="37">
        <v>0</v>
      </c>
      <c r="F8" s="12" t="s">
        <v>52</v>
      </c>
      <c r="G8" s="37">
        <v>0</v>
      </c>
      <c r="H8" s="12" t="s">
        <v>52</v>
      </c>
      <c r="I8" s="37">
        <v>0</v>
      </c>
      <c r="J8" s="12" t="s">
        <v>52</v>
      </c>
      <c r="K8" s="37">
        <v>0</v>
      </c>
      <c r="L8" s="12" t="s">
        <v>52</v>
      </c>
      <c r="M8" s="37">
        <v>0</v>
      </c>
      <c r="N8" s="12" t="s">
        <v>52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37391</v>
      </c>
      <c r="V8" s="37">
        <f t="shared" si="0"/>
        <v>37391</v>
      </c>
      <c r="W8" s="12" t="s">
        <v>2618</v>
      </c>
      <c r="X8" s="12" t="s">
        <v>1757</v>
      </c>
      <c r="Y8" s="1" t="s">
        <v>52</v>
      </c>
      <c r="Z8" s="1" t="s">
        <v>52</v>
      </c>
      <c r="AA8" s="38"/>
      <c r="AB8" s="1" t="s">
        <v>52</v>
      </c>
    </row>
    <row r="9" spans="1:28" ht="30" customHeight="1">
      <c r="A9" s="12" t="s">
        <v>1809</v>
      </c>
      <c r="B9" s="12" t="s">
        <v>1806</v>
      </c>
      <c r="C9" s="12" t="s">
        <v>1807</v>
      </c>
      <c r="D9" s="36" t="s">
        <v>68</v>
      </c>
      <c r="E9" s="37">
        <v>0</v>
      </c>
      <c r="F9" s="12" t="s">
        <v>52</v>
      </c>
      <c r="G9" s="37">
        <v>0</v>
      </c>
      <c r="H9" s="12" t="s">
        <v>52</v>
      </c>
      <c r="I9" s="37">
        <v>0</v>
      </c>
      <c r="J9" s="12" t="s">
        <v>52</v>
      </c>
      <c r="K9" s="37">
        <v>0</v>
      </c>
      <c r="L9" s="12" t="s">
        <v>52</v>
      </c>
      <c r="M9" s="37">
        <v>0</v>
      </c>
      <c r="N9" s="12" t="s">
        <v>52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90653</v>
      </c>
      <c r="V9" s="37">
        <f t="shared" si="0"/>
        <v>90653</v>
      </c>
      <c r="W9" s="12" t="s">
        <v>2619</v>
      </c>
      <c r="X9" s="12" t="s">
        <v>1757</v>
      </c>
      <c r="Y9" s="1" t="s">
        <v>52</v>
      </c>
      <c r="Z9" s="1" t="s">
        <v>52</v>
      </c>
      <c r="AA9" s="38"/>
      <c r="AB9" s="1" t="s">
        <v>52</v>
      </c>
    </row>
    <row r="10" spans="1:28" ht="30" customHeight="1">
      <c r="A10" s="12" t="s">
        <v>1819</v>
      </c>
      <c r="B10" s="12" t="s">
        <v>1817</v>
      </c>
      <c r="C10" s="12" t="s">
        <v>1807</v>
      </c>
      <c r="D10" s="36" t="s">
        <v>68</v>
      </c>
      <c r="E10" s="37">
        <v>0</v>
      </c>
      <c r="F10" s="12" t="s">
        <v>52</v>
      </c>
      <c r="G10" s="37">
        <v>0</v>
      </c>
      <c r="H10" s="12" t="s">
        <v>52</v>
      </c>
      <c r="I10" s="37">
        <v>0</v>
      </c>
      <c r="J10" s="12" t="s">
        <v>52</v>
      </c>
      <c r="K10" s="37">
        <v>0</v>
      </c>
      <c r="L10" s="12" t="s">
        <v>52</v>
      </c>
      <c r="M10" s="37">
        <v>0</v>
      </c>
      <c r="N10" s="12" t="s">
        <v>52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1634</v>
      </c>
      <c r="V10" s="37">
        <f t="shared" si="0"/>
        <v>1634</v>
      </c>
      <c r="W10" s="12" t="s">
        <v>2620</v>
      </c>
      <c r="X10" s="12" t="s">
        <v>1757</v>
      </c>
      <c r="Y10" s="1" t="s">
        <v>52</v>
      </c>
      <c r="Z10" s="1" t="s">
        <v>52</v>
      </c>
      <c r="AA10" s="38"/>
      <c r="AB10" s="1" t="s">
        <v>52</v>
      </c>
    </row>
    <row r="11" spans="1:28" ht="30" customHeight="1">
      <c r="A11" s="12" t="s">
        <v>1841</v>
      </c>
      <c r="B11" s="12" t="s">
        <v>928</v>
      </c>
      <c r="C11" s="12" t="s">
        <v>929</v>
      </c>
      <c r="D11" s="36" t="s">
        <v>68</v>
      </c>
      <c r="E11" s="37">
        <v>0</v>
      </c>
      <c r="F11" s="12" t="s">
        <v>52</v>
      </c>
      <c r="G11" s="37">
        <v>0</v>
      </c>
      <c r="H11" s="12" t="s">
        <v>52</v>
      </c>
      <c r="I11" s="37">
        <v>0</v>
      </c>
      <c r="J11" s="12" t="s">
        <v>52</v>
      </c>
      <c r="K11" s="37">
        <v>0</v>
      </c>
      <c r="L11" s="12" t="s">
        <v>52</v>
      </c>
      <c r="M11" s="37">
        <v>0</v>
      </c>
      <c r="N11" s="12" t="s">
        <v>52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6966</v>
      </c>
      <c r="V11" s="37">
        <f t="shared" si="0"/>
        <v>6966</v>
      </c>
      <c r="W11" s="12" t="s">
        <v>2621</v>
      </c>
      <c r="X11" s="12" t="s">
        <v>1757</v>
      </c>
      <c r="Y11" s="1" t="s">
        <v>52</v>
      </c>
      <c r="Z11" s="1" t="s">
        <v>52</v>
      </c>
      <c r="AA11" s="38"/>
      <c r="AB11" s="1" t="s">
        <v>52</v>
      </c>
    </row>
    <row r="12" spans="1:28" ht="30" customHeight="1">
      <c r="A12" s="12" t="s">
        <v>1835</v>
      </c>
      <c r="B12" s="12" t="s">
        <v>923</v>
      </c>
      <c r="C12" s="12" t="s">
        <v>924</v>
      </c>
      <c r="D12" s="36" t="s">
        <v>68</v>
      </c>
      <c r="E12" s="37">
        <v>0</v>
      </c>
      <c r="F12" s="12" t="s">
        <v>52</v>
      </c>
      <c r="G12" s="37">
        <v>0</v>
      </c>
      <c r="H12" s="12" t="s">
        <v>52</v>
      </c>
      <c r="I12" s="37">
        <v>0</v>
      </c>
      <c r="J12" s="12" t="s">
        <v>52</v>
      </c>
      <c r="K12" s="37">
        <v>0</v>
      </c>
      <c r="L12" s="12" t="s">
        <v>52</v>
      </c>
      <c r="M12" s="37">
        <v>0</v>
      </c>
      <c r="N12" s="12" t="s">
        <v>52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94381</v>
      </c>
      <c r="V12" s="37">
        <f t="shared" si="0"/>
        <v>94381</v>
      </c>
      <c r="W12" s="12" t="s">
        <v>2622</v>
      </c>
      <c r="X12" s="12" t="s">
        <v>1757</v>
      </c>
      <c r="Y12" s="1" t="s">
        <v>52</v>
      </c>
      <c r="Z12" s="1" t="s">
        <v>52</v>
      </c>
      <c r="AA12" s="38"/>
      <c r="AB12" s="1" t="s">
        <v>52</v>
      </c>
    </row>
    <row r="13" spans="1:28" ht="30" customHeight="1">
      <c r="A13" s="12" t="s">
        <v>1758</v>
      </c>
      <c r="B13" s="12" t="s">
        <v>825</v>
      </c>
      <c r="C13" s="12" t="s">
        <v>826</v>
      </c>
      <c r="D13" s="36" t="s">
        <v>68</v>
      </c>
      <c r="E13" s="37">
        <v>0</v>
      </c>
      <c r="F13" s="12" t="s">
        <v>52</v>
      </c>
      <c r="G13" s="37">
        <v>0</v>
      </c>
      <c r="H13" s="12" t="s">
        <v>52</v>
      </c>
      <c r="I13" s="37">
        <v>0</v>
      </c>
      <c r="J13" s="12" t="s">
        <v>52</v>
      </c>
      <c r="K13" s="37">
        <v>0</v>
      </c>
      <c r="L13" s="12" t="s">
        <v>52</v>
      </c>
      <c r="M13" s="37">
        <v>0</v>
      </c>
      <c r="N13" s="12" t="s">
        <v>52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35307</v>
      </c>
      <c r="V13" s="37">
        <f t="shared" si="0"/>
        <v>35307</v>
      </c>
      <c r="W13" s="12" t="s">
        <v>2623</v>
      </c>
      <c r="X13" s="12" t="s">
        <v>1757</v>
      </c>
      <c r="Y13" s="1" t="s">
        <v>52</v>
      </c>
      <c r="Z13" s="1" t="s">
        <v>52</v>
      </c>
      <c r="AA13" s="38"/>
      <c r="AB13" s="1" t="s">
        <v>52</v>
      </c>
    </row>
    <row r="14" spans="1:28" ht="30" customHeight="1">
      <c r="A14" s="12" t="s">
        <v>2292</v>
      </c>
      <c r="B14" s="12" t="s">
        <v>825</v>
      </c>
      <c r="C14" s="12" t="s">
        <v>924</v>
      </c>
      <c r="D14" s="36" t="s">
        <v>68</v>
      </c>
      <c r="E14" s="37">
        <v>0</v>
      </c>
      <c r="F14" s="12" t="s">
        <v>52</v>
      </c>
      <c r="G14" s="37">
        <v>0</v>
      </c>
      <c r="H14" s="12" t="s">
        <v>52</v>
      </c>
      <c r="I14" s="37">
        <v>0</v>
      </c>
      <c r="J14" s="12" t="s">
        <v>52</v>
      </c>
      <c r="K14" s="37">
        <v>0</v>
      </c>
      <c r="L14" s="12" t="s">
        <v>52</v>
      </c>
      <c r="M14" s="37">
        <v>0</v>
      </c>
      <c r="N14" s="12" t="s">
        <v>52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91593</v>
      </c>
      <c r="V14" s="37">
        <f t="shared" si="0"/>
        <v>91593</v>
      </c>
      <c r="W14" s="12" t="s">
        <v>2624</v>
      </c>
      <c r="X14" s="12" t="s">
        <v>1757</v>
      </c>
      <c r="Y14" s="1" t="s">
        <v>52</v>
      </c>
      <c r="Z14" s="1" t="s">
        <v>52</v>
      </c>
      <c r="AA14" s="38"/>
      <c r="AB14" s="1" t="s">
        <v>52</v>
      </c>
    </row>
    <row r="15" spans="1:28" ht="30" customHeight="1">
      <c r="A15" s="12" t="s">
        <v>2283</v>
      </c>
      <c r="B15" s="12" t="s">
        <v>2280</v>
      </c>
      <c r="C15" s="12" t="s">
        <v>2281</v>
      </c>
      <c r="D15" s="36" t="s">
        <v>68</v>
      </c>
      <c r="E15" s="37">
        <v>0</v>
      </c>
      <c r="F15" s="12" t="s">
        <v>52</v>
      </c>
      <c r="G15" s="37">
        <v>0</v>
      </c>
      <c r="H15" s="12" t="s">
        <v>52</v>
      </c>
      <c r="I15" s="37">
        <v>0</v>
      </c>
      <c r="J15" s="12" t="s">
        <v>52</v>
      </c>
      <c r="K15" s="37">
        <v>0</v>
      </c>
      <c r="L15" s="12" t="s">
        <v>52</v>
      </c>
      <c r="M15" s="37">
        <v>0</v>
      </c>
      <c r="N15" s="12" t="s">
        <v>52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67216</v>
      </c>
      <c r="V15" s="37">
        <f t="shared" si="0"/>
        <v>67216</v>
      </c>
      <c r="W15" s="12" t="s">
        <v>2625</v>
      </c>
      <c r="X15" s="12" t="s">
        <v>1757</v>
      </c>
      <c r="Y15" s="1" t="s">
        <v>52</v>
      </c>
      <c r="Z15" s="1" t="s">
        <v>52</v>
      </c>
      <c r="AA15" s="38"/>
      <c r="AB15" s="1" t="s">
        <v>52</v>
      </c>
    </row>
    <row r="16" spans="1:28" ht="30" customHeight="1">
      <c r="A16" s="12" t="s">
        <v>1860</v>
      </c>
      <c r="B16" s="12" t="s">
        <v>970</v>
      </c>
      <c r="C16" s="12" t="s">
        <v>971</v>
      </c>
      <c r="D16" s="36" t="s">
        <v>68</v>
      </c>
      <c r="E16" s="37">
        <v>0</v>
      </c>
      <c r="F16" s="12" t="s">
        <v>52</v>
      </c>
      <c r="G16" s="37">
        <v>0</v>
      </c>
      <c r="H16" s="12" t="s">
        <v>52</v>
      </c>
      <c r="I16" s="37">
        <v>0</v>
      </c>
      <c r="J16" s="12" t="s">
        <v>52</v>
      </c>
      <c r="K16" s="37">
        <v>0</v>
      </c>
      <c r="L16" s="12" t="s">
        <v>52</v>
      </c>
      <c r="M16" s="37">
        <v>0</v>
      </c>
      <c r="N16" s="12" t="s">
        <v>52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275000</v>
      </c>
      <c r="V16" s="37">
        <f t="shared" si="0"/>
        <v>275000</v>
      </c>
      <c r="W16" s="12" t="s">
        <v>2626</v>
      </c>
      <c r="X16" s="12" t="s">
        <v>1757</v>
      </c>
      <c r="Y16" s="1" t="s">
        <v>52</v>
      </c>
      <c r="Z16" s="1" t="s">
        <v>52</v>
      </c>
      <c r="AA16" s="38"/>
      <c r="AB16" s="1" t="s">
        <v>52</v>
      </c>
    </row>
    <row r="17" spans="1:28" ht="30" customHeight="1">
      <c r="A17" s="12" t="s">
        <v>1867</v>
      </c>
      <c r="B17" s="12" t="s">
        <v>970</v>
      </c>
      <c r="C17" s="12" t="s">
        <v>1000</v>
      </c>
      <c r="D17" s="36" t="s">
        <v>68</v>
      </c>
      <c r="E17" s="37">
        <v>0</v>
      </c>
      <c r="F17" s="12" t="s">
        <v>52</v>
      </c>
      <c r="G17" s="37">
        <v>0</v>
      </c>
      <c r="H17" s="12" t="s">
        <v>52</v>
      </c>
      <c r="I17" s="37">
        <v>0</v>
      </c>
      <c r="J17" s="12" t="s">
        <v>52</v>
      </c>
      <c r="K17" s="37">
        <v>0</v>
      </c>
      <c r="L17" s="12" t="s">
        <v>52</v>
      </c>
      <c r="M17" s="37">
        <v>0</v>
      </c>
      <c r="N17" s="12" t="s">
        <v>52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341000</v>
      </c>
      <c r="V17" s="37">
        <f t="shared" si="0"/>
        <v>341000</v>
      </c>
      <c r="W17" s="12" t="s">
        <v>2627</v>
      </c>
      <c r="X17" s="12" t="s">
        <v>1757</v>
      </c>
      <c r="Y17" s="1" t="s">
        <v>52</v>
      </c>
      <c r="Z17" s="1" t="s">
        <v>52</v>
      </c>
      <c r="AA17" s="38"/>
      <c r="AB17" s="1" t="s">
        <v>52</v>
      </c>
    </row>
    <row r="18" spans="1:28" ht="30" customHeight="1">
      <c r="A18" s="12" t="s">
        <v>2264</v>
      </c>
      <c r="B18" s="12" t="s">
        <v>1692</v>
      </c>
      <c r="C18" s="12" t="s">
        <v>1693</v>
      </c>
      <c r="D18" s="36" t="s">
        <v>68</v>
      </c>
      <c r="E18" s="37">
        <v>0</v>
      </c>
      <c r="F18" s="12" t="s">
        <v>52</v>
      </c>
      <c r="G18" s="37">
        <v>0</v>
      </c>
      <c r="H18" s="12" t="s">
        <v>52</v>
      </c>
      <c r="I18" s="37">
        <v>0</v>
      </c>
      <c r="J18" s="12" t="s">
        <v>52</v>
      </c>
      <c r="K18" s="37">
        <v>0</v>
      </c>
      <c r="L18" s="12" t="s">
        <v>52</v>
      </c>
      <c r="M18" s="37">
        <v>0</v>
      </c>
      <c r="N18" s="12" t="s">
        <v>52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1375</v>
      </c>
      <c r="V18" s="37">
        <f t="shared" si="0"/>
        <v>1375</v>
      </c>
      <c r="W18" s="12" t="s">
        <v>2628</v>
      </c>
      <c r="X18" s="12" t="s">
        <v>1757</v>
      </c>
      <c r="Y18" s="1" t="s">
        <v>52</v>
      </c>
      <c r="Z18" s="1" t="s">
        <v>52</v>
      </c>
      <c r="AA18" s="38"/>
      <c r="AB18" s="1" t="s">
        <v>52</v>
      </c>
    </row>
    <row r="19" spans="1:28" ht="30" customHeight="1">
      <c r="A19" s="12" t="s">
        <v>1828</v>
      </c>
      <c r="B19" s="12" t="s">
        <v>918</v>
      </c>
      <c r="C19" s="12" t="s">
        <v>919</v>
      </c>
      <c r="D19" s="36" t="s">
        <v>68</v>
      </c>
      <c r="E19" s="37">
        <v>0</v>
      </c>
      <c r="F19" s="12" t="s">
        <v>52</v>
      </c>
      <c r="G19" s="37">
        <v>0</v>
      </c>
      <c r="H19" s="12" t="s">
        <v>52</v>
      </c>
      <c r="I19" s="37">
        <v>0</v>
      </c>
      <c r="J19" s="12" t="s">
        <v>52</v>
      </c>
      <c r="K19" s="37">
        <v>0</v>
      </c>
      <c r="L19" s="12" t="s">
        <v>52</v>
      </c>
      <c r="M19" s="37">
        <v>0</v>
      </c>
      <c r="N19" s="12" t="s">
        <v>52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47263</v>
      </c>
      <c r="V19" s="37">
        <f t="shared" si="0"/>
        <v>47263</v>
      </c>
      <c r="W19" s="12" t="s">
        <v>2629</v>
      </c>
      <c r="X19" s="12" t="s">
        <v>1757</v>
      </c>
      <c r="Y19" s="1" t="s">
        <v>52</v>
      </c>
      <c r="Z19" s="1" t="s">
        <v>52</v>
      </c>
      <c r="AA19" s="38"/>
      <c r="AB19" s="1" t="s">
        <v>52</v>
      </c>
    </row>
    <row r="20" spans="1:28" ht="30" customHeight="1">
      <c r="A20" s="12" t="s">
        <v>1779</v>
      </c>
      <c r="B20" s="12" t="s">
        <v>898</v>
      </c>
      <c r="C20" s="12" t="s">
        <v>899</v>
      </c>
      <c r="D20" s="36" t="s">
        <v>1778</v>
      </c>
      <c r="E20" s="37">
        <v>0</v>
      </c>
      <c r="F20" s="12" t="s">
        <v>52</v>
      </c>
      <c r="G20" s="37">
        <v>0</v>
      </c>
      <c r="H20" s="12" t="s">
        <v>52</v>
      </c>
      <c r="I20" s="37">
        <v>0</v>
      </c>
      <c r="J20" s="12" t="s">
        <v>52</v>
      </c>
      <c r="K20" s="37">
        <v>0</v>
      </c>
      <c r="L20" s="12" t="s">
        <v>52</v>
      </c>
      <c r="M20" s="37">
        <v>0</v>
      </c>
      <c r="N20" s="12" t="s">
        <v>52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277274</v>
      </c>
      <c r="V20" s="37">
        <f t="shared" si="0"/>
        <v>277274</v>
      </c>
      <c r="W20" s="12" t="s">
        <v>2630</v>
      </c>
      <c r="X20" s="12" t="s">
        <v>1757</v>
      </c>
      <c r="Y20" s="1" t="s">
        <v>52</v>
      </c>
      <c r="Z20" s="1" t="s">
        <v>52</v>
      </c>
      <c r="AA20" s="38"/>
      <c r="AB20" s="1" t="s">
        <v>52</v>
      </c>
    </row>
    <row r="21" spans="1:28" ht="30" customHeight="1">
      <c r="A21" s="12" t="s">
        <v>1939</v>
      </c>
      <c r="B21" s="12" t="s">
        <v>724</v>
      </c>
      <c r="C21" s="12" t="s">
        <v>1268</v>
      </c>
      <c r="D21" s="36" t="s">
        <v>104</v>
      </c>
      <c r="E21" s="37">
        <v>0</v>
      </c>
      <c r="F21" s="12" t="s">
        <v>52</v>
      </c>
      <c r="G21" s="37">
        <v>0</v>
      </c>
      <c r="H21" s="12" t="s">
        <v>52</v>
      </c>
      <c r="I21" s="37">
        <v>0</v>
      </c>
      <c r="J21" s="12" t="s">
        <v>52</v>
      </c>
      <c r="K21" s="37">
        <v>0</v>
      </c>
      <c r="L21" s="12" t="s">
        <v>52</v>
      </c>
      <c r="M21" s="37">
        <v>0</v>
      </c>
      <c r="N21" s="12" t="s">
        <v>52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12" t="s">
        <v>2631</v>
      </c>
      <c r="X21" s="12" t="s">
        <v>162</v>
      </c>
      <c r="Y21" s="1" t="s">
        <v>52</v>
      </c>
      <c r="Z21" s="1" t="s">
        <v>52</v>
      </c>
      <c r="AA21" s="38"/>
      <c r="AB21" s="1" t="s">
        <v>52</v>
      </c>
    </row>
    <row r="22" spans="1:28" ht="30" customHeight="1">
      <c r="A22" s="12" t="s">
        <v>726</v>
      </c>
      <c r="B22" s="12" t="s">
        <v>724</v>
      </c>
      <c r="C22" s="12" t="s">
        <v>725</v>
      </c>
      <c r="D22" s="36" t="s">
        <v>104</v>
      </c>
      <c r="E22" s="37">
        <v>0</v>
      </c>
      <c r="F22" s="12" t="s">
        <v>52</v>
      </c>
      <c r="G22" s="37">
        <v>0</v>
      </c>
      <c r="H22" s="12" t="s">
        <v>52</v>
      </c>
      <c r="I22" s="37">
        <v>47000</v>
      </c>
      <c r="J22" s="12" t="s">
        <v>2632</v>
      </c>
      <c r="K22" s="37">
        <v>0</v>
      </c>
      <c r="L22" s="12" t="s">
        <v>52</v>
      </c>
      <c r="M22" s="37">
        <v>0</v>
      </c>
      <c r="N22" s="12" t="s">
        <v>52</v>
      </c>
      <c r="O22" s="37">
        <f t="shared" ref="O22:O34" si="1">SMALL(E22:M22,COUNTIF(E22:M22,0)+1)</f>
        <v>47000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12" t="s">
        <v>2633</v>
      </c>
      <c r="X22" s="12" t="s">
        <v>52</v>
      </c>
      <c r="Y22" s="1" t="s">
        <v>52</v>
      </c>
      <c r="Z22" s="1" t="s">
        <v>52</v>
      </c>
      <c r="AA22" s="38"/>
      <c r="AB22" s="1" t="s">
        <v>52</v>
      </c>
    </row>
    <row r="23" spans="1:28" ht="30" customHeight="1">
      <c r="A23" s="12" t="s">
        <v>1890</v>
      </c>
      <c r="B23" s="12" t="s">
        <v>1887</v>
      </c>
      <c r="C23" s="12" t="s">
        <v>1888</v>
      </c>
      <c r="D23" s="36" t="s">
        <v>83</v>
      </c>
      <c r="E23" s="37">
        <v>11018</v>
      </c>
      <c r="F23" s="12" t="s">
        <v>52</v>
      </c>
      <c r="G23" s="37">
        <v>11354.47</v>
      </c>
      <c r="H23" s="12" t="s">
        <v>2634</v>
      </c>
      <c r="I23" s="37">
        <v>11556.03</v>
      </c>
      <c r="J23" s="12" t="s">
        <v>2635</v>
      </c>
      <c r="K23" s="37">
        <v>0</v>
      </c>
      <c r="L23" s="12" t="s">
        <v>52</v>
      </c>
      <c r="M23" s="37">
        <v>0</v>
      </c>
      <c r="N23" s="12" t="s">
        <v>52</v>
      </c>
      <c r="O23" s="37">
        <f t="shared" si="1"/>
        <v>11018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12" t="s">
        <v>2636</v>
      </c>
      <c r="X23" s="12" t="s">
        <v>52</v>
      </c>
      <c r="Y23" s="1" t="s">
        <v>52</v>
      </c>
      <c r="Z23" s="1" t="s">
        <v>52</v>
      </c>
      <c r="AA23" s="38"/>
      <c r="AB23" s="1" t="s">
        <v>52</v>
      </c>
    </row>
    <row r="24" spans="1:28" ht="30" customHeight="1">
      <c r="A24" s="12" t="s">
        <v>1196</v>
      </c>
      <c r="B24" s="12" t="s">
        <v>1194</v>
      </c>
      <c r="C24" s="12" t="s">
        <v>1195</v>
      </c>
      <c r="D24" s="36" t="s">
        <v>83</v>
      </c>
      <c r="E24" s="37">
        <v>4232</v>
      </c>
      <c r="F24" s="12" t="s">
        <v>52</v>
      </c>
      <c r="G24" s="37">
        <v>5811.6</v>
      </c>
      <c r="H24" s="12" t="s">
        <v>2637</v>
      </c>
      <c r="I24" s="37">
        <v>4837.3999999999996</v>
      </c>
      <c r="J24" s="12" t="s">
        <v>2638</v>
      </c>
      <c r="K24" s="37">
        <v>0</v>
      </c>
      <c r="L24" s="12" t="s">
        <v>52</v>
      </c>
      <c r="M24" s="37">
        <v>0</v>
      </c>
      <c r="N24" s="12" t="s">
        <v>52</v>
      </c>
      <c r="O24" s="37">
        <f t="shared" si="1"/>
        <v>4232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12" t="s">
        <v>2639</v>
      </c>
      <c r="X24" s="12" t="s">
        <v>52</v>
      </c>
      <c r="Y24" s="1" t="s">
        <v>52</v>
      </c>
      <c r="Z24" s="1" t="s">
        <v>52</v>
      </c>
      <c r="AA24" s="38"/>
      <c r="AB24" s="1" t="s">
        <v>52</v>
      </c>
    </row>
    <row r="25" spans="1:28" ht="30" customHeight="1">
      <c r="A25" s="12" t="s">
        <v>1205</v>
      </c>
      <c r="B25" s="12" t="s">
        <v>1194</v>
      </c>
      <c r="C25" s="12" t="s">
        <v>1204</v>
      </c>
      <c r="D25" s="36" t="s">
        <v>83</v>
      </c>
      <c r="E25" s="37">
        <v>5778</v>
      </c>
      <c r="F25" s="12" t="s">
        <v>52</v>
      </c>
      <c r="G25" s="37">
        <v>7625.63</v>
      </c>
      <c r="H25" s="12" t="s">
        <v>2637</v>
      </c>
      <c r="I25" s="37">
        <v>6550.65</v>
      </c>
      <c r="J25" s="12" t="s">
        <v>2638</v>
      </c>
      <c r="K25" s="37">
        <v>0</v>
      </c>
      <c r="L25" s="12" t="s">
        <v>52</v>
      </c>
      <c r="M25" s="37">
        <v>0</v>
      </c>
      <c r="N25" s="12" t="s">
        <v>52</v>
      </c>
      <c r="O25" s="37">
        <f t="shared" si="1"/>
        <v>5778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12" t="s">
        <v>2640</v>
      </c>
      <c r="X25" s="12" t="s">
        <v>52</v>
      </c>
      <c r="Y25" s="1" t="s">
        <v>52</v>
      </c>
      <c r="Z25" s="1" t="s">
        <v>52</v>
      </c>
      <c r="AA25" s="38"/>
      <c r="AB25" s="1" t="s">
        <v>52</v>
      </c>
    </row>
    <row r="26" spans="1:28" ht="30" customHeight="1">
      <c r="A26" s="12" t="s">
        <v>213</v>
      </c>
      <c r="B26" s="12" t="s">
        <v>210</v>
      </c>
      <c r="C26" s="12" t="s">
        <v>211</v>
      </c>
      <c r="D26" s="36" t="s">
        <v>161</v>
      </c>
      <c r="E26" s="37">
        <v>251750</v>
      </c>
      <c r="F26" s="12" t="s">
        <v>52</v>
      </c>
      <c r="G26" s="37">
        <v>435000</v>
      </c>
      <c r="H26" s="12" t="s">
        <v>2641</v>
      </c>
      <c r="I26" s="37">
        <v>414000</v>
      </c>
      <c r="J26" s="12" t="s">
        <v>2642</v>
      </c>
      <c r="K26" s="37">
        <v>0</v>
      </c>
      <c r="L26" s="12" t="s">
        <v>52</v>
      </c>
      <c r="M26" s="37">
        <v>0</v>
      </c>
      <c r="N26" s="12" t="s">
        <v>52</v>
      </c>
      <c r="O26" s="37">
        <f t="shared" si="1"/>
        <v>251750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12" t="s">
        <v>2643</v>
      </c>
      <c r="X26" s="12" t="s">
        <v>212</v>
      </c>
      <c r="Y26" s="1" t="s">
        <v>52</v>
      </c>
      <c r="Z26" s="1" t="s">
        <v>52</v>
      </c>
      <c r="AA26" s="38"/>
      <c r="AB26" s="1" t="s">
        <v>52</v>
      </c>
    </row>
    <row r="27" spans="1:28" ht="30" customHeight="1">
      <c r="A27" s="12" t="s">
        <v>772</v>
      </c>
      <c r="B27" s="12" t="s">
        <v>210</v>
      </c>
      <c r="C27" s="12" t="s">
        <v>211</v>
      </c>
      <c r="D27" s="36" t="s">
        <v>771</v>
      </c>
      <c r="E27" s="37">
        <v>251</v>
      </c>
      <c r="F27" s="12" t="s">
        <v>52</v>
      </c>
      <c r="G27" s="37">
        <v>435</v>
      </c>
      <c r="H27" s="12" t="s">
        <v>2641</v>
      </c>
      <c r="I27" s="37">
        <v>414</v>
      </c>
      <c r="J27" s="12" t="s">
        <v>2642</v>
      </c>
      <c r="K27" s="37">
        <v>0</v>
      </c>
      <c r="L27" s="12" t="s">
        <v>52</v>
      </c>
      <c r="M27" s="37">
        <v>0</v>
      </c>
      <c r="N27" s="12" t="s">
        <v>52</v>
      </c>
      <c r="O27" s="37">
        <f t="shared" si="1"/>
        <v>251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12" t="s">
        <v>2644</v>
      </c>
      <c r="X27" s="12" t="s">
        <v>212</v>
      </c>
      <c r="Y27" s="1" t="s">
        <v>52</v>
      </c>
      <c r="Z27" s="1" t="s">
        <v>52</v>
      </c>
      <c r="AA27" s="38"/>
      <c r="AB27" s="1" t="s">
        <v>52</v>
      </c>
    </row>
    <row r="28" spans="1:28" ht="30" customHeight="1">
      <c r="A28" s="12" t="s">
        <v>1347</v>
      </c>
      <c r="B28" s="12" t="s">
        <v>210</v>
      </c>
      <c r="C28" s="12" t="s">
        <v>1346</v>
      </c>
      <c r="D28" s="36" t="s">
        <v>771</v>
      </c>
      <c r="E28" s="37">
        <v>1425</v>
      </c>
      <c r="F28" s="12" t="s">
        <v>52</v>
      </c>
      <c r="G28" s="37">
        <v>1850</v>
      </c>
      <c r="H28" s="12" t="s">
        <v>2641</v>
      </c>
      <c r="I28" s="37">
        <v>1900</v>
      </c>
      <c r="J28" s="12" t="s">
        <v>2642</v>
      </c>
      <c r="K28" s="37">
        <v>0</v>
      </c>
      <c r="L28" s="12" t="s">
        <v>52</v>
      </c>
      <c r="M28" s="37">
        <v>0</v>
      </c>
      <c r="N28" s="12" t="s">
        <v>52</v>
      </c>
      <c r="O28" s="37">
        <f t="shared" si="1"/>
        <v>1425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12" t="s">
        <v>2645</v>
      </c>
      <c r="X28" s="12" t="s">
        <v>212</v>
      </c>
      <c r="Y28" s="1" t="s">
        <v>52</v>
      </c>
      <c r="Z28" s="1" t="s">
        <v>52</v>
      </c>
      <c r="AA28" s="38"/>
      <c r="AB28" s="1" t="s">
        <v>52</v>
      </c>
    </row>
    <row r="29" spans="1:28" ht="30" customHeight="1">
      <c r="A29" s="12" t="s">
        <v>1782</v>
      </c>
      <c r="B29" s="12" t="s">
        <v>1760</v>
      </c>
      <c r="C29" s="12" t="s">
        <v>1781</v>
      </c>
      <c r="D29" s="36" t="s">
        <v>1273</v>
      </c>
      <c r="E29" s="37">
        <v>0</v>
      </c>
      <c r="F29" s="12" t="s">
        <v>52</v>
      </c>
      <c r="G29" s="37">
        <v>1840</v>
      </c>
      <c r="H29" s="12" t="s">
        <v>2646</v>
      </c>
      <c r="I29" s="37">
        <v>0</v>
      </c>
      <c r="J29" s="12" t="s">
        <v>52</v>
      </c>
      <c r="K29" s="37">
        <v>0</v>
      </c>
      <c r="L29" s="12" t="s">
        <v>52</v>
      </c>
      <c r="M29" s="37">
        <v>0</v>
      </c>
      <c r="N29" s="12" t="s">
        <v>52</v>
      </c>
      <c r="O29" s="37">
        <f t="shared" si="1"/>
        <v>1840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12" t="s">
        <v>2647</v>
      </c>
      <c r="X29" s="12" t="s">
        <v>52</v>
      </c>
      <c r="Y29" s="1" t="s">
        <v>52</v>
      </c>
      <c r="Z29" s="1" t="s">
        <v>52</v>
      </c>
      <c r="AA29" s="38"/>
      <c r="AB29" s="1" t="s">
        <v>52</v>
      </c>
    </row>
    <row r="30" spans="1:28" ht="30" customHeight="1">
      <c r="A30" s="12" t="s">
        <v>1762</v>
      </c>
      <c r="B30" s="12" t="s">
        <v>1760</v>
      </c>
      <c r="C30" s="12" t="s">
        <v>1761</v>
      </c>
      <c r="D30" s="36" t="s">
        <v>1273</v>
      </c>
      <c r="E30" s="37">
        <v>0</v>
      </c>
      <c r="F30" s="12" t="s">
        <v>52</v>
      </c>
      <c r="G30" s="37">
        <v>1841.81</v>
      </c>
      <c r="H30" s="12" t="s">
        <v>2646</v>
      </c>
      <c r="I30" s="37">
        <v>1746.36</v>
      </c>
      <c r="J30" s="12" t="s">
        <v>2648</v>
      </c>
      <c r="K30" s="37">
        <v>0</v>
      </c>
      <c r="L30" s="12" t="s">
        <v>52</v>
      </c>
      <c r="M30" s="37">
        <v>0</v>
      </c>
      <c r="N30" s="12" t="s">
        <v>52</v>
      </c>
      <c r="O30" s="37">
        <f t="shared" si="1"/>
        <v>1746.36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12" t="s">
        <v>2649</v>
      </c>
      <c r="X30" s="12" t="s">
        <v>52</v>
      </c>
      <c r="Y30" s="1" t="s">
        <v>52</v>
      </c>
      <c r="Z30" s="1" t="s">
        <v>52</v>
      </c>
      <c r="AA30" s="38"/>
      <c r="AB30" s="1" t="s">
        <v>52</v>
      </c>
    </row>
    <row r="31" spans="1:28" ht="30" customHeight="1">
      <c r="A31" s="12" t="s">
        <v>1365</v>
      </c>
      <c r="B31" s="12" t="s">
        <v>1363</v>
      </c>
      <c r="C31" s="12" t="s">
        <v>1364</v>
      </c>
      <c r="D31" s="36" t="s">
        <v>771</v>
      </c>
      <c r="E31" s="37">
        <v>0</v>
      </c>
      <c r="F31" s="12" t="s">
        <v>52</v>
      </c>
      <c r="G31" s="37">
        <v>1030</v>
      </c>
      <c r="H31" s="12" t="s">
        <v>2650</v>
      </c>
      <c r="I31" s="37">
        <v>1020</v>
      </c>
      <c r="J31" s="12" t="s">
        <v>2651</v>
      </c>
      <c r="K31" s="37">
        <v>0</v>
      </c>
      <c r="L31" s="12" t="s">
        <v>52</v>
      </c>
      <c r="M31" s="37">
        <v>0</v>
      </c>
      <c r="N31" s="12" t="s">
        <v>52</v>
      </c>
      <c r="O31" s="37">
        <f t="shared" si="1"/>
        <v>1020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12" t="s">
        <v>2652</v>
      </c>
      <c r="X31" s="12" t="s">
        <v>52</v>
      </c>
      <c r="Y31" s="1" t="s">
        <v>52</v>
      </c>
      <c r="Z31" s="1" t="s">
        <v>52</v>
      </c>
      <c r="AA31" s="38"/>
      <c r="AB31" s="1" t="s">
        <v>52</v>
      </c>
    </row>
    <row r="32" spans="1:28" ht="30" customHeight="1">
      <c r="A32" s="12" t="s">
        <v>790</v>
      </c>
      <c r="B32" s="12" t="s">
        <v>788</v>
      </c>
      <c r="C32" s="12" t="s">
        <v>160</v>
      </c>
      <c r="D32" s="36" t="s">
        <v>161</v>
      </c>
      <c r="E32" s="37">
        <v>828200</v>
      </c>
      <c r="F32" s="12" t="s">
        <v>52</v>
      </c>
      <c r="G32" s="37">
        <v>915000</v>
      </c>
      <c r="H32" s="12" t="s">
        <v>2653</v>
      </c>
      <c r="I32" s="37">
        <v>0</v>
      </c>
      <c r="J32" s="12" t="s">
        <v>52</v>
      </c>
      <c r="K32" s="37">
        <v>0</v>
      </c>
      <c r="L32" s="12" t="s">
        <v>52</v>
      </c>
      <c r="M32" s="37">
        <v>0</v>
      </c>
      <c r="N32" s="12" t="s">
        <v>52</v>
      </c>
      <c r="O32" s="37">
        <f t="shared" si="1"/>
        <v>828200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12" t="s">
        <v>2654</v>
      </c>
      <c r="X32" s="12" t="s">
        <v>52</v>
      </c>
      <c r="Y32" s="1" t="s">
        <v>52</v>
      </c>
      <c r="Z32" s="1" t="s">
        <v>52</v>
      </c>
      <c r="AA32" s="38"/>
      <c r="AB32" s="1" t="s">
        <v>52</v>
      </c>
    </row>
    <row r="33" spans="1:28" ht="30" customHeight="1">
      <c r="A33" s="12" t="s">
        <v>793</v>
      </c>
      <c r="B33" s="12" t="s">
        <v>788</v>
      </c>
      <c r="C33" s="12" t="s">
        <v>165</v>
      </c>
      <c r="D33" s="36" t="s">
        <v>161</v>
      </c>
      <c r="E33" s="37">
        <v>822700</v>
      </c>
      <c r="F33" s="12" t="s">
        <v>52</v>
      </c>
      <c r="G33" s="37">
        <v>910000</v>
      </c>
      <c r="H33" s="12" t="s">
        <v>2653</v>
      </c>
      <c r="I33" s="37">
        <v>0</v>
      </c>
      <c r="J33" s="12" t="s">
        <v>52</v>
      </c>
      <c r="K33" s="37">
        <v>0</v>
      </c>
      <c r="L33" s="12" t="s">
        <v>52</v>
      </c>
      <c r="M33" s="37">
        <v>0</v>
      </c>
      <c r="N33" s="12" t="s">
        <v>52</v>
      </c>
      <c r="O33" s="37">
        <f t="shared" si="1"/>
        <v>822700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12" t="s">
        <v>2655</v>
      </c>
      <c r="X33" s="12" t="s">
        <v>52</v>
      </c>
      <c r="Y33" s="1" t="s">
        <v>52</v>
      </c>
      <c r="Z33" s="1" t="s">
        <v>52</v>
      </c>
      <c r="AA33" s="38"/>
      <c r="AB33" s="1" t="s">
        <v>52</v>
      </c>
    </row>
    <row r="34" spans="1:28" ht="30" customHeight="1">
      <c r="A34" s="12" t="s">
        <v>796</v>
      </c>
      <c r="B34" s="12" t="s">
        <v>788</v>
      </c>
      <c r="C34" s="12" t="s">
        <v>168</v>
      </c>
      <c r="D34" s="36" t="s">
        <v>161</v>
      </c>
      <c r="E34" s="37">
        <v>822700</v>
      </c>
      <c r="F34" s="12" t="s">
        <v>52</v>
      </c>
      <c r="G34" s="37">
        <v>910000</v>
      </c>
      <c r="H34" s="12" t="s">
        <v>2653</v>
      </c>
      <c r="I34" s="37">
        <v>0</v>
      </c>
      <c r="J34" s="12" t="s">
        <v>52</v>
      </c>
      <c r="K34" s="37">
        <v>0</v>
      </c>
      <c r="L34" s="12" t="s">
        <v>52</v>
      </c>
      <c r="M34" s="37">
        <v>0</v>
      </c>
      <c r="N34" s="12" t="s">
        <v>52</v>
      </c>
      <c r="O34" s="37">
        <f t="shared" si="1"/>
        <v>822700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12" t="s">
        <v>2656</v>
      </c>
      <c r="X34" s="12" t="s">
        <v>52</v>
      </c>
      <c r="Y34" s="1" t="s">
        <v>52</v>
      </c>
      <c r="Z34" s="1" t="s">
        <v>52</v>
      </c>
      <c r="AA34" s="38"/>
      <c r="AB34" s="1" t="s">
        <v>52</v>
      </c>
    </row>
    <row r="35" spans="1:28" ht="30" customHeight="1">
      <c r="A35" s="12" t="s">
        <v>163</v>
      </c>
      <c r="B35" s="12" t="s">
        <v>159</v>
      </c>
      <c r="C35" s="12" t="s">
        <v>160</v>
      </c>
      <c r="D35" s="36" t="s">
        <v>161</v>
      </c>
      <c r="E35" s="37">
        <v>0</v>
      </c>
      <c r="F35" s="12" t="s">
        <v>52</v>
      </c>
      <c r="G35" s="37">
        <v>0</v>
      </c>
      <c r="H35" s="12" t="s">
        <v>52</v>
      </c>
      <c r="I35" s="37">
        <v>0</v>
      </c>
      <c r="J35" s="12" t="s">
        <v>52</v>
      </c>
      <c r="K35" s="37">
        <v>0</v>
      </c>
      <c r="L35" s="12" t="s">
        <v>52</v>
      </c>
      <c r="M35" s="37">
        <v>0</v>
      </c>
      <c r="N35" s="12" t="s">
        <v>52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12" t="s">
        <v>2657</v>
      </c>
      <c r="X35" s="12" t="s">
        <v>162</v>
      </c>
      <c r="Y35" s="1" t="s">
        <v>52</v>
      </c>
      <c r="Z35" s="1" t="s">
        <v>52</v>
      </c>
      <c r="AA35" s="38"/>
      <c r="AB35" s="1" t="s">
        <v>52</v>
      </c>
    </row>
    <row r="36" spans="1:28" ht="30" customHeight="1">
      <c r="A36" s="12" t="s">
        <v>166</v>
      </c>
      <c r="B36" s="12" t="s">
        <v>159</v>
      </c>
      <c r="C36" s="12" t="s">
        <v>165</v>
      </c>
      <c r="D36" s="36" t="s">
        <v>161</v>
      </c>
      <c r="E36" s="37">
        <v>0</v>
      </c>
      <c r="F36" s="12" t="s">
        <v>52</v>
      </c>
      <c r="G36" s="37">
        <v>0</v>
      </c>
      <c r="H36" s="12" t="s">
        <v>52</v>
      </c>
      <c r="I36" s="37">
        <v>0</v>
      </c>
      <c r="J36" s="12" t="s">
        <v>52</v>
      </c>
      <c r="K36" s="37">
        <v>0</v>
      </c>
      <c r="L36" s="12" t="s">
        <v>52</v>
      </c>
      <c r="M36" s="37">
        <v>0</v>
      </c>
      <c r="N36" s="12" t="s">
        <v>52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12" t="s">
        <v>2658</v>
      </c>
      <c r="X36" s="12" t="s">
        <v>162</v>
      </c>
      <c r="Y36" s="1" t="s">
        <v>52</v>
      </c>
      <c r="Z36" s="1" t="s">
        <v>52</v>
      </c>
      <c r="AA36" s="38"/>
      <c r="AB36" s="1" t="s">
        <v>52</v>
      </c>
    </row>
    <row r="37" spans="1:28" ht="30" customHeight="1">
      <c r="A37" s="12" t="s">
        <v>169</v>
      </c>
      <c r="B37" s="12" t="s">
        <v>159</v>
      </c>
      <c r="C37" s="12" t="s">
        <v>168</v>
      </c>
      <c r="D37" s="36" t="s">
        <v>161</v>
      </c>
      <c r="E37" s="37">
        <v>0</v>
      </c>
      <c r="F37" s="12" t="s">
        <v>52</v>
      </c>
      <c r="G37" s="37">
        <v>0</v>
      </c>
      <c r="H37" s="12" t="s">
        <v>52</v>
      </c>
      <c r="I37" s="37">
        <v>0</v>
      </c>
      <c r="J37" s="12" t="s">
        <v>52</v>
      </c>
      <c r="K37" s="37">
        <v>0</v>
      </c>
      <c r="L37" s="12" t="s">
        <v>52</v>
      </c>
      <c r="M37" s="37">
        <v>0</v>
      </c>
      <c r="N37" s="12" t="s">
        <v>52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12" t="s">
        <v>2659</v>
      </c>
      <c r="X37" s="12" t="s">
        <v>162</v>
      </c>
      <c r="Y37" s="1" t="s">
        <v>52</v>
      </c>
      <c r="Z37" s="1" t="s">
        <v>52</v>
      </c>
      <c r="AA37" s="38"/>
      <c r="AB37" s="1" t="s">
        <v>52</v>
      </c>
    </row>
    <row r="38" spans="1:28" ht="30" customHeight="1">
      <c r="A38" s="12" t="s">
        <v>1425</v>
      </c>
      <c r="B38" s="12" t="s">
        <v>1423</v>
      </c>
      <c r="C38" s="12" t="s">
        <v>1424</v>
      </c>
      <c r="D38" s="36" t="s">
        <v>771</v>
      </c>
      <c r="E38" s="37">
        <v>903</v>
      </c>
      <c r="F38" s="12" t="s">
        <v>52</v>
      </c>
      <c r="G38" s="37">
        <v>1090</v>
      </c>
      <c r="H38" s="12" t="s">
        <v>2660</v>
      </c>
      <c r="I38" s="37">
        <v>1063.5</v>
      </c>
      <c r="J38" s="12" t="s">
        <v>2661</v>
      </c>
      <c r="K38" s="37">
        <v>0</v>
      </c>
      <c r="L38" s="12" t="s">
        <v>52</v>
      </c>
      <c r="M38" s="37">
        <v>0</v>
      </c>
      <c r="N38" s="12" t="s">
        <v>52</v>
      </c>
      <c r="O38" s="37">
        <f t="shared" ref="O38:O47" si="2">SMALL(E38:M38,COUNTIF(E38:M38,0)+1)</f>
        <v>903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12" t="s">
        <v>2662</v>
      </c>
      <c r="X38" s="12" t="s">
        <v>52</v>
      </c>
      <c r="Y38" s="1" t="s">
        <v>52</v>
      </c>
      <c r="Z38" s="1" t="s">
        <v>52</v>
      </c>
      <c r="AA38" s="38"/>
      <c r="AB38" s="1" t="s">
        <v>52</v>
      </c>
    </row>
    <row r="39" spans="1:28" ht="30" customHeight="1">
      <c r="A39" s="12" t="s">
        <v>2113</v>
      </c>
      <c r="B39" s="12" t="s">
        <v>1367</v>
      </c>
      <c r="C39" s="12" t="s">
        <v>2112</v>
      </c>
      <c r="D39" s="36" t="s">
        <v>771</v>
      </c>
      <c r="E39" s="37">
        <v>0</v>
      </c>
      <c r="F39" s="12" t="s">
        <v>52</v>
      </c>
      <c r="G39" s="37">
        <v>1070</v>
      </c>
      <c r="H39" s="12" t="s">
        <v>2663</v>
      </c>
      <c r="I39" s="37">
        <v>0</v>
      </c>
      <c r="J39" s="12" t="s">
        <v>52</v>
      </c>
      <c r="K39" s="37">
        <v>0</v>
      </c>
      <c r="L39" s="12" t="s">
        <v>52</v>
      </c>
      <c r="M39" s="37">
        <v>0</v>
      </c>
      <c r="N39" s="12" t="s">
        <v>52</v>
      </c>
      <c r="O39" s="37">
        <f t="shared" si="2"/>
        <v>1070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12" t="s">
        <v>2664</v>
      </c>
      <c r="X39" s="12" t="s">
        <v>52</v>
      </c>
      <c r="Y39" s="1" t="s">
        <v>52</v>
      </c>
      <c r="Z39" s="1" t="s">
        <v>52</v>
      </c>
      <c r="AA39" s="38"/>
      <c r="AB39" s="1" t="s">
        <v>52</v>
      </c>
    </row>
    <row r="40" spans="1:28" ht="30" customHeight="1">
      <c r="A40" s="12" t="s">
        <v>1437</v>
      </c>
      <c r="B40" s="12" t="s">
        <v>1367</v>
      </c>
      <c r="C40" s="12" t="s">
        <v>1436</v>
      </c>
      <c r="D40" s="36" t="s">
        <v>771</v>
      </c>
      <c r="E40" s="37">
        <v>867</v>
      </c>
      <c r="F40" s="12" t="s">
        <v>52</v>
      </c>
      <c r="G40" s="37">
        <v>1055.9000000000001</v>
      </c>
      <c r="H40" s="12" t="s">
        <v>2663</v>
      </c>
      <c r="I40" s="37">
        <v>0</v>
      </c>
      <c r="J40" s="12" t="s">
        <v>52</v>
      </c>
      <c r="K40" s="37">
        <v>0</v>
      </c>
      <c r="L40" s="12" t="s">
        <v>52</v>
      </c>
      <c r="M40" s="37">
        <v>0</v>
      </c>
      <c r="N40" s="12" t="s">
        <v>52</v>
      </c>
      <c r="O40" s="37">
        <f t="shared" si="2"/>
        <v>867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12" t="s">
        <v>2665</v>
      </c>
      <c r="X40" s="12" t="s">
        <v>52</v>
      </c>
      <c r="Y40" s="1" t="s">
        <v>52</v>
      </c>
      <c r="Z40" s="1" t="s">
        <v>52</v>
      </c>
      <c r="AA40" s="38"/>
      <c r="AB40" s="1" t="s">
        <v>52</v>
      </c>
    </row>
    <row r="41" spans="1:28" ht="30" customHeight="1">
      <c r="A41" s="12" t="s">
        <v>1369</v>
      </c>
      <c r="B41" s="12" t="s">
        <v>1367</v>
      </c>
      <c r="C41" s="12" t="s">
        <v>1368</v>
      </c>
      <c r="D41" s="36" t="s">
        <v>161</v>
      </c>
      <c r="E41" s="37">
        <v>1040094</v>
      </c>
      <c r="F41" s="12" t="s">
        <v>52</v>
      </c>
      <c r="G41" s="37">
        <v>1130600</v>
      </c>
      <c r="H41" s="12" t="s">
        <v>2663</v>
      </c>
      <c r="I41" s="37">
        <v>0</v>
      </c>
      <c r="J41" s="12" t="s">
        <v>52</v>
      </c>
      <c r="K41" s="37">
        <v>0</v>
      </c>
      <c r="L41" s="12" t="s">
        <v>52</v>
      </c>
      <c r="M41" s="37">
        <v>0</v>
      </c>
      <c r="N41" s="12" t="s">
        <v>52</v>
      </c>
      <c r="O41" s="37">
        <f t="shared" si="2"/>
        <v>1040094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12" t="s">
        <v>2666</v>
      </c>
      <c r="X41" s="12" t="s">
        <v>52</v>
      </c>
      <c r="Y41" s="1" t="s">
        <v>52</v>
      </c>
      <c r="Z41" s="1" t="s">
        <v>52</v>
      </c>
      <c r="AA41" s="38"/>
      <c r="AB41" s="1" t="s">
        <v>52</v>
      </c>
    </row>
    <row r="42" spans="1:28" ht="30" customHeight="1">
      <c r="A42" s="12" t="s">
        <v>2099</v>
      </c>
      <c r="B42" s="12" t="s">
        <v>1349</v>
      </c>
      <c r="C42" s="12" t="s">
        <v>2098</v>
      </c>
      <c r="D42" s="36" t="s">
        <v>771</v>
      </c>
      <c r="E42" s="37">
        <v>3660</v>
      </c>
      <c r="F42" s="12" t="s">
        <v>52</v>
      </c>
      <c r="G42" s="37">
        <v>4150</v>
      </c>
      <c r="H42" s="12" t="s">
        <v>2667</v>
      </c>
      <c r="I42" s="37">
        <v>4242</v>
      </c>
      <c r="J42" s="12" t="s">
        <v>2668</v>
      </c>
      <c r="K42" s="37">
        <v>0</v>
      </c>
      <c r="L42" s="12" t="s">
        <v>52</v>
      </c>
      <c r="M42" s="37">
        <v>0</v>
      </c>
      <c r="N42" s="12" t="s">
        <v>52</v>
      </c>
      <c r="O42" s="37">
        <f t="shared" si="2"/>
        <v>3660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12" t="s">
        <v>2669</v>
      </c>
      <c r="X42" s="12" t="s">
        <v>52</v>
      </c>
      <c r="Y42" s="1" t="s">
        <v>52</v>
      </c>
      <c r="Z42" s="1" t="s">
        <v>52</v>
      </c>
      <c r="AA42" s="38"/>
      <c r="AB42" s="1" t="s">
        <v>52</v>
      </c>
    </row>
    <row r="43" spans="1:28" ht="30" customHeight="1">
      <c r="A43" s="12" t="s">
        <v>1434</v>
      </c>
      <c r="B43" s="12" t="s">
        <v>1349</v>
      </c>
      <c r="C43" s="12" t="s">
        <v>1433</v>
      </c>
      <c r="D43" s="36" t="s">
        <v>771</v>
      </c>
      <c r="E43" s="37">
        <v>3600</v>
      </c>
      <c r="F43" s="12" t="s">
        <v>52</v>
      </c>
      <c r="G43" s="37">
        <v>4100</v>
      </c>
      <c r="H43" s="12" t="s">
        <v>2667</v>
      </c>
      <c r="I43" s="37">
        <v>4191</v>
      </c>
      <c r="J43" s="12" t="s">
        <v>2668</v>
      </c>
      <c r="K43" s="37">
        <v>0</v>
      </c>
      <c r="L43" s="12" t="s">
        <v>52</v>
      </c>
      <c r="M43" s="37">
        <v>0</v>
      </c>
      <c r="N43" s="12" t="s">
        <v>52</v>
      </c>
      <c r="O43" s="37">
        <f t="shared" si="2"/>
        <v>3600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12" t="s">
        <v>2670</v>
      </c>
      <c r="X43" s="12" t="s">
        <v>52</v>
      </c>
      <c r="Y43" s="1" t="s">
        <v>52</v>
      </c>
      <c r="Z43" s="1" t="s">
        <v>52</v>
      </c>
      <c r="AA43" s="38"/>
      <c r="AB43" s="1" t="s">
        <v>52</v>
      </c>
    </row>
    <row r="44" spans="1:28" ht="30" customHeight="1">
      <c r="A44" s="12" t="s">
        <v>1351</v>
      </c>
      <c r="B44" s="12" t="s">
        <v>1349</v>
      </c>
      <c r="C44" s="12" t="s">
        <v>1350</v>
      </c>
      <c r="D44" s="36" t="s">
        <v>771</v>
      </c>
      <c r="E44" s="37">
        <v>0</v>
      </c>
      <c r="F44" s="12" t="s">
        <v>52</v>
      </c>
      <c r="G44" s="37">
        <v>4500</v>
      </c>
      <c r="H44" s="12" t="s">
        <v>2667</v>
      </c>
      <c r="I44" s="37">
        <v>4646</v>
      </c>
      <c r="J44" s="12" t="s">
        <v>2668</v>
      </c>
      <c r="K44" s="37">
        <v>0</v>
      </c>
      <c r="L44" s="12" t="s">
        <v>52</v>
      </c>
      <c r="M44" s="37">
        <v>0</v>
      </c>
      <c r="N44" s="12" t="s">
        <v>52</v>
      </c>
      <c r="O44" s="37">
        <f t="shared" si="2"/>
        <v>4500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12" t="s">
        <v>2671</v>
      </c>
      <c r="X44" s="12" t="s">
        <v>52</v>
      </c>
      <c r="Y44" s="1" t="s">
        <v>52</v>
      </c>
      <c r="Z44" s="1" t="s">
        <v>52</v>
      </c>
      <c r="AA44" s="38"/>
      <c r="AB44" s="1" t="s">
        <v>52</v>
      </c>
    </row>
    <row r="45" spans="1:28" ht="30" customHeight="1">
      <c r="A45" s="12" t="s">
        <v>1160</v>
      </c>
      <c r="B45" s="12" t="s">
        <v>867</v>
      </c>
      <c r="C45" s="12" t="s">
        <v>868</v>
      </c>
      <c r="D45" s="36" t="s">
        <v>1159</v>
      </c>
      <c r="E45" s="37">
        <v>1909</v>
      </c>
      <c r="F45" s="12" t="s">
        <v>52</v>
      </c>
      <c r="G45" s="37">
        <v>2120</v>
      </c>
      <c r="H45" s="12" t="s">
        <v>2672</v>
      </c>
      <c r="I45" s="37">
        <v>1909</v>
      </c>
      <c r="J45" s="12" t="s">
        <v>2667</v>
      </c>
      <c r="K45" s="37">
        <v>0</v>
      </c>
      <c r="L45" s="12" t="s">
        <v>52</v>
      </c>
      <c r="M45" s="37">
        <v>0</v>
      </c>
      <c r="N45" s="12" t="s">
        <v>52</v>
      </c>
      <c r="O45" s="37">
        <f t="shared" si="2"/>
        <v>1909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12" t="s">
        <v>2673</v>
      </c>
      <c r="X45" s="12" t="s">
        <v>52</v>
      </c>
      <c r="Y45" s="1" t="s">
        <v>52</v>
      </c>
      <c r="Z45" s="1" t="s">
        <v>52</v>
      </c>
      <c r="AA45" s="38"/>
      <c r="AB45" s="1" t="s">
        <v>52</v>
      </c>
    </row>
    <row r="46" spans="1:28" ht="30" customHeight="1">
      <c r="A46" s="12" t="s">
        <v>869</v>
      </c>
      <c r="B46" s="12" t="s">
        <v>867</v>
      </c>
      <c r="C46" s="12" t="s">
        <v>868</v>
      </c>
      <c r="D46" s="36" t="s">
        <v>104</v>
      </c>
      <c r="E46" s="37">
        <v>571556</v>
      </c>
      <c r="F46" s="12" t="s">
        <v>52</v>
      </c>
      <c r="G46" s="37">
        <v>634730.53</v>
      </c>
      <c r="H46" s="12" t="s">
        <v>2672</v>
      </c>
      <c r="I46" s="37">
        <v>571556.88</v>
      </c>
      <c r="J46" s="12" t="s">
        <v>2667</v>
      </c>
      <c r="K46" s="37">
        <v>0</v>
      </c>
      <c r="L46" s="12" t="s">
        <v>52</v>
      </c>
      <c r="M46" s="37">
        <v>0</v>
      </c>
      <c r="N46" s="12" t="s">
        <v>52</v>
      </c>
      <c r="O46" s="37">
        <f t="shared" si="2"/>
        <v>571556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12" t="s">
        <v>2674</v>
      </c>
      <c r="X46" s="12" t="s">
        <v>52</v>
      </c>
      <c r="Y46" s="1" t="s">
        <v>52</v>
      </c>
      <c r="Z46" s="1" t="s">
        <v>52</v>
      </c>
      <c r="AA46" s="38"/>
      <c r="AB46" s="1" t="s">
        <v>52</v>
      </c>
    </row>
    <row r="47" spans="1:28" ht="30" customHeight="1">
      <c r="A47" s="12" t="s">
        <v>729</v>
      </c>
      <c r="B47" s="12" t="s">
        <v>728</v>
      </c>
      <c r="C47" s="12" t="s">
        <v>725</v>
      </c>
      <c r="D47" s="36" t="s">
        <v>104</v>
      </c>
      <c r="E47" s="37">
        <v>0</v>
      </c>
      <c r="F47" s="12" t="s">
        <v>52</v>
      </c>
      <c r="G47" s="37">
        <v>28000</v>
      </c>
      <c r="H47" s="12" t="s">
        <v>2675</v>
      </c>
      <c r="I47" s="37">
        <v>31000</v>
      </c>
      <c r="J47" s="12" t="s">
        <v>2632</v>
      </c>
      <c r="K47" s="37">
        <v>0</v>
      </c>
      <c r="L47" s="12" t="s">
        <v>52</v>
      </c>
      <c r="M47" s="37">
        <v>0</v>
      </c>
      <c r="N47" s="12" t="s">
        <v>52</v>
      </c>
      <c r="O47" s="37">
        <f t="shared" si="2"/>
        <v>28000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12" t="s">
        <v>2676</v>
      </c>
      <c r="X47" s="12" t="s">
        <v>52</v>
      </c>
      <c r="Y47" s="1" t="s">
        <v>52</v>
      </c>
      <c r="Z47" s="1" t="s">
        <v>52</v>
      </c>
      <c r="AA47" s="38"/>
      <c r="AB47" s="1" t="s">
        <v>52</v>
      </c>
    </row>
    <row r="48" spans="1:28" ht="30" customHeight="1">
      <c r="A48" s="12" t="s">
        <v>139</v>
      </c>
      <c r="B48" s="12" t="s">
        <v>138</v>
      </c>
      <c r="C48" s="12" t="s">
        <v>135</v>
      </c>
      <c r="D48" s="36" t="s">
        <v>104</v>
      </c>
      <c r="E48" s="37">
        <v>0</v>
      </c>
      <c r="F48" s="12" t="s">
        <v>52</v>
      </c>
      <c r="G48" s="37">
        <v>0</v>
      </c>
      <c r="H48" s="12" t="s">
        <v>52</v>
      </c>
      <c r="I48" s="37">
        <v>0</v>
      </c>
      <c r="J48" s="12" t="s">
        <v>52</v>
      </c>
      <c r="K48" s="37">
        <v>0</v>
      </c>
      <c r="L48" s="12" t="s">
        <v>52</v>
      </c>
      <c r="M48" s="37">
        <v>0</v>
      </c>
      <c r="N48" s="12" t="s">
        <v>52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12" t="s">
        <v>2677</v>
      </c>
      <c r="X48" s="12" t="s">
        <v>52</v>
      </c>
      <c r="Y48" s="1" t="s">
        <v>52</v>
      </c>
      <c r="Z48" s="1" t="s">
        <v>52</v>
      </c>
      <c r="AA48" s="38"/>
      <c r="AB48" s="1" t="s">
        <v>52</v>
      </c>
    </row>
    <row r="49" spans="1:28" ht="30" customHeight="1">
      <c r="A49" s="12" t="s">
        <v>132</v>
      </c>
      <c r="B49" s="12" t="s">
        <v>130</v>
      </c>
      <c r="C49" s="12" t="s">
        <v>131</v>
      </c>
      <c r="D49" s="36" t="s">
        <v>104</v>
      </c>
      <c r="E49" s="37">
        <v>0</v>
      </c>
      <c r="F49" s="12" t="s">
        <v>52</v>
      </c>
      <c r="G49" s="37">
        <v>0</v>
      </c>
      <c r="H49" s="12" t="s">
        <v>52</v>
      </c>
      <c r="I49" s="37">
        <v>0</v>
      </c>
      <c r="J49" s="12" t="s">
        <v>52</v>
      </c>
      <c r="K49" s="37">
        <v>0</v>
      </c>
      <c r="L49" s="12" t="s">
        <v>52</v>
      </c>
      <c r="M49" s="37">
        <v>0</v>
      </c>
      <c r="N49" s="12" t="s">
        <v>52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12" t="s">
        <v>2678</v>
      </c>
      <c r="X49" s="12" t="s">
        <v>52</v>
      </c>
      <c r="Y49" s="1" t="s">
        <v>52</v>
      </c>
      <c r="Z49" s="1" t="s">
        <v>52</v>
      </c>
      <c r="AA49" s="38"/>
      <c r="AB49" s="1" t="s">
        <v>52</v>
      </c>
    </row>
    <row r="50" spans="1:28" ht="30" customHeight="1">
      <c r="A50" s="12" t="s">
        <v>136</v>
      </c>
      <c r="B50" s="12" t="s">
        <v>134</v>
      </c>
      <c r="C50" s="12" t="s">
        <v>135</v>
      </c>
      <c r="D50" s="36" t="s">
        <v>104</v>
      </c>
      <c r="E50" s="37">
        <v>0</v>
      </c>
      <c r="F50" s="12" t="s">
        <v>52</v>
      </c>
      <c r="G50" s="37">
        <v>0</v>
      </c>
      <c r="H50" s="12" t="s">
        <v>52</v>
      </c>
      <c r="I50" s="37">
        <v>0</v>
      </c>
      <c r="J50" s="12" t="s">
        <v>52</v>
      </c>
      <c r="K50" s="37">
        <v>0</v>
      </c>
      <c r="L50" s="12" t="s">
        <v>52</v>
      </c>
      <c r="M50" s="37">
        <v>0</v>
      </c>
      <c r="N50" s="12" t="s">
        <v>52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12" t="s">
        <v>2679</v>
      </c>
      <c r="X50" s="12" t="s">
        <v>52</v>
      </c>
      <c r="Y50" s="1" t="s">
        <v>52</v>
      </c>
      <c r="Z50" s="1" t="s">
        <v>52</v>
      </c>
      <c r="AA50" s="38"/>
      <c r="AB50" s="1" t="s">
        <v>52</v>
      </c>
    </row>
    <row r="51" spans="1:28" ht="30" customHeight="1">
      <c r="A51" s="12" t="s">
        <v>786</v>
      </c>
      <c r="B51" s="12" t="s">
        <v>785</v>
      </c>
      <c r="C51" s="12" t="s">
        <v>135</v>
      </c>
      <c r="D51" s="36" t="s">
        <v>104</v>
      </c>
      <c r="E51" s="37">
        <v>103410</v>
      </c>
      <c r="F51" s="12" t="s">
        <v>52</v>
      </c>
      <c r="G51" s="37">
        <v>0</v>
      </c>
      <c r="H51" s="12" t="s">
        <v>52</v>
      </c>
      <c r="I51" s="37">
        <v>0</v>
      </c>
      <c r="J51" s="12" t="s">
        <v>52</v>
      </c>
      <c r="K51" s="37">
        <v>0</v>
      </c>
      <c r="L51" s="12" t="s">
        <v>52</v>
      </c>
      <c r="M51" s="37">
        <v>0</v>
      </c>
      <c r="N51" s="12" t="s">
        <v>52</v>
      </c>
      <c r="O51" s="37">
        <f>SMALL(E51:M51,COUNTIF(E51:M51,0)+1)</f>
        <v>103410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12" t="s">
        <v>2680</v>
      </c>
      <c r="X51" s="12" t="s">
        <v>52</v>
      </c>
      <c r="Y51" s="1" t="s">
        <v>52</v>
      </c>
      <c r="Z51" s="1" t="s">
        <v>52</v>
      </c>
      <c r="AA51" s="38"/>
      <c r="AB51" s="1" t="s">
        <v>52</v>
      </c>
    </row>
    <row r="52" spans="1:28" ht="30" customHeight="1">
      <c r="A52" s="12" t="s">
        <v>783</v>
      </c>
      <c r="B52" s="12" t="s">
        <v>781</v>
      </c>
      <c r="C52" s="12" t="s">
        <v>135</v>
      </c>
      <c r="D52" s="36" t="s">
        <v>104</v>
      </c>
      <c r="E52" s="37">
        <v>103410</v>
      </c>
      <c r="F52" s="12" t="s">
        <v>52</v>
      </c>
      <c r="G52" s="37">
        <v>0</v>
      </c>
      <c r="H52" s="12" t="s">
        <v>52</v>
      </c>
      <c r="I52" s="37">
        <v>0</v>
      </c>
      <c r="J52" s="12" t="s">
        <v>52</v>
      </c>
      <c r="K52" s="37">
        <v>0</v>
      </c>
      <c r="L52" s="12" t="s">
        <v>52</v>
      </c>
      <c r="M52" s="37">
        <v>0</v>
      </c>
      <c r="N52" s="12" t="s">
        <v>52</v>
      </c>
      <c r="O52" s="37">
        <f>SMALL(E52:M52,COUNTIF(E52:M52,0)+1)</f>
        <v>103410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12" t="s">
        <v>2681</v>
      </c>
      <c r="X52" s="12" t="s">
        <v>52</v>
      </c>
      <c r="Y52" s="1" t="s">
        <v>52</v>
      </c>
      <c r="Z52" s="1" t="s">
        <v>52</v>
      </c>
      <c r="AA52" s="38"/>
      <c r="AB52" s="1" t="s">
        <v>52</v>
      </c>
    </row>
    <row r="53" spans="1:28" ht="30" customHeight="1">
      <c r="A53" s="12" t="s">
        <v>779</v>
      </c>
      <c r="B53" s="12" t="s">
        <v>777</v>
      </c>
      <c r="C53" s="12" t="s">
        <v>131</v>
      </c>
      <c r="D53" s="36" t="s">
        <v>104</v>
      </c>
      <c r="E53" s="37">
        <v>123710</v>
      </c>
      <c r="F53" s="12" t="s">
        <v>52</v>
      </c>
      <c r="G53" s="37">
        <v>0</v>
      </c>
      <c r="H53" s="12" t="s">
        <v>52</v>
      </c>
      <c r="I53" s="37">
        <v>0</v>
      </c>
      <c r="J53" s="12" t="s">
        <v>52</v>
      </c>
      <c r="K53" s="37">
        <v>0</v>
      </c>
      <c r="L53" s="12" t="s">
        <v>52</v>
      </c>
      <c r="M53" s="37">
        <v>0</v>
      </c>
      <c r="N53" s="12" t="s">
        <v>52</v>
      </c>
      <c r="O53" s="37">
        <f>SMALL(E53:M53,COUNTIF(E53:M53,0)+1)</f>
        <v>123710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12" t="s">
        <v>2682</v>
      </c>
      <c r="X53" s="12" t="s">
        <v>52</v>
      </c>
      <c r="Y53" s="1" t="s">
        <v>52</v>
      </c>
      <c r="Z53" s="1" t="s">
        <v>52</v>
      </c>
      <c r="AA53" s="38"/>
      <c r="AB53" s="1" t="s">
        <v>52</v>
      </c>
    </row>
    <row r="54" spans="1:28" ht="30" customHeight="1">
      <c r="A54" s="12" t="s">
        <v>1937</v>
      </c>
      <c r="B54" s="12" t="s">
        <v>719</v>
      </c>
      <c r="C54" s="12" t="s">
        <v>1265</v>
      </c>
      <c r="D54" s="36" t="s">
        <v>771</v>
      </c>
      <c r="E54" s="37">
        <v>0</v>
      </c>
      <c r="F54" s="12" t="s">
        <v>52</v>
      </c>
      <c r="G54" s="37">
        <v>0</v>
      </c>
      <c r="H54" s="12" t="s">
        <v>52</v>
      </c>
      <c r="I54" s="37">
        <v>0</v>
      </c>
      <c r="J54" s="12" t="s">
        <v>52</v>
      </c>
      <c r="K54" s="37">
        <v>0</v>
      </c>
      <c r="L54" s="12" t="s">
        <v>52</v>
      </c>
      <c r="M54" s="37">
        <v>0</v>
      </c>
      <c r="N54" s="12" t="s">
        <v>52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12" t="s">
        <v>2683</v>
      </c>
      <c r="X54" s="12" t="s">
        <v>162</v>
      </c>
      <c r="Y54" s="1" t="s">
        <v>52</v>
      </c>
      <c r="Z54" s="1" t="s">
        <v>52</v>
      </c>
      <c r="AA54" s="38"/>
      <c r="AB54" s="1" t="s">
        <v>52</v>
      </c>
    </row>
    <row r="55" spans="1:28" ht="30" customHeight="1">
      <c r="A55" s="12" t="s">
        <v>722</v>
      </c>
      <c r="B55" s="12" t="s">
        <v>719</v>
      </c>
      <c r="C55" s="12" t="s">
        <v>720</v>
      </c>
      <c r="D55" s="36" t="s">
        <v>721</v>
      </c>
      <c r="E55" s="37">
        <v>0</v>
      </c>
      <c r="F55" s="12" t="s">
        <v>52</v>
      </c>
      <c r="G55" s="37">
        <v>6727.27</v>
      </c>
      <c r="H55" s="12" t="s">
        <v>2684</v>
      </c>
      <c r="I55" s="37">
        <v>7454.54</v>
      </c>
      <c r="J55" s="12" t="s">
        <v>2663</v>
      </c>
      <c r="K55" s="37">
        <v>0</v>
      </c>
      <c r="L55" s="12" t="s">
        <v>52</v>
      </c>
      <c r="M55" s="37">
        <v>0</v>
      </c>
      <c r="N55" s="12" t="s">
        <v>52</v>
      </c>
      <c r="O55" s="37">
        <f t="shared" ref="O55:O102" si="3">SMALL(E55:M55,COUNTIF(E55:M55,0)+1)</f>
        <v>6727.27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12" t="s">
        <v>2685</v>
      </c>
      <c r="X55" s="12" t="s">
        <v>52</v>
      </c>
      <c r="Y55" s="1" t="s">
        <v>52</v>
      </c>
      <c r="Z55" s="1" t="s">
        <v>52</v>
      </c>
      <c r="AA55" s="38"/>
      <c r="AB55" s="1" t="s">
        <v>52</v>
      </c>
    </row>
    <row r="56" spans="1:28" ht="30" customHeight="1">
      <c r="A56" s="12" t="s">
        <v>1977</v>
      </c>
      <c r="B56" s="12" t="s">
        <v>1975</v>
      </c>
      <c r="C56" s="12" t="s">
        <v>1976</v>
      </c>
      <c r="D56" s="36" t="s">
        <v>771</v>
      </c>
      <c r="E56" s="37">
        <v>0</v>
      </c>
      <c r="F56" s="12" t="s">
        <v>52</v>
      </c>
      <c r="G56" s="37">
        <v>0</v>
      </c>
      <c r="H56" s="12" t="s">
        <v>52</v>
      </c>
      <c r="I56" s="37">
        <v>240</v>
      </c>
      <c r="J56" s="12" t="s">
        <v>2686</v>
      </c>
      <c r="K56" s="37">
        <v>0</v>
      </c>
      <c r="L56" s="12" t="s">
        <v>52</v>
      </c>
      <c r="M56" s="37">
        <v>0</v>
      </c>
      <c r="N56" s="12" t="s">
        <v>52</v>
      </c>
      <c r="O56" s="37">
        <f t="shared" si="3"/>
        <v>240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12" t="s">
        <v>2687</v>
      </c>
      <c r="X56" s="12" t="s">
        <v>52</v>
      </c>
      <c r="Y56" s="1" t="s">
        <v>52</v>
      </c>
      <c r="Z56" s="1" t="s">
        <v>52</v>
      </c>
      <c r="AA56" s="38"/>
      <c r="AB56" s="1" t="s">
        <v>52</v>
      </c>
    </row>
    <row r="57" spans="1:28" ht="30" customHeight="1">
      <c r="A57" s="12" t="s">
        <v>1980</v>
      </c>
      <c r="B57" s="12" t="s">
        <v>1975</v>
      </c>
      <c r="C57" s="12" t="s">
        <v>1979</v>
      </c>
      <c r="D57" s="36" t="s">
        <v>771</v>
      </c>
      <c r="E57" s="37">
        <v>0</v>
      </c>
      <c r="F57" s="12" t="s">
        <v>52</v>
      </c>
      <c r="G57" s="37">
        <v>292</v>
      </c>
      <c r="H57" s="12" t="s">
        <v>2688</v>
      </c>
      <c r="I57" s="37">
        <v>228</v>
      </c>
      <c r="J57" s="12" t="s">
        <v>2686</v>
      </c>
      <c r="K57" s="37">
        <v>0</v>
      </c>
      <c r="L57" s="12" t="s">
        <v>52</v>
      </c>
      <c r="M57" s="37">
        <v>0</v>
      </c>
      <c r="N57" s="12" t="s">
        <v>52</v>
      </c>
      <c r="O57" s="37">
        <f t="shared" si="3"/>
        <v>228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12" t="s">
        <v>2689</v>
      </c>
      <c r="X57" s="12" t="s">
        <v>52</v>
      </c>
      <c r="Y57" s="1" t="s">
        <v>52</v>
      </c>
      <c r="Z57" s="1" t="s">
        <v>52</v>
      </c>
      <c r="AA57" s="38"/>
      <c r="AB57" s="1" t="s">
        <v>52</v>
      </c>
    </row>
    <row r="58" spans="1:28" ht="30" customHeight="1">
      <c r="A58" s="12" t="s">
        <v>1405</v>
      </c>
      <c r="B58" s="12" t="s">
        <v>1403</v>
      </c>
      <c r="C58" s="12" t="s">
        <v>1404</v>
      </c>
      <c r="D58" s="36" t="s">
        <v>83</v>
      </c>
      <c r="E58" s="37">
        <v>0</v>
      </c>
      <c r="F58" s="12" t="s">
        <v>52</v>
      </c>
      <c r="G58" s="37">
        <v>2170</v>
      </c>
      <c r="H58" s="12" t="s">
        <v>2690</v>
      </c>
      <c r="I58" s="37">
        <v>2101</v>
      </c>
      <c r="J58" s="12" t="s">
        <v>2691</v>
      </c>
      <c r="K58" s="37">
        <v>0</v>
      </c>
      <c r="L58" s="12" t="s">
        <v>52</v>
      </c>
      <c r="M58" s="37">
        <v>0</v>
      </c>
      <c r="N58" s="12" t="s">
        <v>52</v>
      </c>
      <c r="O58" s="37">
        <f t="shared" si="3"/>
        <v>2101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12" t="s">
        <v>2692</v>
      </c>
      <c r="X58" s="12" t="s">
        <v>52</v>
      </c>
      <c r="Y58" s="1" t="s">
        <v>52</v>
      </c>
      <c r="Z58" s="1" t="s">
        <v>52</v>
      </c>
      <c r="AA58" s="38"/>
      <c r="AB58" s="1" t="s">
        <v>52</v>
      </c>
    </row>
    <row r="59" spans="1:28" ht="30" customHeight="1">
      <c r="A59" s="12" t="s">
        <v>1262</v>
      </c>
      <c r="B59" s="12" t="s">
        <v>1260</v>
      </c>
      <c r="C59" s="12" t="s">
        <v>1261</v>
      </c>
      <c r="D59" s="36" t="s">
        <v>83</v>
      </c>
      <c r="E59" s="37">
        <v>0</v>
      </c>
      <c r="F59" s="12" t="s">
        <v>52</v>
      </c>
      <c r="G59" s="37">
        <v>0</v>
      </c>
      <c r="H59" s="12" t="s">
        <v>52</v>
      </c>
      <c r="I59" s="37">
        <v>0</v>
      </c>
      <c r="J59" s="12" t="s">
        <v>52</v>
      </c>
      <c r="K59" s="37">
        <v>120000</v>
      </c>
      <c r="L59" s="12" t="s">
        <v>2693</v>
      </c>
      <c r="M59" s="37">
        <v>0</v>
      </c>
      <c r="N59" s="12" t="s">
        <v>52</v>
      </c>
      <c r="O59" s="37">
        <f t="shared" si="3"/>
        <v>120000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12" t="s">
        <v>2694</v>
      </c>
      <c r="X59" s="12" t="s">
        <v>52</v>
      </c>
      <c r="Y59" s="1" t="s">
        <v>52</v>
      </c>
      <c r="Z59" s="1" t="s">
        <v>52</v>
      </c>
      <c r="AA59" s="38"/>
      <c r="AB59" s="1" t="s">
        <v>52</v>
      </c>
    </row>
    <row r="60" spans="1:28" ht="30" customHeight="1">
      <c r="A60" s="12" t="s">
        <v>1101</v>
      </c>
      <c r="B60" s="12" t="s">
        <v>1099</v>
      </c>
      <c r="C60" s="12" t="s">
        <v>1100</v>
      </c>
      <c r="D60" s="36" t="s">
        <v>83</v>
      </c>
      <c r="E60" s="37">
        <v>0</v>
      </c>
      <c r="F60" s="12" t="s">
        <v>52</v>
      </c>
      <c r="G60" s="37">
        <v>57000</v>
      </c>
      <c r="H60" s="12" t="s">
        <v>2695</v>
      </c>
      <c r="I60" s="37">
        <v>57000</v>
      </c>
      <c r="J60" s="12" t="s">
        <v>2696</v>
      </c>
      <c r="K60" s="37">
        <v>0</v>
      </c>
      <c r="L60" s="12" t="s">
        <v>52</v>
      </c>
      <c r="M60" s="37">
        <v>0</v>
      </c>
      <c r="N60" s="12" t="s">
        <v>52</v>
      </c>
      <c r="O60" s="37">
        <f t="shared" si="3"/>
        <v>57000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12" t="s">
        <v>2697</v>
      </c>
      <c r="X60" s="12" t="s">
        <v>52</v>
      </c>
      <c r="Y60" s="1" t="s">
        <v>52</v>
      </c>
      <c r="Z60" s="1" t="s">
        <v>52</v>
      </c>
      <c r="AA60" s="38"/>
      <c r="AB60" s="1" t="s">
        <v>52</v>
      </c>
    </row>
    <row r="61" spans="1:28" ht="30" customHeight="1">
      <c r="A61" s="12" t="s">
        <v>1129</v>
      </c>
      <c r="B61" s="12" t="s">
        <v>1099</v>
      </c>
      <c r="C61" s="12" t="s">
        <v>1128</v>
      </c>
      <c r="D61" s="36" t="s">
        <v>83</v>
      </c>
      <c r="E61" s="37">
        <v>0</v>
      </c>
      <c r="F61" s="12" t="s">
        <v>52</v>
      </c>
      <c r="G61" s="37">
        <v>151500</v>
      </c>
      <c r="H61" s="12" t="s">
        <v>2695</v>
      </c>
      <c r="I61" s="37">
        <v>0</v>
      </c>
      <c r="J61" s="12" t="s">
        <v>52</v>
      </c>
      <c r="K61" s="37">
        <v>0</v>
      </c>
      <c r="L61" s="12" t="s">
        <v>52</v>
      </c>
      <c r="M61" s="37">
        <v>0</v>
      </c>
      <c r="N61" s="12" t="s">
        <v>52</v>
      </c>
      <c r="O61" s="37">
        <f t="shared" si="3"/>
        <v>151500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12" t="s">
        <v>2698</v>
      </c>
      <c r="X61" s="12" t="s">
        <v>52</v>
      </c>
      <c r="Y61" s="1" t="s">
        <v>52</v>
      </c>
      <c r="Z61" s="1" t="s">
        <v>52</v>
      </c>
      <c r="AA61" s="38"/>
      <c r="AB61" s="1" t="s">
        <v>52</v>
      </c>
    </row>
    <row r="62" spans="1:28" ht="30" customHeight="1">
      <c r="A62" s="12" t="s">
        <v>240</v>
      </c>
      <c r="B62" s="12" t="s">
        <v>238</v>
      </c>
      <c r="C62" s="12" t="s">
        <v>239</v>
      </c>
      <c r="D62" s="36" t="s">
        <v>83</v>
      </c>
      <c r="E62" s="37">
        <v>12000</v>
      </c>
      <c r="F62" s="12" t="s">
        <v>52</v>
      </c>
      <c r="G62" s="37">
        <v>16000</v>
      </c>
      <c r="H62" s="12" t="s">
        <v>2699</v>
      </c>
      <c r="I62" s="37">
        <v>12000</v>
      </c>
      <c r="J62" s="12" t="s">
        <v>2700</v>
      </c>
      <c r="K62" s="37">
        <v>0</v>
      </c>
      <c r="L62" s="12" t="s">
        <v>52</v>
      </c>
      <c r="M62" s="37">
        <v>0</v>
      </c>
      <c r="N62" s="12" t="s">
        <v>52</v>
      </c>
      <c r="O62" s="37">
        <f t="shared" si="3"/>
        <v>12000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12" t="s">
        <v>2701</v>
      </c>
      <c r="X62" s="12" t="s">
        <v>52</v>
      </c>
      <c r="Y62" s="1" t="s">
        <v>52</v>
      </c>
      <c r="Z62" s="1" t="s">
        <v>52</v>
      </c>
      <c r="AA62" s="38"/>
      <c r="AB62" s="1" t="s">
        <v>52</v>
      </c>
    </row>
    <row r="63" spans="1:28" ht="30" customHeight="1">
      <c r="A63" s="12" t="s">
        <v>244</v>
      </c>
      <c r="B63" s="12" t="s">
        <v>242</v>
      </c>
      <c r="C63" s="12" t="s">
        <v>243</v>
      </c>
      <c r="D63" s="36" t="s">
        <v>83</v>
      </c>
      <c r="E63" s="37">
        <v>12000</v>
      </c>
      <c r="F63" s="12" t="s">
        <v>52</v>
      </c>
      <c r="G63" s="37">
        <v>18000</v>
      </c>
      <c r="H63" s="12" t="s">
        <v>2699</v>
      </c>
      <c r="I63" s="37">
        <v>0</v>
      </c>
      <c r="J63" s="12" t="s">
        <v>52</v>
      </c>
      <c r="K63" s="37">
        <v>0</v>
      </c>
      <c r="L63" s="12" t="s">
        <v>52</v>
      </c>
      <c r="M63" s="37">
        <v>0</v>
      </c>
      <c r="N63" s="12" t="s">
        <v>52</v>
      </c>
      <c r="O63" s="37">
        <f t="shared" si="3"/>
        <v>12000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12" t="s">
        <v>2702</v>
      </c>
      <c r="X63" s="12" t="s">
        <v>52</v>
      </c>
      <c r="Y63" s="1" t="s">
        <v>52</v>
      </c>
      <c r="Z63" s="1" t="s">
        <v>52</v>
      </c>
      <c r="AA63" s="38"/>
      <c r="AB63" s="1" t="s">
        <v>52</v>
      </c>
    </row>
    <row r="64" spans="1:28" ht="30" customHeight="1">
      <c r="A64" s="12" t="s">
        <v>948</v>
      </c>
      <c r="B64" s="12" t="s">
        <v>946</v>
      </c>
      <c r="C64" s="12" t="s">
        <v>947</v>
      </c>
      <c r="D64" s="36" t="s">
        <v>83</v>
      </c>
      <c r="E64" s="37">
        <v>0</v>
      </c>
      <c r="F64" s="12" t="s">
        <v>52</v>
      </c>
      <c r="G64" s="37">
        <v>12654.32</v>
      </c>
      <c r="H64" s="12" t="s">
        <v>2703</v>
      </c>
      <c r="I64" s="37">
        <v>12037.03</v>
      </c>
      <c r="J64" s="12" t="s">
        <v>2704</v>
      </c>
      <c r="K64" s="37">
        <v>0</v>
      </c>
      <c r="L64" s="12" t="s">
        <v>52</v>
      </c>
      <c r="M64" s="37">
        <v>0</v>
      </c>
      <c r="N64" s="12" t="s">
        <v>52</v>
      </c>
      <c r="O64" s="37">
        <f t="shared" si="3"/>
        <v>12037.03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12" t="s">
        <v>2705</v>
      </c>
      <c r="X64" s="12" t="s">
        <v>52</v>
      </c>
      <c r="Y64" s="1" t="s">
        <v>52</v>
      </c>
      <c r="Z64" s="1" t="s">
        <v>52</v>
      </c>
      <c r="AA64" s="38"/>
      <c r="AB64" s="1" t="s">
        <v>52</v>
      </c>
    </row>
    <row r="65" spans="1:28" ht="30" customHeight="1">
      <c r="A65" s="12" t="s">
        <v>1240</v>
      </c>
      <c r="B65" s="12" t="s">
        <v>946</v>
      </c>
      <c r="C65" s="12" t="s">
        <v>1239</v>
      </c>
      <c r="D65" s="36" t="s">
        <v>83</v>
      </c>
      <c r="E65" s="37">
        <v>0</v>
      </c>
      <c r="F65" s="12" t="s">
        <v>52</v>
      </c>
      <c r="G65" s="37">
        <v>25308.639999999999</v>
      </c>
      <c r="H65" s="12" t="s">
        <v>2703</v>
      </c>
      <c r="I65" s="37">
        <v>24074.07</v>
      </c>
      <c r="J65" s="12" t="s">
        <v>2704</v>
      </c>
      <c r="K65" s="37">
        <v>0</v>
      </c>
      <c r="L65" s="12" t="s">
        <v>52</v>
      </c>
      <c r="M65" s="37">
        <v>0</v>
      </c>
      <c r="N65" s="12" t="s">
        <v>52</v>
      </c>
      <c r="O65" s="37">
        <f t="shared" si="3"/>
        <v>24074.07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12" t="s">
        <v>2706</v>
      </c>
      <c r="X65" s="12" t="s">
        <v>52</v>
      </c>
      <c r="Y65" s="1" t="s">
        <v>52</v>
      </c>
      <c r="Z65" s="1" t="s">
        <v>52</v>
      </c>
      <c r="AA65" s="38"/>
      <c r="AB65" s="1" t="s">
        <v>52</v>
      </c>
    </row>
    <row r="66" spans="1:28" ht="30" customHeight="1">
      <c r="A66" s="12" t="s">
        <v>1320</v>
      </c>
      <c r="B66" s="12" t="s">
        <v>1318</v>
      </c>
      <c r="C66" s="12" t="s">
        <v>1319</v>
      </c>
      <c r="D66" s="36" t="s">
        <v>511</v>
      </c>
      <c r="E66" s="37">
        <v>78330</v>
      </c>
      <c r="F66" s="12" t="s">
        <v>52</v>
      </c>
      <c r="G66" s="37">
        <v>0</v>
      </c>
      <c r="H66" s="12" t="s">
        <v>52</v>
      </c>
      <c r="I66" s="37">
        <v>0</v>
      </c>
      <c r="J66" s="12" t="s">
        <v>52</v>
      </c>
      <c r="K66" s="37">
        <v>0</v>
      </c>
      <c r="L66" s="12" t="s">
        <v>52</v>
      </c>
      <c r="M66" s="37">
        <v>0</v>
      </c>
      <c r="N66" s="12" t="s">
        <v>52</v>
      </c>
      <c r="O66" s="37">
        <f t="shared" si="3"/>
        <v>78330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12" t="s">
        <v>2707</v>
      </c>
      <c r="X66" s="12" t="s">
        <v>52</v>
      </c>
      <c r="Y66" s="1" t="s">
        <v>52</v>
      </c>
      <c r="Z66" s="1" t="s">
        <v>52</v>
      </c>
      <c r="AA66" s="38"/>
      <c r="AB66" s="1" t="s">
        <v>52</v>
      </c>
    </row>
    <row r="67" spans="1:28" ht="30" customHeight="1">
      <c r="A67" s="12" t="s">
        <v>390</v>
      </c>
      <c r="B67" s="12" t="s">
        <v>387</v>
      </c>
      <c r="C67" s="12" t="s">
        <v>388</v>
      </c>
      <c r="D67" s="36" t="s">
        <v>83</v>
      </c>
      <c r="E67" s="37">
        <v>0</v>
      </c>
      <c r="F67" s="12" t="s">
        <v>52</v>
      </c>
      <c r="G67" s="37">
        <v>0</v>
      </c>
      <c r="H67" s="12" t="s">
        <v>52</v>
      </c>
      <c r="I67" s="37">
        <v>0</v>
      </c>
      <c r="J67" s="12" t="s">
        <v>52</v>
      </c>
      <c r="K67" s="37">
        <v>0</v>
      </c>
      <c r="L67" s="12" t="s">
        <v>52</v>
      </c>
      <c r="M67" s="37">
        <v>115000</v>
      </c>
      <c r="N67" s="12" t="s">
        <v>52</v>
      </c>
      <c r="O67" s="37">
        <f t="shared" si="3"/>
        <v>115000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10000</v>
      </c>
      <c r="V67" s="37">
        <f>SMALL(Q67:U67,COUNTIF(Q67:U67,0)+1)</f>
        <v>10000</v>
      </c>
      <c r="W67" s="12" t="s">
        <v>2708</v>
      </c>
      <c r="X67" s="12" t="s">
        <v>52</v>
      </c>
      <c r="Y67" s="1" t="s">
        <v>52</v>
      </c>
      <c r="Z67" s="1" t="s">
        <v>52</v>
      </c>
      <c r="AA67" s="38"/>
      <c r="AB67" s="1" t="s">
        <v>52</v>
      </c>
    </row>
    <row r="68" spans="1:28" ht="30" customHeight="1">
      <c r="A68" s="12" t="s">
        <v>1458</v>
      </c>
      <c r="B68" s="12" t="s">
        <v>429</v>
      </c>
      <c r="C68" s="12" t="s">
        <v>52</v>
      </c>
      <c r="D68" s="36" t="s">
        <v>83</v>
      </c>
      <c r="E68" s="37">
        <v>0</v>
      </c>
      <c r="F68" s="12" t="s">
        <v>52</v>
      </c>
      <c r="G68" s="37">
        <v>0</v>
      </c>
      <c r="H68" s="12" t="s">
        <v>52</v>
      </c>
      <c r="I68" s="37">
        <v>0</v>
      </c>
      <c r="J68" s="12" t="s">
        <v>52</v>
      </c>
      <c r="K68" s="37">
        <v>70080</v>
      </c>
      <c r="L68" s="12" t="s">
        <v>2709</v>
      </c>
      <c r="M68" s="37">
        <v>0</v>
      </c>
      <c r="N68" s="12" t="s">
        <v>52</v>
      </c>
      <c r="O68" s="37">
        <f t="shared" si="3"/>
        <v>70080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12" t="s">
        <v>2710</v>
      </c>
      <c r="X68" s="12" t="s">
        <v>52</v>
      </c>
      <c r="Y68" s="1" t="s">
        <v>52</v>
      </c>
      <c r="Z68" s="1" t="s">
        <v>52</v>
      </c>
      <c r="AA68" s="38"/>
      <c r="AB68" s="1" t="s">
        <v>52</v>
      </c>
    </row>
    <row r="69" spans="1:28" ht="30" customHeight="1">
      <c r="A69" s="12" t="s">
        <v>2033</v>
      </c>
      <c r="B69" s="12" t="s">
        <v>2031</v>
      </c>
      <c r="C69" s="12" t="s">
        <v>2032</v>
      </c>
      <c r="D69" s="36" t="s">
        <v>83</v>
      </c>
      <c r="E69" s="37">
        <v>242</v>
      </c>
      <c r="F69" s="12" t="s">
        <v>52</v>
      </c>
      <c r="G69" s="37">
        <v>296.88</v>
      </c>
      <c r="H69" s="12" t="s">
        <v>2711</v>
      </c>
      <c r="I69" s="37">
        <v>0</v>
      </c>
      <c r="J69" s="12" t="s">
        <v>52</v>
      </c>
      <c r="K69" s="37">
        <v>0</v>
      </c>
      <c r="L69" s="12" t="s">
        <v>52</v>
      </c>
      <c r="M69" s="37">
        <v>0</v>
      </c>
      <c r="N69" s="12" t="s">
        <v>52</v>
      </c>
      <c r="O69" s="37">
        <f t="shared" si="3"/>
        <v>242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12" t="s">
        <v>2712</v>
      </c>
      <c r="X69" s="12" t="s">
        <v>52</v>
      </c>
      <c r="Y69" s="1" t="s">
        <v>52</v>
      </c>
      <c r="Z69" s="1" t="s">
        <v>52</v>
      </c>
      <c r="AA69" s="38"/>
      <c r="AB69" s="1" t="s">
        <v>52</v>
      </c>
    </row>
    <row r="70" spans="1:28" ht="30" customHeight="1">
      <c r="A70" s="12" t="s">
        <v>2037</v>
      </c>
      <c r="B70" s="12" t="s">
        <v>2035</v>
      </c>
      <c r="C70" s="12" t="s">
        <v>2036</v>
      </c>
      <c r="D70" s="36" t="s">
        <v>83</v>
      </c>
      <c r="E70" s="37">
        <v>0</v>
      </c>
      <c r="F70" s="12" t="s">
        <v>52</v>
      </c>
      <c r="G70" s="37">
        <v>2379.79</v>
      </c>
      <c r="H70" s="12" t="s">
        <v>2711</v>
      </c>
      <c r="I70" s="37">
        <v>0</v>
      </c>
      <c r="J70" s="12" t="s">
        <v>52</v>
      </c>
      <c r="K70" s="37">
        <v>0</v>
      </c>
      <c r="L70" s="12" t="s">
        <v>52</v>
      </c>
      <c r="M70" s="37">
        <v>0</v>
      </c>
      <c r="N70" s="12" t="s">
        <v>52</v>
      </c>
      <c r="O70" s="37">
        <f t="shared" si="3"/>
        <v>2379.79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12" t="s">
        <v>2713</v>
      </c>
      <c r="X70" s="12" t="s">
        <v>52</v>
      </c>
      <c r="Y70" s="1" t="s">
        <v>52</v>
      </c>
      <c r="Z70" s="1" t="s">
        <v>52</v>
      </c>
      <c r="AA70" s="38"/>
      <c r="AB70" s="1" t="s">
        <v>52</v>
      </c>
    </row>
    <row r="71" spans="1:28" ht="30" customHeight="1">
      <c r="A71" s="12" t="s">
        <v>264</v>
      </c>
      <c r="B71" s="12" t="s">
        <v>262</v>
      </c>
      <c r="C71" s="12" t="s">
        <v>263</v>
      </c>
      <c r="D71" s="36" t="s">
        <v>83</v>
      </c>
      <c r="E71" s="37">
        <v>2962</v>
      </c>
      <c r="F71" s="12" t="s">
        <v>52</v>
      </c>
      <c r="G71" s="37">
        <v>2962.96</v>
      </c>
      <c r="H71" s="12" t="s">
        <v>2714</v>
      </c>
      <c r="I71" s="37">
        <v>3177.77</v>
      </c>
      <c r="J71" s="12" t="s">
        <v>2715</v>
      </c>
      <c r="K71" s="37">
        <v>0</v>
      </c>
      <c r="L71" s="12" t="s">
        <v>52</v>
      </c>
      <c r="M71" s="37">
        <v>0</v>
      </c>
      <c r="N71" s="12" t="s">
        <v>52</v>
      </c>
      <c r="O71" s="37">
        <f t="shared" si="3"/>
        <v>2962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12" t="s">
        <v>2716</v>
      </c>
      <c r="X71" s="12" t="s">
        <v>52</v>
      </c>
      <c r="Y71" s="1" t="s">
        <v>52</v>
      </c>
      <c r="Z71" s="1" t="s">
        <v>52</v>
      </c>
      <c r="AA71" s="38"/>
      <c r="AB71" s="1" t="s">
        <v>52</v>
      </c>
    </row>
    <row r="72" spans="1:28" ht="30" customHeight="1">
      <c r="A72" s="12" t="s">
        <v>268</v>
      </c>
      <c r="B72" s="12" t="s">
        <v>266</v>
      </c>
      <c r="C72" s="12" t="s">
        <v>267</v>
      </c>
      <c r="D72" s="36" t="s">
        <v>83</v>
      </c>
      <c r="E72" s="37">
        <v>0</v>
      </c>
      <c r="F72" s="12" t="s">
        <v>52</v>
      </c>
      <c r="G72" s="37">
        <v>6500</v>
      </c>
      <c r="H72" s="12" t="s">
        <v>2717</v>
      </c>
      <c r="I72" s="37">
        <v>0</v>
      </c>
      <c r="J72" s="12" t="s">
        <v>52</v>
      </c>
      <c r="K72" s="37">
        <v>0</v>
      </c>
      <c r="L72" s="12" t="s">
        <v>52</v>
      </c>
      <c r="M72" s="37">
        <v>0</v>
      </c>
      <c r="N72" s="12" t="s">
        <v>52</v>
      </c>
      <c r="O72" s="37">
        <f t="shared" si="3"/>
        <v>6500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12" t="s">
        <v>2718</v>
      </c>
      <c r="X72" s="12" t="s">
        <v>52</v>
      </c>
      <c r="Y72" s="1" t="s">
        <v>52</v>
      </c>
      <c r="Z72" s="1" t="s">
        <v>52</v>
      </c>
      <c r="AA72" s="38"/>
      <c r="AB72" s="1" t="s">
        <v>52</v>
      </c>
    </row>
    <row r="73" spans="1:28" ht="30" customHeight="1">
      <c r="A73" s="12" t="s">
        <v>1449</v>
      </c>
      <c r="B73" s="12" t="s">
        <v>1447</v>
      </c>
      <c r="C73" s="12" t="s">
        <v>1448</v>
      </c>
      <c r="D73" s="36" t="s">
        <v>223</v>
      </c>
      <c r="E73" s="37">
        <v>0</v>
      </c>
      <c r="F73" s="12" t="s">
        <v>52</v>
      </c>
      <c r="G73" s="37">
        <v>0</v>
      </c>
      <c r="H73" s="12" t="s">
        <v>52</v>
      </c>
      <c r="I73" s="37">
        <v>0</v>
      </c>
      <c r="J73" s="12" t="s">
        <v>52</v>
      </c>
      <c r="K73" s="37">
        <v>0</v>
      </c>
      <c r="L73" s="12" t="s">
        <v>52</v>
      </c>
      <c r="M73" s="37">
        <v>2500</v>
      </c>
      <c r="N73" s="12" t="s">
        <v>2719</v>
      </c>
      <c r="O73" s="37">
        <f t="shared" si="3"/>
        <v>2500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12" t="s">
        <v>2720</v>
      </c>
      <c r="X73" s="12" t="s">
        <v>52</v>
      </c>
      <c r="Y73" s="1" t="s">
        <v>52</v>
      </c>
      <c r="Z73" s="1" t="s">
        <v>52</v>
      </c>
      <c r="AA73" s="38"/>
      <c r="AB73" s="1" t="s">
        <v>52</v>
      </c>
    </row>
    <row r="74" spans="1:28" ht="30" customHeight="1">
      <c r="A74" s="12" t="s">
        <v>1168</v>
      </c>
      <c r="B74" s="12" t="s">
        <v>1167</v>
      </c>
      <c r="C74" s="12" t="s">
        <v>276</v>
      </c>
      <c r="D74" s="36" t="s">
        <v>83</v>
      </c>
      <c r="E74" s="37">
        <v>0</v>
      </c>
      <c r="F74" s="12" t="s">
        <v>52</v>
      </c>
      <c r="G74" s="37">
        <v>19000</v>
      </c>
      <c r="H74" s="12" t="s">
        <v>2721</v>
      </c>
      <c r="I74" s="37">
        <v>0</v>
      </c>
      <c r="J74" s="12" t="s">
        <v>52</v>
      </c>
      <c r="K74" s="37">
        <v>0</v>
      </c>
      <c r="L74" s="12" t="s">
        <v>52</v>
      </c>
      <c r="M74" s="37">
        <v>0</v>
      </c>
      <c r="N74" s="12" t="s">
        <v>52</v>
      </c>
      <c r="O74" s="37">
        <f t="shared" si="3"/>
        <v>19000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12" t="s">
        <v>2722</v>
      </c>
      <c r="X74" s="12" t="s">
        <v>52</v>
      </c>
      <c r="Y74" s="1" t="s">
        <v>52</v>
      </c>
      <c r="Z74" s="1" t="s">
        <v>52</v>
      </c>
      <c r="AA74" s="38"/>
      <c r="AB74" s="1" t="s">
        <v>52</v>
      </c>
    </row>
    <row r="75" spans="1:28" ht="30" customHeight="1">
      <c r="A75" s="12" t="s">
        <v>550</v>
      </c>
      <c r="B75" s="12" t="s">
        <v>548</v>
      </c>
      <c r="C75" s="12" t="s">
        <v>549</v>
      </c>
      <c r="D75" s="36" t="s">
        <v>89</v>
      </c>
      <c r="E75" s="37">
        <v>0</v>
      </c>
      <c r="F75" s="12" t="s">
        <v>52</v>
      </c>
      <c r="G75" s="37">
        <v>0</v>
      </c>
      <c r="H75" s="12" t="s">
        <v>52</v>
      </c>
      <c r="I75" s="37">
        <v>0</v>
      </c>
      <c r="J75" s="12" t="s">
        <v>52</v>
      </c>
      <c r="K75" s="37">
        <v>87000</v>
      </c>
      <c r="L75" s="12" t="s">
        <v>2723</v>
      </c>
      <c r="M75" s="37">
        <v>0</v>
      </c>
      <c r="N75" s="12" t="s">
        <v>52</v>
      </c>
      <c r="O75" s="37">
        <f t="shared" si="3"/>
        <v>87000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12" t="s">
        <v>2724</v>
      </c>
      <c r="X75" s="12" t="s">
        <v>52</v>
      </c>
      <c r="Y75" s="1" t="s">
        <v>52</v>
      </c>
      <c r="Z75" s="1" t="s">
        <v>52</v>
      </c>
      <c r="AA75" s="38"/>
      <c r="AB75" s="1" t="s">
        <v>52</v>
      </c>
    </row>
    <row r="76" spans="1:28" ht="30" customHeight="1">
      <c r="A76" s="12" t="s">
        <v>1487</v>
      </c>
      <c r="B76" s="12" t="s">
        <v>1485</v>
      </c>
      <c r="C76" s="12" t="s">
        <v>1486</v>
      </c>
      <c r="D76" s="36" t="s">
        <v>83</v>
      </c>
      <c r="E76" s="37">
        <v>0</v>
      </c>
      <c r="F76" s="12" t="s">
        <v>52</v>
      </c>
      <c r="G76" s="37">
        <v>0</v>
      </c>
      <c r="H76" s="12" t="s">
        <v>52</v>
      </c>
      <c r="I76" s="37">
        <v>0</v>
      </c>
      <c r="J76" s="12" t="s">
        <v>52</v>
      </c>
      <c r="K76" s="37">
        <v>254000</v>
      </c>
      <c r="L76" s="12" t="s">
        <v>2725</v>
      </c>
      <c r="M76" s="37">
        <v>0</v>
      </c>
      <c r="N76" s="12" t="s">
        <v>52</v>
      </c>
      <c r="O76" s="37">
        <f t="shared" si="3"/>
        <v>254000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12" t="s">
        <v>2726</v>
      </c>
      <c r="X76" s="12" t="s">
        <v>52</v>
      </c>
      <c r="Y76" s="1" t="s">
        <v>52</v>
      </c>
      <c r="Z76" s="1" t="s">
        <v>52</v>
      </c>
      <c r="AA76" s="38"/>
      <c r="AB76" s="1" t="s">
        <v>52</v>
      </c>
    </row>
    <row r="77" spans="1:28" ht="30" customHeight="1">
      <c r="A77" s="12" t="s">
        <v>1491</v>
      </c>
      <c r="B77" s="12" t="s">
        <v>1489</v>
      </c>
      <c r="C77" s="12" t="s">
        <v>1490</v>
      </c>
      <c r="D77" s="36" t="s">
        <v>83</v>
      </c>
      <c r="E77" s="37">
        <v>0</v>
      </c>
      <c r="F77" s="12" t="s">
        <v>52</v>
      </c>
      <c r="G77" s="37">
        <v>0</v>
      </c>
      <c r="H77" s="12" t="s">
        <v>52</v>
      </c>
      <c r="I77" s="37">
        <v>0</v>
      </c>
      <c r="J77" s="12" t="s">
        <v>52</v>
      </c>
      <c r="K77" s="37">
        <v>199000</v>
      </c>
      <c r="L77" s="12" t="s">
        <v>2725</v>
      </c>
      <c r="M77" s="37">
        <v>0</v>
      </c>
      <c r="N77" s="12" t="s">
        <v>52</v>
      </c>
      <c r="O77" s="37">
        <f t="shared" si="3"/>
        <v>199000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12" t="s">
        <v>2727</v>
      </c>
      <c r="X77" s="12" t="s">
        <v>52</v>
      </c>
      <c r="Y77" s="1" t="s">
        <v>52</v>
      </c>
      <c r="Z77" s="1" t="s">
        <v>52</v>
      </c>
      <c r="AA77" s="38"/>
      <c r="AB77" s="1" t="s">
        <v>52</v>
      </c>
    </row>
    <row r="78" spans="1:28" ht="30" customHeight="1">
      <c r="A78" s="12" t="s">
        <v>1495</v>
      </c>
      <c r="B78" s="12" t="s">
        <v>1489</v>
      </c>
      <c r="C78" s="12" t="s">
        <v>1494</v>
      </c>
      <c r="D78" s="36" t="s">
        <v>83</v>
      </c>
      <c r="E78" s="37">
        <v>0</v>
      </c>
      <c r="F78" s="12" t="s">
        <v>52</v>
      </c>
      <c r="G78" s="37">
        <v>0</v>
      </c>
      <c r="H78" s="12" t="s">
        <v>52</v>
      </c>
      <c r="I78" s="37">
        <v>0</v>
      </c>
      <c r="J78" s="12" t="s">
        <v>52</v>
      </c>
      <c r="K78" s="37">
        <v>254000</v>
      </c>
      <c r="L78" s="12" t="s">
        <v>2725</v>
      </c>
      <c r="M78" s="37">
        <v>0</v>
      </c>
      <c r="N78" s="12" t="s">
        <v>52</v>
      </c>
      <c r="O78" s="37">
        <f t="shared" si="3"/>
        <v>254000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12" t="s">
        <v>2728</v>
      </c>
      <c r="X78" s="12" t="s">
        <v>52</v>
      </c>
      <c r="Y78" s="1" t="s">
        <v>52</v>
      </c>
      <c r="Z78" s="1" t="s">
        <v>52</v>
      </c>
      <c r="AA78" s="38"/>
      <c r="AB78" s="1" t="s">
        <v>52</v>
      </c>
    </row>
    <row r="79" spans="1:28" ht="30" customHeight="1">
      <c r="A79" s="12" t="s">
        <v>1498</v>
      </c>
      <c r="B79" s="12" t="s">
        <v>1489</v>
      </c>
      <c r="C79" s="12" t="s">
        <v>1497</v>
      </c>
      <c r="D79" s="36" t="s">
        <v>83</v>
      </c>
      <c r="E79" s="37">
        <v>0</v>
      </c>
      <c r="F79" s="12" t="s">
        <v>52</v>
      </c>
      <c r="G79" s="37">
        <v>0</v>
      </c>
      <c r="H79" s="12" t="s">
        <v>52</v>
      </c>
      <c r="I79" s="37">
        <v>0</v>
      </c>
      <c r="J79" s="12" t="s">
        <v>52</v>
      </c>
      <c r="K79" s="37">
        <v>251000</v>
      </c>
      <c r="L79" s="12" t="s">
        <v>2725</v>
      </c>
      <c r="M79" s="37">
        <v>0</v>
      </c>
      <c r="N79" s="12" t="s">
        <v>52</v>
      </c>
      <c r="O79" s="37">
        <f t="shared" si="3"/>
        <v>251000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12" t="s">
        <v>2729</v>
      </c>
      <c r="X79" s="12" t="s">
        <v>52</v>
      </c>
      <c r="Y79" s="1" t="s">
        <v>52</v>
      </c>
      <c r="Z79" s="1" t="s">
        <v>52</v>
      </c>
      <c r="AA79" s="38"/>
      <c r="AB79" s="1" t="s">
        <v>52</v>
      </c>
    </row>
    <row r="80" spans="1:28" ht="30" customHeight="1">
      <c r="A80" s="12" t="s">
        <v>512</v>
      </c>
      <c r="B80" s="12" t="s">
        <v>509</v>
      </c>
      <c r="C80" s="12" t="s">
        <v>510</v>
      </c>
      <c r="D80" s="36" t="s">
        <v>511</v>
      </c>
      <c r="E80" s="37">
        <v>415555.5</v>
      </c>
      <c r="F80" s="12" t="s">
        <v>52</v>
      </c>
      <c r="G80" s="37">
        <v>0</v>
      </c>
      <c r="H80" s="12" t="s">
        <v>52</v>
      </c>
      <c r="I80" s="37">
        <v>0</v>
      </c>
      <c r="J80" s="12" t="s">
        <v>52</v>
      </c>
      <c r="K80" s="37">
        <v>0</v>
      </c>
      <c r="L80" s="12" t="s">
        <v>52</v>
      </c>
      <c r="M80" s="37">
        <v>0</v>
      </c>
      <c r="N80" s="12" t="s">
        <v>52</v>
      </c>
      <c r="O80" s="37">
        <f t="shared" si="3"/>
        <v>415555.5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12" t="s">
        <v>2730</v>
      </c>
      <c r="X80" s="12" t="s">
        <v>52</v>
      </c>
      <c r="Y80" s="1" t="s">
        <v>52</v>
      </c>
      <c r="Z80" s="1" t="s">
        <v>52</v>
      </c>
      <c r="AA80" s="38"/>
      <c r="AB80" s="1" t="s">
        <v>52</v>
      </c>
    </row>
    <row r="81" spans="1:28" ht="30" customHeight="1">
      <c r="A81" s="12" t="s">
        <v>1416</v>
      </c>
      <c r="B81" s="12" t="s">
        <v>1414</v>
      </c>
      <c r="C81" s="12" t="s">
        <v>1415</v>
      </c>
      <c r="D81" s="36" t="s">
        <v>516</v>
      </c>
      <c r="E81" s="37">
        <v>0</v>
      </c>
      <c r="F81" s="12" t="s">
        <v>52</v>
      </c>
      <c r="G81" s="37">
        <v>11100</v>
      </c>
      <c r="H81" s="12" t="s">
        <v>2731</v>
      </c>
      <c r="I81" s="37">
        <v>0</v>
      </c>
      <c r="J81" s="12" t="s">
        <v>52</v>
      </c>
      <c r="K81" s="37">
        <v>0</v>
      </c>
      <c r="L81" s="12" t="s">
        <v>52</v>
      </c>
      <c r="M81" s="37">
        <v>0</v>
      </c>
      <c r="N81" s="12" t="s">
        <v>52</v>
      </c>
      <c r="O81" s="37">
        <f t="shared" si="3"/>
        <v>11100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12" t="s">
        <v>2732</v>
      </c>
      <c r="X81" s="12" t="s">
        <v>52</v>
      </c>
      <c r="Y81" s="1" t="s">
        <v>52</v>
      </c>
      <c r="Z81" s="1" t="s">
        <v>52</v>
      </c>
      <c r="AA81" s="38"/>
      <c r="AB81" s="1" t="s">
        <v>52</v>
      </c>
    </row>
    <row r="82" spans="1:28" ht="30" customHeight="1">
      <c r="A82" s="12" t="s">
        <v>553</v>
      </c>
      <c r="B82" s="12" t="s">
        <v>552</v>
      </c>
      <c r="C82" s="12" t="s">
        <v>52</v>
      </c>
      <c r="D82" s="36" t="s">
        <v>83</v>
      </c>
      <c r="E82" s="37">
        <v>0</v>
      </c>
      <c r="F82" s="12" t="s">
        <v>52</v>
      </c>
      <c r="G82" s="37">
        <v>0</v>
      </c>
      <c r="H82" s="12" t="s">
        <v>52</v>
      </c>
      <c r="I82" s="37">
        <v>0</v>
      </c>
      <c r="J82" s="12" t="s">
        <v>52</v>
      </c>
      <c r="K82" s="37">
        <v>39000</v>
      </c>
      <c r="L82" s="12" t="s">
        <v>2733</v>
      </c>
      <c r="M82" s="37">
        <v>0</v>
      </c>
      <c r="N82" s="12" t="s">
        <v>52</v>
      </c>
      <c r="O82" s="37">
        <f t="shared" si="3"/>
        <v>39000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12" t="s">
        <v>2734</v>
      </c>
      <c r="X82" s="12" t="s">
        <v>52</v>
      </c>
      <c r="Y82" s="1" t="s">
        <v>52</v>
      </c>
      <c r="Z82" s="1" t="s">
        <v>52</v>
      </c>
      <c r="AA82" s="38"/>
      <c r="AB82" s="1" t="s">
        <v>52</v>
      </c>
    </row>
    <row r="83" spans="1:28" ht="30" customHeight="1">
      <c r="A83" s="12" t="s">
        <v>1528</v>
      </c>
      <c r="B83" s="12" t="s">
        <v>1525</v>
      </c>
      <c r="C83" s="12" t="s">
        <v>1526</v>
      </c>
      <c r="D83" s="36" t="s">
        <v>83</v>
      </c>
      <c r="E83" s="37">
        <v>0</v>
      </c>
      <c r="F83" s="12" t="s">
        <v>52</v>
      </c>
      <c r="G83" s="37">
        <v>0</v>
      </c>
      <c r="H83" s="12" t="s">
        <v>52</v>
      </c>
      <c r="I83" s="37">
        <v>0</v>
      </c>
      <c r="J83" s="12" t="s">
        <v>52</v>
      </c>
      <c r="K83" s="37">
        <v>265045</v>
      </c>
      <c r="L83" s="12" t="s">
        <v>2733</v>
      </c>
      <c r="M83" s="37">
        <v>0</v>
      </c>
      <c r="N83" s="12" t="s">
        <v>52</v>
      </c>
      <c r="O83" s="37">
        <f t="shared" si="3"/>
        <v>265045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12" t="s">
        <v>2735</v>
      </c>
      <c r="X83" s="12" t="s">
        <v>1527</v>
      </c>
      <c r="Y83" s="1" t="s">
        <v>52</v>
      </c>
      <c r="Z83" s="1" t="s">
        <v>52</v>
      </c>
      <c r="AA83" s="38"/>
      <c r="AB83" s="1" t="s">
        <v>52</v>
      </c>
    </row>
    <row r="84" spans="1:28" ht="30" customHeight="1">
      <c r="A84" s="12" t="s">
        <v>1534</v>
      </c>
      <c r="B84" s="12" t="s">
        <v>1525</v>
      </c>
      <c r="C84" s="12" t="s">
        <v>1533</v>
      </c>
      <c r="D84" s="36" t="s">
        <v>83</v>
      </c>
      <c r="E84" s="37">
        <v>0</v>
      </c>
      <c r="F84" s="12" t="s">
        <v>52</v>
      </c>
      <c r="G84" s="37">
        <v>0</v>
      </c>
      <c r="H84" s="12" t="s">
        <v>52</v>
      </c>
      <c r="I84" s="37">
        <v>0</v>
      </c>
      <c r="J84" s="12" t="s">
        <v>52</v>
      </c>
      <c r="K84" s="37">
        <v>95700</v>
      </c>
      <c r="L84" s="12" t="s">
        <v>2733</v>
      </c>
      <c r="M84" s="37">
        <v>0</v>
      </c>
      <c r="N84" s="12" t="s">
        <v>52</v>
      </c>
      <c r="O84" s="37">
        <f t="shared" si="3"/>
        <v>95700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12" t="s">
        <v>2736</v>
      </c>
      <c r="X84" s="12" t="s">
        <v>52</v>
      </c>
      <c r="Y84" s="1" t="s">
        <v>52</v>
      </c>
      <c r="Z84" s="1" t="s">
        <v>52</v>
      </c>
      <c r="AA84" s="38"/>
      <c r="AB84" s="1" t="s">
        <v>52</v>
      </c>
    </row>
    <row r="85" spans="1:28" ht="30" customHeight="1">
      <c r="A85" s="12" t="s">
        <v>1538</v>
      </c>
      <c r="B85" s="12" t="s">
        <v>1537</v>
      </c>
      <c r="C85" s="12" t="s">
        <v>52</v>
      </c>
      <c r="D85" s="36" t="s">
        <v>83</v>
      </c>
      <c r="E85" s="37">
        <v>0</v>
      </c>
      <c r="F85" s="12" t="s">
        <v>52</v>
      </c>
      <c r="G85" s="37">
        <v>0</v>
      </c>
      <c r="H85" s="12" t="s">
        <v>52</v>
      </c>
      <c r="I85" s="37">
        <v>0</v>
      </c>
      <c r="J85" s="12" t="s">
        <v>52</v>
      </c>
      <c r="K85" s="37">
        <v>333045.81</v>
      </c>
      <c r="L85" s="12" t="s">
        <v>2737</v>
      </c>
      <c r="M85" s="37">
        <v>0</v>
      </c>
      <c r="N85" s="12" t="s">
        <v>52</v>
      </c>
      <c r="O85" s="37">
        <f t="shared" si="3"/>
        <v>333045.81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12" t="s">
        <v>2738</v>
      </c>
      <c r="X85" s="12" t="s">
        <v>1527</v>
      </c>
      <c r="Y85" s="1" t="s">
        <v>52</v>
      </c>
      <c r="Z85" s="1" t="s">
        <v>52</v>
      </c>
      <c r="AA85" s="38"/>
      <c r="AB85" s="1" t="s">
        <v>52</v>
      </c>
    </row>
    <row r="86" spans="1:28" ht="30" customHeight="1">
      <c r="A86" s="12" t="s">
        <v>1506</v>
      </c>
      <c r="B86" s="12" t="s">
        <v>1504</v>
      </c>
      <c r="C86" s="12" t="s">
        <v>1505</v>
      </c>
      <c r="D86" s="36" t="s">
        <v>83</v>
      </c>
      <c r="E86" s="37">
        <v>0</v>
      </c>
      <c r="F86" s="12" t="s">
        <v>52</v>
      </c>
      <c r="G86" s="37">
        <v>0</v>
      </c>
      <c r="H86" s="12" t="s">
        <v>52</v>
      </c>
      <c r="I86" s="37">
        <v>0</v>
      </c>
      <c r="J86" s="12" t="s">
        <v>52</v>
      </c>
      <c r="K86" s="37">
        <v>220370</v>
      </c>
      <c r="L86" s="12" t="s">
        <v>2739</v>
      </c>
      <c r="M86" s="37">
        <v>0</v>
      </c>
      <c r="N86" s="12" t="s">
        <v>52</v>
      </c>
      <c r="O86" s="37">
        <f t="shared" si="3"/>
        <v>220370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12" t="s">
        <v>2740</v>
      </c>
      <c r="X86" s="12" t="s">
        <v>52</v>
      </c>
      <c r="Y86" s="1" t="s">
        <v>52</v>
      </c>
      <c r="Z86" s="1" t="s">
        <v>52</v>
      </c>
      <c r="AA86" s="38"/>
      <c r="AB86" s="1" t="s">
        <v>52</v>
      </c>
    </row>
    <row r="87" spans="1:28" ht="30" customHeight="1">
      <c r="A87" s="12" t="s">
        <v>1509</v>
      </c>
      <c r="B87" s="12" t="s">
        <v>1504</v>
      </c>
      <c r="C87" s="12" t="s">
        <v>1508</v>
      </c>
      <c r="D87" s="36" t="s">
        <v>89</v>
      </c>
      <c r="E87" s="37">
        <v>0</v>
      </c>
      <c r="F87" s="12" t="s">
        <v>52</v>
      </c>
      <c r="G87" s="37">
        <v>0</v>
      </c>
      <c r="H87" s="12" t="s">
        <v>52</v>
      </c>
      <c r="I87" s="37">
        <v>0</v>
      </c>
      <c r="J87" s="12" t="s">
        <v>52</v>
      </c>
      <c r="K87" s="37">
        <v>210000</v>
      </c>
      <c r="L87" s="12" t="s">
        <v>2739</v>
      </c>
      <c r="M87" s="37">
        <v>0</v>
      </c>
      <c r="N87" s="12" t="s">
        <v>52</v>
      </c>
      <c r="O87" s="37">
        <f t="shared" si="3"/>
        <v>210000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12" t="s">
        <v>2741</v>
      </c>
      <c r="X87" s="12" t="s">
        <v>52</v>
      </c>
      <c r="Y87" s="1" t="s">
        <v>52</v>
      </c>
      <c r="Z87" s="1" t="s">
        <v>52</v>
      </c>
      <c r="AA87" s="38"/>
      <c r="AB87" s="1" t="s">
        <v>52</v>
      </c>
    </row>
    <row r="88" spans="1:28" ht="30" customHeight="1">
      <c r="A88" s="12" t="s">
        <v>559</v>
      </c>
      <c r="B88" s="12" t="s">
        <v>557</v>
      </c>
      <c r="C88" s="12" t="s">
        <v>558</v>
      </c>
      <c r="D88" s="36" t="s">
        <v>83</v>
      </c>
      <c r="E88" s="37">
        <v>26803</v>
      </c>
      <c r="F88" s="12" t="s">
        <v>52</v>
      </c>
      <c r="G88" s="37">
        <v>29500</v>
      </c>
      <c r="H88" s="12" t="s">
        <v>2742</v>
      </c>
      <c r="I88" s="37">
        <v>29900</v>
      </c>
      <c r="J88" s="12" t="s">
        <v>2743</v>
      </c>
      <c r="K88" s="37">
        <v>0</v>
      </c>
      <c r="L88" s="12" t="s">
        <v>52</v>
      </c>
      <c r="M88" s="37">
        <v>0</v>
      </c>
      <c r="N88" s="12" t="s">
        <v>52</v>
      </c>
      <c r="O88" s="37">
        <f t="shared" si="3"/>
        <v>26803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12" t="s">
        <v>2744</v>
      </c>
      <c r="X88" s="12" t="s">
        <v>52</v>
      </c>
      <c r="Y88" s="1" t="s">
        <v>52</v>
      </c>
      <c r="Z88" s="1" t="s">
        <v>52</v>
      </c>
      <c r="AA88" s="38"/>
      <c r="AB88" s="1" t="s">
        <v>52</v>
      </c>
    </row>
    <row r="89" spans="1:28" ht="30" customHeight="1">
      <c r="A89" s="12" t="s">
        <v>563</v>
      </c>
      <c r="B89" s="12" t="s">
        <v>561</v>
      </c>
      <c r="C89" s="12" t="s">
        <v>562</v>
      </c>
      <c r="D89" s="36" t="s">
        <v>83</v>
      </c>
      <c r="E89" s="37">
        <v>0</v>
      </c>
      <c r="F89" s="12" t="s">
        <v>52</v>
      </c>
      <c r="G89" s="37">
        <v>38100</v>
      </c>
      <c r="H89" s="12" t="s">
        <v>2745</v>
      </c>
      <c r="I89" s="37">
        <v>38100</v>
      </c>
      <c r="J89" s="12" t="s">
        <v>2746</v>
      </c>
      <c r="K89" s="37">
        <v>0</v>
      </c>
      <c r="L89" s="12" t="s">
        <v>52</v>
      </c>
      <c r="M89" s="37">
        <v>0</v>
      </c>
      <c r="N89" s="12" t="s">
        <v>52</v>
      </c>
      <c r="O89" s="37">
        <f t="shared" si="3"/>
        <v>38100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12" t="s">
        <v>2747</v>
      </c>
      <c r="X89" s="12" t="s">
        <v>52</v>
      </c>
      <c r="Y89" s="1" t="s">
        <v>52</v>
      </c>
      <c r="Z89" s="1" t="s">
        <v>52</v>
      </c>
      <c r="AA89" s="38"/>
      <c r="AB89" s="1" t="s">
        <v>52</v>
      </c>
    </row>
    <row r="90" spans="1:28" ht="30" customHeight="1">
      <c r="A90" s="12" t="s">
        <v>567</v>
      </c>
      <c r="B90" s="12" t="s">
        <v>565</v>
      </c>
      <c r="C90" s="12" t="s">
        <v>566</v>
      </c>
      <c r="D90" s="36" t="s">
        <v>83</v>
      </c>
      <c r="E90" s="37">
        <v>0</v>
      </c>
      <c r="F90" s="12" t="s">
        <v>52</v>
      </c>
      <c r="G90" s="37">
        <v>0</v>
      </c>
      <c r="H90" s="12" t="s">
        <v>52</v>
      </c>
      <c r="I90" s="37">
        <v>66400</v>
      </c>
      <c r="J90" s="12" t="s">
        <v>2748</v>
      </c>
      <c r="K90" s="37">
        <v>62600</v>
      </c>
      <c r="L90" s="12" t="s">
        <v>2749</v>
      </c>
      <c r="M90" s="37">
        <v>0</v>
      </c>
      <c r="N90" s="12" t="s">
        <v>52</v>
      </c>
      <c r="O90" s="37">
        <f t="shared" si="3"/>
        <v>62600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12" t="s">
        <v>2750</v>
      </c>
      <c r="X90" s="12" t="s">
        <v>52</v>
      </c>
      <c r="Y90" s="1" t="s">
        <v>52</v>
      </c>
      <c r="Z90" s="1" t="s">
        <v>52</v>
      </c>
      <c r="AA90" s="38"/>
      <c r="AB90" s="1" t="s">
        <v>52</v>
      </c>
    </row>
    <row r="91" spans="1:28" ht="30" customHeight="1">
      <c r="A91" s="12" t="s">
        <v>571</v>
      </c>
      <c r="B91" s="12" t="s">
        <v>569</v>
      </c>
      <c r="C91" s="12" t="s">
        <v>570</v>
      </c>
      <c r="D91" s="36" t="s">
        <v>83</v>
      </c>
      <c r="E91" s="37">
        <v>0</v>
      </c>
      <c r="F91" s="12" t="s">
        <v>52</v>
      </c>
      <c r="G91" s="37">
        <v>0</v>
      </c>
      <c r="H91" s="12" t="s">
        <v>52</v>
      </c>
      <c r="I91" s="37">
        <v>73800</v>
      </c>
      <c r="J91" s="12" t="s">
        <v>2748</v>
      </c>
      <c r="K91" s="37">
        <v>73800</v>
      </c>
      <c r="L91" s="12" t="s">
        <v>2749</v>
      </c>
      <c r="M91" s="37">
        <v>0</v>
      </c>
      <c r="N91" s="12" t="s">
        <v>52</v>
      </c>
      <c r="O91" s="37">
        <f t="shared" si="3"/>
        <v>73800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12" t="s">
        <v>2751</v>
      </c>
      <c r="X91" s="12" t="s">
        <v>52</v>
      </c>
      <c r="Y91" s="1" t="s">
        <v>52</v>
      </c>
      <c r="Z91" s="1" t="s">
        <v>52</v>
      </c>
      <c r="AA91" s="38"/>
      <c r="AB91" s="1" t="s">
        <v>52</v>
      </c>
    </row>
    <row r="92" spans="1:28" ht="30" customHeight="1">
      <c r="A92" s="12" t="s">
        <v>835</v>
      </c>
      <c r="B92" s="12" t="s">
        <v>833</v>
      </c>
      <c r="C92" s="12" t="s">
        <v>834</v>
      </c>
      <c r="D92" s="36" t="s">
        <v>511</v>
      </c>
      <c r="E92" s="37">
        <v>27739</v>
      </c>
      <c r="F92" s="12" t="s">
        <v>52</v>
      </c>
      <c r="G92" s="37">
        <v>0</v>
      </c>
      <c r="H92" s="12" t="s">
        <v>52</v>
      </c>
      <c r="I92" s="37">
        <v>0</v>
      </c>
      <c r="J92" s="12" t="s">
        <v>52</v>
      </c>
      <c r="K92" s="37">
        <v>0</v>
      </c>
      <c r="L92" s="12" t="s">
        <v>52</v>
      </c>
      <c r="M92" s="37">
        <v>0</v>
      </c>
      <c r="N92" s="12" t="s">
        <v>52</v>
      </c>
      <c r="O92" s="37">
        <f t="shared" si="3"/>
        <v>27739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12" t="s">
        <v>2752</v>
      </c>
      <c r="X92" s="12" t="s">
        <v>52</v>
      </c>
      <c r="Y92" s="1" t="s">
        <v>52</v>
      </c>
      <c r="Z92" s="1" t="s">
        <v>52</v>
      </c>
      <c r="AA92" s="38"/>
      <c r="AB92" s="1" t="s">
        <v>52</v>
      </c>
    </row>
    <row r="93" spans="1:28" ht="30" customHeight="1">
      <c r="A93" s="12" t="s">
        <v>838</v>
      </c>
      <c r="B93" s="12" t="s">
        <v>833</v>
      </c>
      <c r="C93" s="12" t="s">
        <v>837</v>
      </c>
      <c r="D93" s="36" t="s">
        <v>511</v>
      </c>
      <c r="E93" s="37">
        <v>9246</v>
      </c>
      <c r="F93" s="12" t="s">
        <v>52</v>
      </c>
      <c r="G93" s="37">
        <v>10000</v>
      </c>
      <c r="H93" s="12" t="s">
        <v>2753</v>
      </c>
      <c r="I93" s="37">
        <v>0</v>
      </c>
      <c r="J93" s="12" t="s">
        <v>52</v>
      </c>
      <c r="K93" s="37">
        <v>0</v>
      </c>
      <c r="L93" s="12" t="s">
        <v>52</v>
      </c>
      <c r="M93" s="37">
        <v>0</v>
      </c>
      <c r="N93" s="12" t="s">
        <v>52</v>
      </c>
      <c r="O93" s="37">
        <f t="shared" si="3"/>
        <v>9246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12" t="s">
        <v>2754</v>
      </c>
      <c r="X93" s="12" t="s">
        <v>52</v>
      </c>
      <c r="Y93" s="1" t="s">
        <v>52</v>
      </c>
      <c r="Z93" s="1" t="s">
        <v>52</v>
      </c>
      <c r="AA93" s="38"/>
      <c r="AB93" s="1" t="s">
        <v>52</v>
      </c>
    </row>
    <row r="94" spans="1:28" ht="30" customHeight="1">
      <c r="A94" s="12" t="s">
        <v>841</v>
      </c>
      <c r="B94" s="12" t="s">
        <v>833</v>
      </c>
      <c r="C94" s="12" t="s">
        <v>840</v>
      </c>
      <c r="D94" s="36" t="s">
        <v>511</v>
      </c>
      <c r="E94" s="37">
        <v>0</v>
      </c>
      <c r="F94" s="12" t="s">
        <v>52</v>
      </c>
      <c r="G94" s="37">
        <v>25000</v>
      </c>
      <c r="H94" s="12" t="s">
        <v>2753</v>
      </c>
      <c r="I94" s="37">
        <v>0</v>
      </c>
      <c r="J94" s="12" t="s">
        <v>52</v>
      </c>
      <c r="K94" s="37">
        <v>0</v>
      </c>
      <c r="L94" s="12" t="s">
        <v>52</v>
      </c>
      <c r="M94" s="37">
        <v>0</v>
      </c>
      <c r="N94" s="12" t="s">
        <v>52</v>
      </c>
      <c r="O94" s="37">
        <f t="shared" si="3"/>
        <v>25000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12" t="s">
        <v>2755</v>
      </c>
      <c r="X94" s="12" t="s">
        <v>52</v>
      </c>
      <c r="Y94" s="1" t="s">
        <v>52</v>
      </c>
      <c r="Z94" s="1" t="s">
        <v>52</v>
      </c>
      <c r="AA94" s="38"/>
      <c r="AB94" s="1" t="s">
        <v>52</v>
      </c>
    </row>
    <row r="95" spans="1:28" ht="30" customHeight="1">
      <c r="A95" s="12" t="s">
        <v>853</v>
      </c>
      <c r="B95" s="12" t="s">
        <v>833</v>
      </c>
      <c r="C95" s="12" t="s">
        <v>852</v>
      </c>
      <c r="D95" s="36" t="s">
        <v>511</v>
      </c>
      <c r="E95" s="37">
        <v>0</v>
      </c>
      <c r="F95" s="12" t="s">
        <v>52</v>
      </c>
      <c r="G95" s="37">
        <v>9500</v>
      </c>
      <c r="H95" s="12" t="s">
        <v>2753</v>
      </c>
      <c r="I95" s="37">
        <v>0</v>
      </c>
      <c r="J95" s="12" t="s">
        <v>52</v>
      </c>
      <c r="K95" s="37">
        <v>0</v>
      </c>
      <c r="L95" s="12" t="s">
        <v>52</v>
      </c>
      <c r="M95" s="37">
        <v>0</v>
      </c>
      <c r="N95" s="12" t="s">
        <v>52</v>
      </c>
      <c r="O95" s="37">
        <f t="shared" si="3"/>
        <v>9500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12" t="s">
        <v>2756</v>
      </c>
      <c r="X95" s="12" t="s">
        <v>52</v>
      </c>
      <c r="Y95" s="1" t="s">
        <v>52</v>
      </c>
      <c r="Z95" s="1" t="s">
        <v>52</v>
      </c>
      <c r="AA95" s="38"/>
      <c r="AB95" s="1" t="s">
        <v>52</v>
      </c>
    </row>
    <row r="96" spans="1:28" ht="30" customHeight="1">
      <c r="A96" s="12" t="s">
        <v>856</v>
      </c>
      <c r="B96" s="12" t="s">
        <v>833</v>
      </c>
      <c r="C96" s="12" t="s">
        <v>855</v>
      </c>
      <c r="D96" s="36" t="s">
        <v>511</v>
      </c>
      <c r="E96" s="37">
        <v>0</v>
      </c>
      <c r="F96" s="12" t="s">
        <v>52</v>
      </c>
      <c r="G96" s="37">
        <v>11000</v>
      </c>
      <c r="H96" s="12" t="s">
        <v>2753</v>
      </c>
      <c r="I96" s="37">
        <v>0</v>
      </c>
      <c r="J96" s="12" t="s">
        <v>52</v>
      </c>
      <c r="K96" s="37">
        <v>0</v>
      </c>
      <c r="L96" s="12" t="s">
        <v>52</v>
      </c>
      <c r="M96" s="37">
        <v>0</v>
      </c>
      <c r="N96" s="12" t="s">
        <v>52</v>
      </c>
      <c r="O96" s="37">
        <f t="shared" si="3"/>
        <v>11000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12" t="s">
        <v>2757</v>
      </c>
      <c r="X96" s="12" t="s">
        <v>52</v>
      </c>
      <c r="Y96" s="1" t="s">
        <v>52</v>
      </c>
      <c r="Z96" s="1" t="s">
        <v>52</v>
      </c>
      <c r="AA96" s="38"/>
      <c r="AB96" s="1" t="s">
        <v>52</v>
      </c>
    </row>
    <row r="97" spans="1:28" ht="30" customHeight="1">
      <c r="A97" s="12" t="s">
        <v>1919</v>
      </c>
      <c r="B97" s="12" t="s">
        <v>1916</v>
      </c>
      <c r="C97" s="12" t="s">
        <v>1917</v>
      </c>
      <c r="D97" s="36" t="s">
        <v>1918</v>
      </c>
      <c r="E97" s="37">
        <v>26885</v>
      </c>
      <c r="F97" s="12" t="s">
        <v>52</v>
      </c>
      <c r="G97" s="37">
        <v>29000</v>
      </c>
      <c r="H97" s="12" t="s">
        <v>2753</v>
      </c>
      <c r="I97" s="37">
        <v>0</v>
      </c>
      <c r="J97" s="12" t="s">
        <v>52</v>
      </c>
      <c r="K97" s="37">
        <v>0</v>
      </c>
      <c r="L97" s="12" t="s">
        <v>52</v>
      </c>
      <c r="M97" s="37">
        <v>0</v>
      </c>
      <c r="N97" s="12" t="s">
        <v>52</v>
      </c>
      <c r="O97" s="37">
        <f t="shared" si="3"/>
        <v>26885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12" t="s">
        <v>2758</v>
      </c>
      <c r="X97" s="12" t="s">
        <v>52</v>
      </c>
      <c r="Y97" s="1" t="s">
        <v>52</v>
      </c>
      <c r="Z97" s="1" t="s">
        <v>52</v>
      </c>
      <c r="AA97" s="38"/>
      <c r="AB97" s="1" t="s">
        <v>52</v>
      </c>
    </row>
    <row r="98" spans="1:28" ht="30" customHeight="1">
      <c r="A98" s="12" t="s">
        <v>1884</v>
      </c>
      <c r="B98" s="12" t="s">
        <v>1882</v>
      </c>
      <c r="C98" s="12" t="s">
        <v>1883</v>
      </c>
      <c r="D98" s="36" t="s">
        <v>771</v>
      </c>
      <c r="E98" s="37">
        <v>1554</v>
      </c>
      <c r="F98" s="12" t="s">
        <v>52</v>
      </c>
      <c r="G98" s="37">
        <v>1780</v>
      </c>
      <c r="H98" s="12" t="s">
        <v>2759</v>
      </c>
      <c r="I98" s="37">
        <v>1830</v>
      </c>
      <c r="J98" s="12" t="s">
        <v>2760</v>
      </c>
      <c r="K98" s="37">
        <v>0</v>
      </c>
      <c r="L98" s="12" t="s">
        <v>52</v>
      </c>
      <c r="M98" s="37">
        <v>0</v>
      </c>
      <c r="N98" s="12" t="s">
        <v>52</v>
      </c>
      <c r="O98" s="37">
        <f t="shared" si="3"/>
        <v>1554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12" t="s">
        <v>2761</v>
      </c>
      <c r="X98" s="12" t="s">
        <v>52</v>
      </c>
      <c r="Y98" s="1" t="s">
        <v>52</v>
      </c>
      <c r="Z98" s="1" t="s">
        <v>52</v>
      </c>
      <c r="AA98" s="38"/>
      <c r="AB98" s="1" t="s">
        <v>52</v>
      </c>
    </row>
    <row r="99" spans="1:28" ht="30" customHeight="1">
      <c r="A99" s="12" t="s">
        <v>1355</v>
      </c>
      <c r="B99" s="12" t="s">
        <v>1353</v>
      </c>
      <c r="C99" s="12" t="s">
        <v>1354</v>
      </c>
      <c r="D99" s="36" t="s">
        <v>511</v>
      </c>
      <c r="E99" s="37">
        <v>0</v>
      </c>
      <c r="F99" s="12" t="s">
        <v>52</v>
      </c>
      <c r="G99" s="37">
        <v>180</v>
      </c>
      <c r="H99" s="12" t="s">
        <v>2762</v>
      </c>
      <c r="I99" s="37">
        <v>160</v>
      </c>
      <c r="J99" s="12" t="s">
        <v>2650</v>
      </c>
      <c r="K99" s="37">
        <v>0</v>
      </c>
      <c r="L99" s="12" t="s">
        <v>52</v>
      </c>
      <c r="M99" s="37">
        <v>0</v>
      </c>
      <c r="N99" s="12" t="s">
        <v>52</v>
      </c>
      <c r="O99" s="37">
        <f t="shared" si="3"/>
        <v>160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12" t="s">
        <v>2763</v>
      </c>
      <c r="X99" s="12" t="s">
        <v>52</v>
      </c>
      <c r="Y99" s="1" t="s">
        <v>52</v>
      </c>
      <c r="Z99" s="1" t="s">
        <v>52</v>
      </c>
      <c r="AA99" s="38"/>
      <c r="AB99" s="1" t="s">
        <v>52</v>
      </c>
    </row>
    <row r="100" spans="1:28" ht="30" customHeight="1">
      <c r="A100" s="12" t="s">
        <v>529</v>
      </c>
      <c r="B100" s="12" t="s">
        <v>527</v>
      </c>
      <c r="C100" s="12" t="s">
        <v>528</v>
      </c>
      <c r="D100" s="36" t="s">
        <v>511</v>
      </c>
      <c r="E100" s="37">
        <v>0</v>
      </c>
      <c r="F100" s="12" t="s">
        <v>52</v>
      </c>
      <c r="G100" s="37">
        <v>5300</v>
      </c>
      <c r="H100" s="12" t="s">
        <v>2764</v>
      </c>
      <c r="I100" s="37">
        <v>0</v>
      </c>
      <c r="J100" s="12" t="s">
        <v>52</v>
      </c>
      <c r="K100" s="37">
        <v>0</v>
      </c>
      <c r="L100" s="12" t="s">
        <v>52</v>
      </c>
      <c r="M100" s="37">
        <v>0</v>
      </c>
      <c r="N100" s="12" t="s">
        <v>52</v>
      </c>
      <c r="O100" s="37">
        <f t="shared" si="3"/>
        <v>5300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12" t="s">
        <v>2765</v>
      </c>
      <c r="X100" s="12" t="s">
        <v>52</v>
      </c>
      <c r="Y100" s="1" t="s">
        <v>52</v>
      </c>
      <c r="Z100" s="1" t="s">
        <v>52</v>
      </c>
      <c r="AA100" s="38"/>
      <c r="AB100" s="1" t="s">
        <v>52</v>
      </c>
    </row>
    <row r="101" spans="1:28" ht="30" customHeight="1">
      <c r="A101" s="12" t="s">
        <v>1091</v>
      </c>
      <c r="B101" s="12" t="s">
        <v>1088</v>
      </c>
      <c r="C101" s="12" t="s">
        <v>1089</v>
      </c>
      <c r="D101" s="36" t="s">
        <v>1090</v>
      </c>
      <c r="E101" s="37">
        <v>0</v>
      </c>
      <c r="F101" s="12" t="s">
        <v>52</v>
      </c>
      <c r="G101" s="37">
        <v>0</v>
      </c>
      <c r="H101" s="12" t="s">
        <v>52</v>
      </c>
      <c r="I101" s="37">
        <v>0</v>
      </c>
      <c r="J101" s="12" t="s">
        <v>52</v>
      </c>
      <c r="K101" s="37">
        <v>0</v>
      </c>
      <c r="L101" s="12" t="s">
        <v>52</v>
      </c>
      <c r="M101" s="37">
        <v>110</v>
      </c>
      <c r="N101" s="12" t="s">
        <v>2766</v>
      </c>
      <c r="O101" s="37">
        <f t="shared" si="3"/>
        <v>110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12" t="s">
        <v>2767</v>
      </c>
      <c r="X101" s="12" t="s">
        <v>52</v>
      </c>
      <c r="Y101" s="1" t="s">
        <v>52</v>
      </c>
      <c r="Z101" s="1" t="s">
        <v>52</v>
      </c>
      <c r="AA101" s="38"/>
      <c r="AB101" s="1" t="s">
        <v>52</v>
      </c>
    </row>
    <row r="102" spans="1:28" ht="30" customHeight="1">
      <c r="A102" s="12" t="s">
        <v>1096</v>
      </c>
      <c r="B102" s="12" t="s">
        <v>1093</v>
      </c>
      <c r="C102" s="12" t="s">
        <v>1094</v>
      </c>
      <c r="D102" s="36" t="s">
        <v>1095</v>
      </c>
      <c r="E102" s="37">
        <v>0</v>
      </c>
      <c r="F102" s="12" t="s">
        <v>52</v>
      </c>
      <c r="G102" s="37">
        <v>0</v>
      </c>
      <c r="H102" s="12" t="s">
        <v>52</v>
      </c>
      <c r="I102" s="37">
        <v>0</v>
      </c>
      <c r="J102" s="12" t="s">
        <v>52</v>
      </c>
      <c r="K102" s="37">
        <v>0</v>
      </c>
      <c r="L102" s="12" t="s">
        <v>52</v>
      </c>
      <c r="M102" s="37">
        <v>107300</v>
      </c>
      <c r="N102" s="12" t="s">
        <v>2766</v>
      </c>
      <c r="O102" s="37">
        <f t="shared" si="3"/>
        <v>107300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12" t="s">
        <v>2768</v>
      </c>
      <c r="X102" s="12" t="s">
        <v>52</v>
      </c>
      <c r="Y102" s="1" t="s">
        <v>52</v>
      </c>
      <c r="Z102" s="1" t="s">
        <v>52</v>
      </c>
      <c r="AA102" s="38"/>
      <c r="AB102" s="1" t="s">
        <v>52</v>
      </c>
    </row>
    <row r="103" spans="1:28" ht="30" customHeight="1">
      <c r="A103" s="12" t="s">
        <v>1082</v>
      </c>
      <c r="B103" s="12" t="s">
        <v>1080</v>
      </c>
      <c r="C103" s="12" t="s">
        <v>1081</v>
      </c>
      <c r="D103" s="36" t="s">
        <v>68</v>
      </c>
      <c r="E103" s="37">
        <v>0</v>
      </c>
      <c r="F103" s="12" t="s">
        <v>52</v>
      </c>
      <c r="G103" s="37">
        <v>0</v>
      </c>
      <c r="H103" s="12" t="s">
        <v>52</v>
      </c>
      <c r="I103" s="37">
        <v>0</v>
      </c>
      <c r="J103" s="12" t="s">
        <v>52</v>
      </c>
      <c r="K103" s="37">
        <v>0</v>
      </c>
      <c r="L103" s="12" t="s">
        <v>52</v>
      </c>
      <c r="M103" s="37">
        <v>0</v>
      </c>
      <c r="N103" s="12" t="s">
        <v>2766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1946000</v>
      </c>
      <c r="V103" s="37">
        <f>SMALL(Q103:U103,COUNTIF(Q103:U103,0)+1)</f>
        <v>1946000</v>
      </c>
      <c r="W103" s="12" t="s">
        <v>2769</v>
      </c>
      <c r="X103" s="12" t="s">
        <v>52</v>
      </c>
      <c r="Y103" s="1" t="s">
        <v>52</v>
      </c>
      <c r="Z103" s="1" t="s">
        <v>52</v>
      </c>
      <c r="AA103" s="38"/>
      <c r="AB103" s="1" t="s">
        <v>52</v>
      </c>
    </row>
    <row r="104" spans="1:28" ht="30" customHeight="1">
      <c r="A104" s="12" t="s">
        <v>1086</v>
      </c>
      <c r="B104" s="12" t="s">
        <v>1084</v>
      </c>
      <c r="C104" s="12" t="s">
        <v>1085</v>
      </c>
      <c r="D104" s="36" t="s">
        <v>511</v>
      </c>
      <c r="E104" s="37">
        <v>0</v>
      </c>
      <c r="F104" s="12" t="s">
        <v>52</v>
      </c>
      <c r="G104" s="37">
        <v>0</v>
      </c>
      <c r="H104" s="12" t="s">
        <v>52</v>
      </c>
      <c r="I104" s="37">
        <v>0</v>
      </c>
      <c r="J104" s="12" t="s">
        <v>52</v>
      </c>
      <c r="K104" s="37">
        <v>0</v>
      </c>
      <c r="L104" s="12" t="s">
        <v>52</v>
      </c>
      <c r="M104" s="37">
        <v>179000</v>
      </c>
      <c r="N104" s="12" t="s">
        <v>2766</v>
      </c>
      <c r="O104" s="37">
        <f t="shared" ref="O104:O113" si="4">SMALL(E104:M104,COUNTIF(E104:M104,0)+1)</f>
        <v>179000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12" t="s">
        <v>2770</v>
      </c>
      <c r="X104" s="12" t="s">
        <v>52</v>
      </c>
      <c r="Y104" s="1" t="s">
        <v>52</v>
      </c>
      <c r="Z104" s="1" t="s">
        <v>52</v>
      </c>
      <c r="AA104" s="38"/>
      <c r="AB104" s="1" t="s">
        <v>52</v>
      </c>
    </row>
    <row r="105" spans="1:28" ht="30" customHeight="1">
      <c r="A105" s="12" t="s">
        <v>517</v>
      </c>
      <c r="B105" s="12" t="s">
        <v>514</v>
      </c>
      <c r="C105" s="12" t="s">
        <v>515</v>
      </c>
      <c r="D105" s="36" t="s">
        <v>516</v>
      </c>
      <c r="E105" s="37">
        <v>77000</v>
      </c>
      <c r="F105" s="12" t="s">
        <v>52</v>
      </c>
      <c r="G105" s="37">
        <v>77000</v>
      </c>
      <c r="H105" s="12" t="s">
        <v>2771</v>
      </c>
      <c r="I105" s="37">
        <v>0</v>
      </c>
      <c r="J105" s="12" t="s">
        <v>52</v>
      </c>
      <c r="K105" s="37">
        <v>0</v>
      </c>
      <c r="L105" s="12" t="s">
        <v>52</v>
      </c>
      <c r="M105" s="37">
        <v>0</v>
      </c>
      <c r="N105" s="12" t="s">
        <v>52</v>
      </c>
      <c r="O105" s="37">
        <f t="shared" si="4"/>
        <v>77000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12" t="s">
        <v>2772</v>
      </c>
      <c r="X105" s="12" t="s">
        <v>52</v>
      </c>
      <c r="Y105" s="1" t="s">
        <v>52</v>
      </c>
      <c r="Z105" s="1" t="s">
        <v>52</v>
      </c>
      <c r="AA105" s="38"/>
      <c r="AB105" s="1" t="s">
        <v>52</v>
      </c>
    </row>
    <row r="106" spans="1:28" ht="30" customHeight="1">
      <c r="A106" s="12" t="s">
        <v>520</v>
      </c>
      <c r="B106" s="12" t="s">
        <v>519</v>
      </c>
      <c r="C106" s="12" t="s">
        <v>52</v>
      </c>
      <c r="D106" s="36" t="s">
        <v>73</v>
      </c>
      <c r="E106" s="37">
        <v>0</v>
      </c>
      <c r="F106" s="12" t="s">
        <v>52</v>
      </c>
      <c r="G106" s="37">
        <v>84500</v>
      </c>
      <c r="H106" s="12" t="s">
        <v>2773</v>
      </c>
      <c r="I106" s="37">
        <v>0</v>
      </c>
      <c r="J106" s="12" t="s">
        <v>52</v>
      </c>
      <c r="K106" s="37">
        <v>0</v>
      </c>
      <c r="L106" s="12" t="s">
        <v>52</v>
      </c>
      <c r="M106" s="37">
        <v>0</v>
      </c>
      <c r="N106" s="12" t="s">
        <v>52</v>
      </c>
      <c r="O106" s="37">
        <f t="shared" si="4"/>
        <v>84500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12" t="s">
        <v>2774</v>
      </c>
      <c r="X106" s="12" t="s">
        <v>52</v>
      </c>
      <c r="Y106" s="1" t="s">
        <v>52</v>
      </c>
      <c r="Z106" s="1" t="s">
        <v>52</v>
      </c>
      <c r="AA106" s="38"/>
      <c r="AB106" s="1" t="s">
        <v>52</v>
      </c>
    </row>
    <row r="107" spans="1:28" ht="30" customHeight="1">
      <c r="A107" s="12" t="s">
        <v>533</v>
      </c>
      <c r="B107" s="12" t="s">
        <v>531</v>
      </c>
      <c r="C107" s="12" t="s">
        <v>532</v>
      </c>
      <c r="D107" s="36" t="s">
        <v>511</v>
      </c>
      <c r="E107" s="37">
        <v>0</v>
      </c>
      <c r="F107" s="12" t="s">
        <v>52</v>
      </c>
      <c r="G107" s="37">
        <v>0</v>
      </c>
      <c r="H107" s="12" t="s">
        <v>52</v>
      </c>
      <c r="I107" s="37">
        <v>0</v>
      </c>
      <c r="J107" s="12" t="s">
        <v>52</v>
      </c>
      <c r="K107" s="37">
        <v>28000</v>
      </c>
      <c r="L107" s="12" t="s">
        <v>2775</v>
      </c>
      <c r="M107" s="37">
        <v>0</v>
      </c>
      <c r="N107" s="12" t="s">
        <v>52</v>
      </c>
      <c r="O107" s="37">
        <f t="shared" si="4"/>
        <v>28000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12" t="s">
        <v>2776</v>
      </c>
      <c r="X107" s="12" t="s">
        <v>52</v>
      </c>
      <c r="Y107" s="1" t="s">
        <v>52</v>
      </c>
      <c r="Z107" s="1" t="s">
        <v>52</v>
      </c>
      <c r="AA107" s="38"/>
      <c r="AB107" s="1" t="s">
        <v>52</v>
      </c>
    </row>
    <row r="108" spans="1:28" ht="30" customHeight="1">
      <c r="A108" s="12" t="s">
        <v>2215</v>
      </c>
      <c r="B108" s="12" t="s">
        <v>2213</v>
      </c>
      <c r="C108" s="12" t="s">
        <v>2214</v>
      </c>
      <c r="D108" s="36" t="s">
        <v>859</v>
      </c>
      <c r="E108" s="37">
        <v>323</v>
      </c>
      <c r="F108" s="12" t="s">
        <v>52</v>
      </c>
      <c r="G108" s="37">
        <v>530</v>
      </c>
      <c r="H108" s="12" t="s">
        <v>2777</v>
      </c>
      <c r="I108" s="37">
        <v>385</v>
      </c>
      <c r="J108" s="12" t="s">
        <v>2778</v>
      </c>
      <c r="K108" s="37">
        <v>0</v>
      </c>
      <c r="L108" s="12" t="s">
        <v>52</v>
      </c>
      <c r="M108" s="37">
        <v>0</v>
      </c>
      <c r="N108" s="12" t="s">
        <v>52</v>
      </c>
      <c r="O108" s="37">
        <f t="shared" si="4"/>
        <v>323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12" t="s">
        <v>2779</v>
      </c>
      <c r="X108" s="12" t="s">
        <v>52</v>
      </c>
      <c r="Y108" s="1" t="s">
        <v>52</v>
      </c>
      <c r="Z108" s="1" t="s">
        <v>52</v>
      </c>
      <c r="AA108" s="38"/>
      <c r="AB108" s="1" t="s">
        <v>52</v>
      </c>
    </row>
    <row r="109" spans="1:28" ht="30" customHeight="1">
      <c r="A109" s="12" t="s">
        <v>2040</v>
      </c>
      <c r="B109" s="12" t="s">
        <v>950</v>
      </c>
      <c r="C109" s="12" t="s">
        <v>2039</v>
      </c>
      <c r="D109" s="36" t="s">
        <v>771</v>
      </c>
      <c r="E109" s="37">
        <v>1352</v>
      </c>
      <c r="F109" s="12" t="s">
        <v>52</v>
      </c>
      <c r="G109" s="37">
        <v>3200</v>
      </c>
      <c r="H109" s="12" t="s">
        <v>2711</v>
      </c>
      <c r="I109" s="37">
        <v>0</v>
      </c>
      <c r="J109" s="12" t="s">
        <v>52</v>
      </c>
      <c r="K109" s="37">
        <v>0</v>
      </c>
      <c r="L109" s="12" t="s">
        <v>52</v>
      </c>
      <c r="M109" s="37">
        <v>0</v>
      </c>
      <c r="N109" s="12" t="s">
        <v>52</v>
      </c>
      <c r="O109" s="37">
        <f t="shared" si="4"/>
        <v>1352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12" t="s">
        <v>2780</v>
      </c>
      <c r="X109" s="12" t="s">
        <v>52</v>
      </c>
      <c r="Y109" s="1" t="s">
        <v>52</v>
      </c>
      <c r="Z109" s="1" t="s">
        <v>52</v>
      </c>
      <c r="AA109" s="38"/>
      <c r="AB109" s="1" t="s">
        <v>52</v>
      </c>
    </row>
    <row r="110" spans="1:28" ht="30" customHeight="1">
      <c r="A110" s="12" t="s">
        <v>2028</v>
      </c>
      <c r="B110" s="12" t="s">
        <v>950</v>
      </c>
      <c r="C110" s="12" t="s">
        <v>2027</v>
      </c>
      <c r="D110" s="36" t="s">
        <v>771</v>
      </c>
      <c r="E110" s="37">
        <v>2496</v>
      </c>
      <c r="F110" s="12" t="s">
        <v>52</v>
      </c>
      <c r="G110" s="37">
        <v>0</v>
      </c>
      <c r="H110" s="12" t="s">
        <v>52</v>
      </c>
      <c r="I110" s="37">
        <v>0</v>
      </c>
      <c r="J110" s="12" t="s">
        <v>52</v>
      </c>
      <c r="K110" s="37">
        <v>0</v>
      </c>
      <c r="L110" s="12" t="s">
        <v>52</v>
      </c>
      <c r="M110" s="37">
        <v>0</v>
      </c>
      <c r="N110" s="12" t="s">
        <v>52</v>
      </c>
      <c r="O110" s="37">
        <f t="shared" si="4"/>
        <v>2496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12" t="s">
        <v>2781</v>
      </c>
      <c r="X110" s="12" t="s">
        <v>52</v>
      </c>
      <c r="Y110" s="1" t="s">
        <v>52</v>
      </c>
      <c r="Z110" s="1" t="s">
        <v>52</v>
      </c>
      <c r="AA110" s="38"/>
      <c r="AB110" s="1" t="s">
        <v>52</v>
      </c>
    </row>
    <row r="111" spans="1:28" ht="30" customHeight="1">
      <c r="A111" s="12" t="s">
        <v>952</v>
      </c>
      <c r="B111" s="12" t="s">
        <v>950</v>
      </c>
      <c r="C111" s="12" t="s">
        <v>951</v>
      </c>
      <c r="D111" s="36" t="s">
        <v>771</v>
      </c>
      <c r="E111" s="37">
        <v>2540</v>
      </c>
      <c r="F111" s="12" t="s">
        <v>52</v>
      </c>
      <c r="G111" s="37">
        <v>2800</v>
      </c>
      <c r="H111" s="12" t="s">
        <v>2782</v>
      </c>
      <c r="I111" s="37">
        <v>0</v>
      </c>
      <c r="J111" s="12" t="s">
        <v>52</v>
      </c>
      <c r="K111" s="37">
        <v>0</v>
      </c>
      <c r="L111" s="12" t="s">
        <v>52</v>
      </c>
      <c r="M111" s="37">
        <v>0</v>
      </c>
      <c r="N111" s="12" t="s">
        <v>52</v>
      </c>
      <c r="O111" s="37">
        <f t="shared" si="4"/>
        <v>2540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12" t="s">
        <v>2783</v>
      </c>
      <c r="X111" s="12" t="s">
        <v>52</v>
      </c>
      <c r="Y111" s="1" t="s">
        <v>52</v>
      </c>
      <c r="Z111" s="1" t="s">
        <v>52</v>
      </c>
      <c r="AA111" s="38"/>
      <c r="AB111" s="1" t="s">
        <v>52</v>
      </c>
    </row>
    <row r="112" spans="1:28" ht="30" customHeight="1">
      <c r="A112" s="12" t="s">
        <v>2239</v>
      </c>
      <c r="B112" s="12" t="s">
        <v>2195</v>
      </c>
      <c r="C112" s="12" t="s">
        <v>2238</v>
      </c>
      <c r="D112" s="36" t="s">
        <v>771</v>
      </c>
      <c r="E112" s="37">
        <v>0</v>
      </c>
      <c r="F112" s="12" t="s">
        <v>52</v>
      </c>
      <c r="G112" s="37">
        <v>872</v>
      </c>
      <c r="H112" s="12" t="s">
        <v>2784</v>
      </c>
      <c r="I112" s="37">
        <v>728</v>
      </c>
      <c r="J112" s="12" t="s">
        <v>2785</v>
      </c>
      <c r="K112" s="37">
        <v>0</v>
      </c>
      <c r="L112" s="12" t="s">
        <v>52</v>
      </c>
      <c r="M112" s="37">
        <v>0</v>
      </c>
      <c r="N112" s="12" t="s">
        <v>52</v>
      </c>
      <c r="O112" s="37">
        <f t="shared" si="4"/>
        <v>728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12" t="s">
        <v>2786</v>
      </c>
      <c r="X112" s="12" t="s">
        <v>52</v>
      </c>
      <c r="Y112" s="1" t="s">
        <v>52</v>
      </c>
      <c r="Z112" s="1" t="s">
        <v>52</v>
      </c>
      <c r="AA112" s="38"/>
      <c r="AB112" s="1" t="s">
        <v>52</v>
      </c>
    </row>
    <row r="113" spans="1:28" ht="30" customHeight="1">
      <c r="A113" s="12" t="s">
        <v>2252</v>
      </c>
      <c r="B113" s="12" t="s">
        <v>2195</v>
      </c>
      <c r="C113" s="12" t="s">
        <v>2251</v>
      </c>
      <c r="D113" s="36" t="s">
        <v>771</v>
      </c>
      <c r="E113" s="37">
        <v>0</v>
      </c>
      <c r="F113" s="12" t="s">
        <v>52</v>
      </c>
      <c r="G113" s="37">
        <v>1308</v>
      </c>
      <c r="H113" s="12" t="s">
        <v>2784</v>
      </c>
      <c r="I113" s="37">
        <v>1196</v>
      </c>
      <c r="J113" s="12" t="s">
        <v>2785</v>
      </c>
      <c r="K113" s="37">
        <v>0</v>
      </c>
      <c r="L113" s="12" t="s">
        <v>52</v>
      </c>
      <c r="M113" s="37">
        <v>0</v>
      </c>
      <c r="N113" s="12" t="s">
        <v>52</v>
      </c>
      <c r="O113" s="37">
        <f t="shared" si="4"/>
        <v>1196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12" t="s">
        <v>2787</v>
      </c>
      <c r="X113" s="12" t="s">
        <v>52</v>
      </c>
      <c r="Y113" s="1" t="s">
        <v>52</v>
      </c>
      <c r="Z113" s="1" t="s">
        <v>52</v>
      </c>
      <c r="AA113" s="38"/>
      <c r="AB113" s="1" t="s">
        <v>52</v>
      </c>
    </row>
    <row r="114" spans="1:28" ht="30" customHeight="1">
      <c r="A114" s="12" t="s">
        <v>2211</v>
      </c>
      <c r="B114" s="12" t="s">
        <v>2195</v>
      </c>
      <c r="C114" s="12" t="s">
        <v>2210</v>
      </c>
      <c r="D114" s="36" t="s">
        <v>771</v>
      </c>
      <c r="E114" s="37">
        <v>0</v>
      </c>
      <c r="F114" s="12" t="s">
        <v>52</v>
      </c>
      <c r="G114" s="37">
        <v>0</v>
      </c>
      <c r="H114" s="12" t="s">
        <v>52</v>
      </c>
      <c r="I114" s="37">
        <v>0</v>
      </c>
      <c r="J114" s="12" t="s">
        <v>52</v>
      </c>
      <c r="K114" s="37">
        <v>0</v>
      </c>
      <c r="L114" s="12" t="s">
        <v>52</v>
      </c>
      <c r="M114" s="37">
        <v>0</v>
      </c>
      <c r="N114" s="12" t="s">
        <v>52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12" t="s">
        <v>2788</v>
      </c>
      <c r="X114" s="12" t="s">
        <v>2197</v>
      </c>
      <c r="Y114" s="1" t="s">
        <v>52</v>
      </c>
      <c r="Z114" s="1" t="s">
        <v>52</v>
      </c>
      <c r="AA114" s="38"/>
      <c r="AB114" s="1" t="s">
        <v>52</v>
      </c>
    </row>
    <row r="115" spans="1:28" ht="30" customHeight="1">
      <c r="A115" s="12" t="s">
        <v>2198</v>
      </c>
      <c r="B115" s="12" t="s">
        <v>2195</v>
      </c>
      <c r="C115" s="12" t="s">
        <v>2196</v>
      </c>
      <c r="D115" s="36" t="s">
        <v>771</v>
      </c>
      <c r="E115" s="37">
        <v>3125.16</v>
      </c>
      <c r="F115" s="12" t="s">
        <v>52</v>
      </c>
      <c r="G115" s="37">
        <v>0</v>
      </c>
      <c r="H115" s="12" t="s">
        <v>52</v>
      </c>
      <c r="I115" s="37">
        <v>0</v>
      </c>
      <c r="J115" s="12" t="s">
        <v>52</v>
      </c>
      <c r="K115" s="37">
        <v>0</v>
      </c>
      <c r="L115" s="12" t="s">
        <v>52</v>
      </c>
      <c r="M115" s="37">
        <v>0</v>
      </c>
      <c r="N115" s="12" t="s">
        <v>52</v>
      </c>
      <c r="O115" s="37">
        <f>SMALL(E115:M115,COUNTIF(E115:M115,0)+1)</f>
        <v>3125.16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12" t="s">
        <v>2789</v>
      </c>
      <c r="X115" s="12" t="s">
        <v>2197</v>
      </c>
      <c r="Y115" s="1" t="s">
        <v>52</v>
      </c>
      <c r="Z115" s="1" t="s">
        <v>52</v>
      </c>
      <c r="AA115" s="38"/>
      <c r="AB115" s="1" t="s">
        <v>52</v>
      </c>
    </row>
    <row r="116" spans="1:28" ht="30" customHeight="1">
      <c r="A116" s="12" t="s">
        <v>2228</v>
      </c>
      <c r="B116" s="12" t="s">
        <v>2226</v>
      </c>
      <c r="C116" s="12" t="s">
        <v>2227</v>
      </c>
      <c r="D116" s="36" t="s">
        <v>1273</v>
      </c>
      <c r="E116" s="37">
        <v>3380</v>
      </c>
      <c r="F116" s="12" t="s">
        <v>52</v>
      </c>
      <c r="G116" s="37">
        <v>6733.33</v>
      </c>
      <c r="H116" s="12" t="s">
        <v>2790</v>
      </c>
      <c r="I116" s="37">
        <v>5277.77</v>
      </c>
      <c r="J116" s="12" t="s">
        <v>2791</v>
      </c>
      <c r="K116" s="37">
        <v>0</v>
      </c>
      <c r="L116" s="12" t="s">
        <v>52</v>
      </c>
      <c r="M116" s="37">
        <v>0</v>
      </c>
      <c r="N116" s="12" t="s">
        <v>52</v>
      </c>
      <c r="O116" s="37">
        <f>SMALL(E116:M116,COUNTIF(E116:M116,0)+1)</f>
        <v>3380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12" t="s">
        <v>2792</v>
      </c>
      <c r="X116" s="12" t="s">
        <v>52</v>
      </c>
      <c r="Y116" s="1" t="s">
        <v>52</v>
      </c>
      <c r="Z116" s="1" t="s">
        <v>52</v>
      </c>
      <c r="AA116" s="38"/>
      <c r="AB116" s="1" t="s">
        <v>52</v>
      </c>
    </row>
    <row r="117" spans="1:28" ht="30" customHeight="1">
      <c r="A117" s="12" t="s">
        <v>2207</v>
      </c>
      <c r="B117" s="12" t="s">
        <v>2205</v>
      </c>
      <c r="C117" s="12" t="s">
        <v>2206</v>
      </c>
      <c r="D117" s="36" t="s">
        <v>1273</v>
      </c>
      <c r="E117" s="37">
        <v>0</v>
      </c>
      <c r="F117" s="12" t="s">
        <v>52</v>
      </c>
      <c r="G117" s="37">
        <v>0</v>
      </c>
      <c r="H117" s="12" t="s">
        <v>52</v>
      </c>
      <c r="I117" s="37">
        <v>0</v>
      </c>
      <c r="J117" s="12" t="s">
        <v>52</v>
      </c>
      <c r="K117" s="37">
        <v>0</v>
      </c>
      <c r="L117" s="12" t="s">
        <v>52</v>
      </c>
      <c r="M117" s="37">
        <v>0</v>
      </c>
      <c r="N117" s="12" t="s">
        <v>52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12" t="s">
        <v>2793</v>
      </c>
      <c r="X117" s="12" t="s">
        <v>52</v>
      </c>
      <c r="Y117" s="1" t="s">
        <v>52</v>
      </c>
      <c r="Z117" s="1" t="s">
        <v>52</v>
      </c>
      <c r="AA117" s="38"/>
      <c r="AB117" s="1" t="s">
        <v>52</v>
      </c>
    </row>
    <row r="118" spans="1:28" ht="30" customHeight="1">
      <c r="A118" s="12" t="s">
        <v>2142</v>
      </c>
      <c r="B118" s="12" t="s">
        <v>2140</v>
      </c>
      <c r="C118" s="12" t="s">
        <v>2141</v>
      </c>
      <c r="D118" s="36" t="s">
        <v>1273</v>
      </c>
      <c r="E118" s="37">
        <v>8400</v>
      </c>
      <c r="F118" s="12" t="s">
        <v>52</v>
      </c>
      <c r="G118" s="37">
        <v>0</v>
      </c>
      <c r="H118" s="12" t="s">
        <v>52</v>
      </c>
      <c r="I118" s="37">
        <v>0</v>
      </c>
      <c r="J118" s="12" t="s">
        <v>52</v>
      </c>
      <c r="K118" s="37">
        <v>0</v>
      </c>
      <c r="L118" s="12" t="s">
        <v>52</v>
      </c>
      <c r="M118" s="37">
        <v>0</v>
      </c>
      <c r="N118" s="12" t="s">
        <v>52</v>
      </c>
      <c r="O118" s="37">
        <f t="shared" ref="O118:O126" si="5">SMALL(E118:M118,COUNTIF(E118:M118,0)+1)</f>
        <v>8400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12" t="s">
        <v>2794</v>
      </c>
      <c r="X118" s="12" t="s">
        <v>52</v>
      </c>
      <c r="Y118" s="1" t="s">
        <v>52</v>
      </c>
      <c r="Z118" s="1" t="s">
        <v>52</v>
      </c>
      <c r="AA118" s="38"/>
      <c r="AB118" s="1" t="s">
        <v>52</v>
      </c>
    </row>
    <row r="119" spans="1:28" ht="30" customHeight="1">
      <c r="A119" s="12" t="s">
        <v>2151</v>
      </c>
      <c r="B119" s="12" t="s">
        <v>2149</v>
      </c>
      <c r="C119" s="12" t="s">
        <v>2150</v>
      </c>
      <c r="D119" s="36" t="s">
        <v>1273</v>
      </c>
      <c r="E119" s="37">
        <v>6066</v>
      </c>
      <c r="F119" s="12" t="s">
        <v>52</v>
      </c>
      <c r="G119" s="37">
        <v>12666.66</v>
      </c>
      <c r="H119" s="12" t="s">
        <v>2795</v>
      </c>
      <c r="I119" s="37">
        <v>0</v>
      </c>
      <c r="J119" s="12" t="s">
        <v>52</v>
      </c>
      <c r="K119" s="37">
        <v>0</v>
      </c>
      <c r="L119" s="12" t="s">
        <v>52</v>
      </c>
      <c r="M119" s="37">
        <v>0</v>
      </c>
      <c r="N119" s="12" t="s">
        <v>52</v>
      </c>
      <c r="O119" s="37">
        <f t="shared" si="5"/>
        <v>6066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12" t="s">
        <v>2796</v>
      </c>
      <c r="X119" s="12" t="s">
        <v>52</v>
      </c>
      <c r="Y119" s="1" t="s">
        <v>52</v>
      </c>
      <c r="Z119" s="1" t="s">
        <v>52</v>
      </c>
      <c r="AA119" s="38"/>
      <c r="AB119" s="1" t="s">
        <v>52</v>
      </c>
    </row>
    <row r="120" spans="1:28" ht="30" customHeight="1">
      <c r="A120" s="12" t="s">
        <v>1552</v>
      </c>
      <c r="B120" s="12" t="s">
        <v>1550</v>
      </c>
      <c r="C120" s="12" t="s">
        <v>1551</v>
      </c>
      <c r="D120" s="36" t="s">
        <v>1273</v>
      </c>
      <c r="E120" s="37">
        <v>10371</v>
      </c>
      <c r="F120" s="12" t="s">
        <v>52</v>
      </c>
      <c r="G120" s="37">
        <v>18500</v>
      </c>
      <c r="H120" s="12" t="s">
        <v>2797</v>
      </c>
      <c r="I120" s="37">
        <v>0</v>
      </c>
      <c r="J120" s="12" t="s">
        <v>52</v>
      </c>
      <c r="K120" s="37">
        <v>0</v>
      </c>
      <c r="L120" s="12" t="s">
        <v>52</v>
      </c>
      <c r="M120" s="37">
        <v>0</v>
      </c>
      <c r="N120" s="12" t="s">
        <v>52</v>
      </c>
      <c r="O120" s="37">
        <f t="shared" si="5"/>
        <v>10371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12" t="s">
        <v>2798</v>
      </c>
      <c r="X120" s="12" t="s">
        <v>52</v>
      </c>
      <c r="Y120" s="1" t="s">
        <v>52</v>
      </c>
      <c r="Z120" s="1" t="s">
        <v>52</v>
      </c>
      <c r="AA120" s="38"/>
      <c r="AB120" s="1" t="s">
        <v>52</v>
      </c>
    </row>
    <row r="121" spans="1:28" ht="30" customHeight="1">
      <c r="A121" s="12" t="s">
        <v>2154</v>
      </c>
      <c r="B121" s="12" t="s">
        <v>2144</v>
      </c>
      <c r="C121" s="12" t="s">
        <v>2153</v>
      </c>
      <c r="D121" s="36" t="s">
        <v>1273</v>
      </c>
      <c r="E121" s="37">
        <v>0</v>
      </c>
      <c r="F121" s="12" t="s">
        <v>52</v>
      </c>
      <c r="G121" s="37">
        <v>3494.44</v>
      </c>
      <c r="H121" s="12" t="s">
        <v>2790</v>
      </c>
      <c r="I121" s="37">
        <v>4466.66</v>
      </c>
      <c r="J121" s="12" t="s">
        <v>2799</v>
      </c>
      <c r="K121" s="37">
        <v>0</v>
      </c>
      <c r="L121" s="12" t="s">
        <v>52</v>
      </c>
      <c r="M121" s="37">
        <v>0</v>
      </c>
      <c r="N121" s="12" t="s">
        <v>52</v>
      </c>
      <c r="O121" s="37">
        <f t="shared" si="5"/>
        <v>3494.44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12" t="s">
        <v>2800</v>
      </c>
      <c r="X121" s="12" t="s">
        <v>52</v>
      </c>
      <c r="Y121" s="1" t="s">
        <v>52</v>
      </c>
      <c r="Z121" s="1" t="s">
        <v>52</v>
      </c>
      <c r="AA121" s="38"/>
      <c r="AB121" s="1" t="s">
        <v>52</v>
      </c>
    </row>
    <row r="122" spans="1:28" ht="30" customHeight="1">
      <c r="A122" s="12" t="s">
        <v>2146</v>
      </c>
      <c r="B122" s="12" t="s">
        <v>2144</v>
      </c>
      <c r="C122" s="12" t="s">
        <v>2145</v>
      </c>
      <c r="D122" s="36" t="s">
        <v>1273</v>
      </c>
      <c r="E122" s="37">
        <v>0</v>
      </c>
      <c r="F122" s="12" t="s">
        <v>52</v>
      </c>
      <c r="G122" s="37">
        <v>3583.33</v>
      </c>
      <c r="H122" s="12" t="s">
        <v>2790</v>
      </c>
      <c r="I122" s="37">
        <v>4666.66</v>
      </c>
      <c r="J122" s="12" t="s">
        <v>2799</v>
      </c>
      <c r="K122" s="37">
        <v>0</v>
      </c>
      <c r="L122" s="12" t="s">
        <v>52</v>
      </c>
      <c r="M122" s="37">
        <v>0</v>
      </c>
      <c r="N122" s="12" t="s">
        <v>52</v>
      </c>
      <c r="O122" s="37">
        <f t="shared" si="5"/>
        <v>3583.33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12" t="s">
        <v>2801</v>
      </c>
      <c r="X122" s="12" t="s">
        <v>52</v>
      </c>
      <c r="Y122" s="1" t="s">
        <v>52</v>
      </c>
      <c r="Z122" s="1" t="s">
        <v>52</v>
      </c>
      <c r="AA122" s="38"/>
      <c r="AB122" s="1" t="s">
        <v>52</v>
      </c>
    </row>
    <row r="123" spans="1:28" ht="30" customHeight="1">
      <c r="A123" s="12" t="s">
        <v>1330</v>
      </c>
      <c r="B123" s="12" t="s">
        <v>1328</v>
      </c>
      <c r="C123" s="12" t="s">
        <v>1329</v>
      </c>
      <c r="D123" s="36" t="s">
        <v>511</v>
      </c>
      <c r="E123" s="37">
        <v>149500</v>
      </c>
      <c r="F123" s="12" t="s">
        <v>52</v>
      </c>
      <c r="G123" s="37">
        <v>0</v>
      </c>
      <c r="H123" s="12" t="s">
        <v>52</v>
      </c>
      <c r="I123" s="37">
        <v>0</v>
      </c>
      <c r="J123" s="12" t="s">
        <v>52</v>
      </c>
      <c r="K123" s="37">
        <v>0</v>
      </c>
      <c r="L123" s="12" t="s">
        <v>52</v>
      </c>
      <c r="M123" s="37">
        <v>0</v>
      </c>
      <c r="N123" s="12" t="s">
        <v>52</v>
      </c>
      <c r="O123" s="37">
        <f t="shared" si="5"/>
        <v>149500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12" t="s">
        <v>2802</v>
      </c>
      <c r="X123" s="12" t="s">
        <v>52</v>
      </c>
      <c r="Y123" s="1" t="s">
        <v>52</v>
      </c>
      <c r="Z123" s="1" t="s">
        <v>52</v>
      </c>
      <c r="AA123" s="38"/>
      <c r="AB123" s="1" t="s">
        <v>52</v>
      </c>
    </row>
    <row r="124" spans="1:28" ht="30" customHeight="1">
      <c r="A124" s="12" t="s">
        <v>1675</v>
      </c>
      <c r="B124" s="12" t="s">
        <v>1673</v>
      </c>
      <c r="C124" s="12" t="s">
        <v>1674</v>
      </c>
      <c r="D124" s="36" t="s">
        <v>223</v>
      </c>
      <c r="E124" s="37">
        <v>0</v>
      </c>
      <c r="F124" s="12" t="s">
        <v>52</v>
      </c>
      <c r="G124" s="37">
        <v>14210</v>
      </c>
      <c r="H124" s="12" t="s">
        <v>2803</v>
      </c>
      <c r="I124" s="37">
        <v>18425</v>
      </c>
      <c r="J124" s="12" t="s">
        <v>2804</v>
      </c>
      <c r="K124" s="37">
        <v>0</v>
      </c>
      <c r="L124" s="12" t="s">
        <v>52</v>
      </c>
      <c r="M124" s="37">
        <v>0</v>
      </c>
      <c r="N124" s="12" t="s">
        <v>52</v>
      </c>
      <c r="O124" s="37">
        <f t="shared" si="5"/>
        <v>14210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12" t="s">
        <v>2805</v>
      </c>
      <c r="X124" s="12" t="s">
        <v>52</v>
      </c>
      <c r="Y124" s="1" t="s">
        <v>52</v>
      </c>
      <c r="Z124" s="1" t="s">
        <v>52</v>
      </c>
      <c r="AA124" s="38"/>
      <c r="AB124" s="1" t="s">
        <v>52</v>
      </c>
    </row>
    <row r="125" spans="1:28" ht="30" customHeight="1">
      <c r="A125" s="12" t="s">
        <v>1339</v>
      </c>
      <c r="B125" s="12" t="s">
        <v>1304</v>
      </c>
      <c r="C125" s="12" t="s">
        <v>1338</v>
      </c>
      <c r="D125" s="36" t="s">
        <v>223</v>
      </c>
      <c r="E125" s="37">
        <v>2910</v>
      </c>
      <c r="F125" s="12" t="s">
        <v>52</v>
      </c>
      <c r="G125" s="37">
        <v>2980</v>
      </c>
      <c r="H125" s="12" t="s">
        <v>2806</v>
      </c>
      <c r="I125" s="37">
        <v>4160</v>
      </c>
      <c r="J125" s="12" t="s">
        <v>2807</v>
      </c>
      <c r="K125" s="37">
        <v>0</v>
      </c>
      <c r="L125" s="12" t="s">
        <v>52</v>
      </c>
      <c r="M125" s="37">
        <v>0</v>
      </c>
      <c r="N125" s="12" t="s">
        <v>52</v>
      </c>
      <c r="O125" s="37">
        <f t="shared" si="5"/>
        <v>2910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12" t="s">
        <v>2808</v>
      </c>
      <c r="X125" s="12" t="s">
        <v>52</v>
      </c>
      <c r="Y125" s="1" t="s">
        <v>52</v>
      </c>
      <c r="Z125" s="1" t="s">
        <v>52</v>
      </c>
      <c r="AA125" s="38"/>
      <c r="AB125" s="1" t="s">
        <v>52</v>
      </c>
    </row>
    <row r="126" spans="1:28" ht="30" customHeight="1">
      <c r="A126" s="12" t="s">
        <v>1336</v>
      </c>
      <c r="B126" s="12" t="s">
        <v>1304</v>
      </c>
      <c r="C126" s="12" t="s">
        <v>1335</v>
      </c>
      <c r="D126" s="36" t="s">
        <v>223</v>
      </c>
      <c r="E126" s="37">
        <v>0</v>
      </c>
      <c r="F126" s="12" t="s">
        <v>52</v>
      </c>
      <c r="G126" s="37">
        <v>6820</v>
      </c>
      <c r="H126" s="12" t="s">
        <v>2806</v>
      </c>
      <c r="I126" s="37">
        <v>9300</v>
      </c>
      <c r="J126" s="12" t="s">
        <v>2807</v>
      </c>
      <c r="K126" s="37">
        <v>0</v>
      </c>
      <c r="L126" s="12" t="s">
        <v>52</v>
      </c>
      <c r="M126" s="37">
        <v>0</v>
      </c>
      <c r="N126" s="12" t="s">
        <v>52</v>
      </c>
      <c r="O126" s="37">
        <f t="shared" si="5"/>
        <v>6820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12" t="s">
        <v>2809</v>
      </c>
      <c r="X126" s="12" t="s">
        <v>52</v>
      </c>
      <c r="Y126" s="1" t="s">
        <v>52</v>
      </c>
      <c r="Z126" s="1" t="s">
        <v>52</v>
      </c>
      <c r="AA126" s="38"/>
      <c r="AB126" s="1" t="s">
        <v>52</v>
      </c>
    </row>
    <row r="127" spans="1:28" ht="30" customHeight="1">
      <c r="A127" s="12" t="s">
        <v>1266</v>
      </c>
      <c r="B127" s="12" t="s">
        <v>719</v>
      </c>
      <c r="C127" s="12" t="s">
        <v>1265</v>
      </c>
      <c r="D127" s="36" t="s">
        <v>771</v>
      </c>
      <c r="E127" s="37">
        <v>0</v>
      </c>
      <c r="F127" s="12" t="s">
        <v>52</v>
      </c>
      <c r="G127" s="37">
        <v>0</v>
      </c>
      <c r="H127" s="12" t="s">
        <v>52</v>
      </c>
      <c r="I127" s="37">
        <v>0</v>
      </c>
      <c r="J127" s="12" t="s">
        <v>52</v>
      </c>
      <c r="K127" s="37">
        <v>0</v>
      </c>
      <c r="L127" s="12" t="s">
        <v>52</v>
      </c>
      <c r="M127" s="37">
        <v>0</v>
      </c>
      <c r="N127" s="12" t="s">
        <v>52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12" t="s">
        <v>2810</v>
      </c>
      <c r="X127" s="12" t="s">
        <v>162</v>
      </c>
      <c r="Y127" s="1" t="s">
        <v>52</v>
      </c>
      <c r="Z127" s="1" t="s">
        <v>52</v>
      </c>
      <c r="AA127" s="38"/>
      <c r="AB127" s="1" t="s">
        <v>52</v>
      </c>
    </row>
    <row r="128" spans="1:28" ht="30" customHeight="1">
      <c r="A128" s="12" t="s">
        <v>260</v>
      </c>
      <c r="B128" s="12" t="s">
        <v>258</v>
      </c>
      <c r="C128" s="12" t="s">
        <v>259</v>
      </c>
      <c r="D128" s="36" t="s">
        <v>83</v>
      </c>
      <c r="E128" s="37">
        <v>0</v>
      </c>
      <c r="F128" s="12" t="s">
        <v>52</v>
      </c>
      <c r="G128" s="37">
        <v>0</v>
      </c>
      <c r="H128" s="12" t="s">
        <v>52</v>
      </c>
      <c r="I128" s="37">
        <v>0</v>
      </c>
      <c r="J128" s="12" t="s">
        <v>52</v>
      </c>
      <c r="K128" s="37">
        <v>29500</v>
      </c>
      <c r="L128" s="12" t="s">
        <v>2811</v>
      </c>
      <c r="M128" s="37">
        <v>29500</v>
      </c>
      <c r="N128" s="12" t="s">
        <v>2812</v>
      </c>
      <c r="O128" s="37">
        <f t="shared" ref="O128:O134" si="6">SMALL(E128:M128,COUNTIF(E128:M128,0)+1)</f>
        <v>29500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12" t="s">
        <v>2813</v>
      </c>
      <c r="X128" s="12" t="s">
        <v>52</v>
      </c>
      <c r="Y128" s="1" t="s">
        <v>52</v>
      </c>
      <c r="Z128" s="1" t="s">
        <v>52</v>
      </c>
      <c r="AA128" s="38"/>
      <c r="AB128" s="1" t="s">
        <v>52</v>
      </c>
    </row>
    <row r="129" spans="1:28" ht="30" customHeight="1">
      <c r="A129" s="12" t="s">
        <v>1306</v>
      </c>
      <c r="B129" s="12" t="s">
        <v>1304</v>
      </c>
      <c r="C129" s="12" t="s">
        <v>1305</v>
      </c>
      <c r="D129" s="36" t="s">
        <v>223</v>
      </c>
      <c r="E129" s="37">
        <v>18070</v>
      </c>
      <c r="F129" s="12" t="s">
        <v>52</v>
      </c>
      <c r="G129" s="37">
        <v>17430</v>
      </c>
      <c r="H129" s="12" t="s">
        <v>2814</v>
      </c>
      <c r="I129" s="37">
        <v>24920</v>
      </c>
      <c r="J129" s="12" t="s">
        <v>2807</v>
      </c>
      <c r="K129" s="37">
        <v>0</v>
      </c>
      <c r="L129" s="12" t="s">
        <v>52</v>
      </c>
      <c r="M129" s="37">
        <v>0</v>
      </c>
      <c r="N129" s="12" t="s">
        <v>52</v>
      </c>
      <c r="O129" s="37">
        <f t="shared" si="6"/>
        <v>17430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12" t="s">
        <v>2815</v>
      </c>
      <c r="X129" s="12" t="s">
        <v>52</v>
      </c>
      <c r="Y129" s="1" t="s">
        <v>52</v>
      </c>
      <c r="Z129" s="1" t="s">
        <v>52</v>
      </c>
      <c r="AA129" s="38"/>
      <c r="AB129" s="1" t="s">
        <v>52</v>
      </c>
    </row>
    <row r="130" spans="1:28" ht="30" customHeight="1">
      <c r="A130" s="12" t="s">
        <v>847</v>
      </c>
      <c r="B130" s="12" t="s">
        <v>833</v>
      </c>
      <c r="C130" s="12" t="s">
        <v>846</v>
      </c>
      <c r="D130" s="36" t="s">
        <v>511</v>
      </c>
      <c r="E130" s="37">
        <v>0</v>
      </c>
      <c r="F130" s="12" t="s">
        <v>52</v>
      </c>
      <c r="G130" s="37">
        <v>6000</v>
      </c>
      <c r="H130" s="12" t="s">
        <v>2753</v>
      </c>
      <c r="I130" s="37">
        <v>0</v>
      </c>
      <c r="J130" s="12" t="s">
        <v>52</v>
      </c>
      <c r="K130" s="37">
        <v>0</v>
      </c>
      <c r="L130" s="12" t="s">
        <v>52</v>
      </c>
      <c r="M130" s="37">
        <v>0</v>
      </c>
      <c r="N130" s="12" t="s">
        <v>52</v>
      </c>
      <c r="O130" s="37">
        <f t="shared" si="6"/>
        <v>6000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12" t="s">
        <v>2816</v>
      </c>
      <c r="X130" s="12" t="s">
        <v>52</v>
      </c>
      <c r="Y130" s="1" t="s">
        <v>52</v>
      </c>
      <c r="Z130" s="1" t="s">
        <v>52</v>
      </c>
      <c r="AA130" s="38"/>
      <c r="AB130" s="1" t="s">
        <v>52</v>
      </c>
    </row>
    <row r="131" spans="1:28" ht="30" customHeight="1">
      <c r="A131" s="12" t="s">
        <v>850</v>
      </c>
      <c r="B131" s="12" t="s">
        <v>833</v>
      </c>
      <c r="C131" s="12" t="s">
        <v>849</v>
      </c>
      <c r="D131" s="36" t="s">
        <v>511</v>
      </c>
      <c r="E131" s="37">
        <v>0</v>
      </c>
      <c r="F131" s="12" t="s">
        <v>52</v>
      </c>
      <c r="G131" s="37">
        <v>8000</v>
      </c>
      <c r="H131" s="12" t="s">
        <v>2753</v>
      </c>
      <c r="I131" s="37">
        <v>0</v>
      </c>
      <c r="J131" s="12" t="s">
        <v>52</v>
      </c>
      <c r="K131" s="37">
        <v>0</v>
      </c>
      <c r="L131" s="12" t="s">
        <v>52</v>
      </c>
      <c r="M131" s="37">
        <v>0</v>
      </c>
      <c r="N131" s="12" t="s">
        <v>52</v>
      </c>
      <c r="O131" s="37">
        <f t="shared" si="6"/>
        <v>8000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12" t="s">
        <v>2817</v>
      </c>
      <c r="X131" s="12" t="s">
        <v>52</v>
      </c>
      <c r="Y131" s="1" t="s">
        <v>52</v>
      </c>
      <c r="Z131" s="1" t="s">
        <v>52</v>
      </c>
      <c r="AA131" s="38"/>
      <c r="AB131" s="1" t="s">
        <v>52</v>
      </c>
    </row>
    <row r="132" spans="1:28" ht="30" customHeight="1">
      <c r="A132" s="12" t="s">
        <v>844</v>
      </c>
      <c r="B132" s="12" t="s">
        <v>833</v>
      </c>
      <c r="C132" s="12" t="s">
        <v>843</v>
      </c>
      <c r="D132" s="36" t="s">
        <v>511</v>
      </c>
      <c r="E132" s="37">
        <v>0</v>
      </c>
      <c r="F132" s="12" t="s">
        <v>52</v>
      </c>
      <c r="G132" s="37">
        <v>25000</v>
      </c>
      <c r="H132" s="12" t="s">
        <v>2753</v>
      </c>
      <c r="I132" s="37">
        <v>0</v>
      </c>
      <c r="J132" s="12" t="s">
        <v>52</v>
      </c>
      <c r="K132" s="37">
        <v>0</v>
      </c>
      <c r="L132" s="12" t="s">
        <v>52</v>
      </c>
      <c r="M132" s="37">
        <v>0</v>
      </c>
      <c r="N132" s="12" t="s">
        <v>52</v>
      </c>
      <c r="O132" s="37">
        <f t="shared" si="6"/>
        <v>25000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12" t="s">
        <v>2818</v>
      </c>
      <c r="X132" s="12" t="s">
        <v>52</v>
      </c>
      <c r="Y132" s="1" t="s">
        <v>52</v>
      </c>
      <c r="Z132" s="1" t="s">
        <v>52</v>
      </c>
      <c r="AA132" s="38"/>
      <c r="AB132" s="1" t="s">
        <v>52</v>
      </c>
    </row>
    <row r="133" spans="1:28" ht="30" customHeight="1">
      <c r="A133" s="12" t="s">
        <v>860</v>
      </c>
      <c r="B133" s="12" t="s">
        <v>833</v>
      </c>
      <c r="C133" s="12" t="s">
        <v>858</v>
      </c>
      <c r="D133" s="36" t="s">
        <v>859</v>
      </c>
      <c r="E133" s="37">
        <v>0</v>
      </c>
      <c r="F133" s="12" t="s">
        <v>52</v>
      </c>
      <c r="G133" s="37">
        <v>23000</v>
      </c>
      <c r="H133" s="12" t="s">
        <v>2819</v>
      </c>
      <c r="I133" s="37">
        <v>0</v>
      </c>
      <c r="J133" s="12" t="s">
        <v>52</v>
      </c>
      <c r="K133" s="37">
        <v>21500</v>
      </c>
      <c r="L133" s="12" t="s">
        <v>2820</v>
      </c>
      <c r="M133" s="37">
        <v>0</v>
      </c>
      <c r="N133" s="12" t="s">
        <v>52</v>
      </c>
      <c r="O133" s="37">
        <f t="shared" si="6"/>
        <v>21500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12" t="s">
        <v>2821</v>
      </c>
      <c r="X133" s="12" t="s">
        <v>52</v>
      </c>
      <c r="Y133" s="1" t="s">
        <v>52</v>
      </c>
      <c r="Z133" s="1" t="s">
        <v>52</v>
      </c>
      <c r="AA133" s="38"/>
      <c r="AB133" s="1" t="s">
        <v>52</v>
      </c>
    </row>
    <row r="134" spans="1:28" ht="30" customHeight="1">
      <c r="A134" s="12" t="s">
        <v>887</v>
      </c>
      <c r="B134" s="12" t="s">
        <v>884</v>
      </c>
      <c r="C134" s="12" t="s">
        <v>885</v>
      </c>
      <c r="D134" s="36" t="s">
        <v>886</v>
      </c>
      <c r="E134" s="37">
        <v>23275</v>
      </c>
      <c r="F134" s="12" t="s">
        <v>52</v>
      </c>
      <c r="G134" s="37">
        <v>0</v>
      </c>
      <c r="H134" s="12" t="s">
        <v>52</v>
      </c>
      <c r="I134" s="37">
        <v>0</v>
      </c>
      <c r="J134" s="12" t="s">
        <v>52</v>
      </c>
      <c r="K134" s="37">
        <v>0</v>
      </c>
      <c r="L134" s="12" t="s">
        <v>52</v>
      </c>
      <c r="M134" s="37">
        <v>0</v>
      </c>
      <c r="N134" s="12" t="s">
        <v>52</v>
      </c>
      <c r="O134" s="37">
        <f t="shared" si="6"/>
        <v>23275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12" t="s">
        <v>2822</v>
      </c>
      <c r="X134" s="12" t="s">
        <v>52</v>
      </c>
      <c r="Y134" s="1" t="s">
        <v>52</v>
      </c>
      <c r="Z134" s="1" t="s">
        <v>52</v>
      </c>
      <c r="AA134" s="38"/>
      <c r="AB134" s="1" t="s">
        <v>52</v>
      </c>
    </row>
    <row r="135" spans="1:28" ht="30" customHeight="1">
      <c r="A135" s="12" t="s">
        <v>1269</v>
      </c>
      <c r="B135" s="12" t="s">
        <v>724</v>
      </c>
      <c r="C135" s="12" t="s">
        <v>1268</v>
      </c>
      <c r="D135" s="36" t="s">
        <v>104</v>
      </c>
      <c r="E135" s="37">
        <v>0</v>
      </c>
      <c r="F135" s="12" t="s">
        <v>52</v>
      </c>
      <c r="G135" s="37">
        <v>0</v>
      </c>
      <c r="H135" s="12" t="s">
        <v>52</v>
      </c>
      <c r="I135" s="37">
        <v>0</v>
      </c>
      <c r="J135" s="12" t="s">
        <v>52</v>
      </c>
      <c r="K135" s="37">
        <v>0</v>
      </c>
      <c r="L135" s="12" t="s">
        <v>52</v>
      </c>
      <c r="M135" s="37">
        <v>0</v>
      </c>
      <c r="N135" s="12" t="s">
        <v>52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12" t="s">
        <v>2823</v>
      </c>
      <c r="X135" s="12" t="s">
        <v>162</v>
      </c>
      <c r="Y135" s="1" t="s">
        <v>52</v>
      </c>
      <c r="Z135" s="1" t="s">
        <v>52</v>
      </c>
      <c r="AA135" s="38"/>
      <c r="AB135" s="1" t="s">
        <v>52</v>
      </c>
    </row>
    <row r="136" spans="1:28" ht="30" customHeight="1">
      <c r="A136" s="12" t="s">
        <v>1310</v>
      </c>
      <c r="B136" s="12" t="s">
        <v>1308</v>
      </c>
      <c r="C136" s="12" t="s">
        <v>1309</v>
      </c>
      <c r="D136" s="36" t="s">
        <v>511</v>
      </c>
      <c r="E136" s="37">
        <v>0</v>
      </c>
      <c r="F136" s="12" t="s">
        <v>52</v>
      </c>
      <c r="G136" s="37">
        <v>0</v>
      </c>
      <c r="H136" s="12" t="s">
        <v>52</v>
      </c>
      <c r="I136" s="37">
        <v>0</v>
      </c>
      <c r="J136" s="12" t="s">
        <v>52</v>
      </c>
      <c r="K136" s="37">
        <v>3400</v>
      </c>
      <c r="L136" s="12" t="s">
        <v>2775</v>
      </c>
      <c r="M136" s="37">
        <v>6400</v>
      </c>
      <c r="N136" s="12" t="s">
        <v>2824</v>
      </c>
      <c r="O136" s="37">
        <f t="shared" ref="O136:O148" si="7">SMALL(E136:M136,COUNTIF(E136:M136,0)+1)</f>
        <v>3400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12" t="s">
        <v>2825</v>
      </c>
      <c r="X136" s="12" t="s">
        <v>52</v>
      </c>
      <c r="Y136" s="1" t="s">
        <v>52</v>
      </c>
      <c r="Z136" s="1" t="s">
        <v>52</v>
      </c>
      <c r="AA136" s="38"/>
      <c r="AB136" s="1" t="s">
        <v>52</v>
      </c>
    </row>
    <row r="137" spans="1:28" ht="30" customHeight="1">
      <c r="A137" s="12" t="s">
        <v>1655</v>
      </c>
      <c r="B137" s="12" t="s">
        <v>1653</v>
      </c>
      <c r="C137" s="12" t="s">
        <v>1654</v>
      </c>
      <c r="D137" s="36" t="s">
        <v>1273</v>
      </c>
      <c r="E137" s="37">
        <v>0</v>
      </c>
      <c r="F137" s="12" t="s">
        <v>52</v>
      </c>
      <c r="G137" s="37">
        <v>4333</v>
      </c>
      <c r="H137" s="12" t="s">
        <v>2826</v>
      </c>
      <c r="I137" s="37">
        <v>0</v>
      </c>
      <c r="J137" s="12" t="s">
        <v>52</v>
      </c>
      <c r="K137" s="37">
        <v>4333</v>
      </c>
      <c r="L137" s="12" t="s">
        <v>2827</v>
      </c>
      <c r="M137" s="37">
        <v>4333</v>
      </c>
      <c r="N137" s="12" t="s">
        <v>2828</v>
      </c>
      <c r="O137" s="37">
        <f t="shared" si="7"/>
        <v>4333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12" t="s">
        <v>2829</v>
      </c>
      <c r="X137" s="12" t="s">
        <v>52</v>
      </c>
      <c r="Y137" s="1" t="s">
        <v>52</v>
      </c>
      <c r="Z137" s="1" t="s">
        <v>52</v>
      </c>
      <c r="AA137" s="38"/>
      <c r="AB137" s="1" t="s">
        <v>52</v>
      </c>
    </row>
    <row r="138" spans="1:28" ht="30" customHeight="1">
      <c r="A138" s="12" t="s">
        <v>1658</v>
      </c>
      <c r="B138" s="12" t="s">
        <v>1653</v>
      </c>
      <c r="C138" s="12" t="s">
        <v>1657</v>
      </c>
      <c r="D138" s="36" t="s">
        <v>1273</v>
      </c>
      <c r="E138" s="37">
        <v>0</v>
      </c>
      <c r="F138" s="12" t="s">
        <v>52</v>
      </c>
      <c r="G138" s="37">
        <v>0</v>
      </c>
      <c r="H138" s="12" t="s">
        <v>52</v>
      </c>
      <c r="I138" s="37">
        <v>0</v>
      </c>
      <c r="J138" s="12" t="s">
        <v>52</v>
      </c>
      <c r="K138" s="37">
        <v>0</v>
      </c>
      <c r="L138" s="12" t="s">
        <v>52</v>
      </c>
      <c r="M138" s="37">
        <v>8666</v>
      </c>
      <c r="N138" s="12" t="s">
        <v>2830</v>
      </c>
      <c r="O138" s="37">
        <f t="shared" si="7"/>
        <v>8666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12" t="s">
        <v>2831</v>
      </c>
      <c r="X138" s="12" t="s">
        <v>52</v>
      </c>
      <c r="Y138" s="1" t="s">
        <v>52</v>
      </c>
      <c r="Z138" s="1" t="s">
        <v>52</v>
      </c>
      <c r="AA138" s="38"/>
      <c r="AB138" s="1" t="s">
        <v>52</v>
      </c>
    </row>
    <row r="139" spans="1:28" ht="30" customHeight="1">
      <c r="A139" s="12" t="s">
        <v>1661</v>
      </c>
      <c r="B139" s="12" t="s">
        <v>1653</v>
      </c>
      <c r="C139" s="12" t="s">
        <v>1660</v>
      </c>
      <c r="D139" s="36" t="s">
        <v>1273</v>
      </c>
      <c r="E139" s="37">
        <v>0</v>
      </c>
      <c r="F139" s="12" t="s">
        <v>52</v>
      </c>
      <c r="G139" s="37">
        <v>0</v>
      </c>
      <c r="H139" s="12" t="s">
        <v>52</v>
      </c>
      <c r="I139" s="37">
        <v>0</v>
      </c>
      <c r="J139" s="12" t="s">
        <v>52</v>
      </c>
      <c r="K139" s="37">
        <v>6861</v>
      </c>
      <c r="L139" s="12" t="s">
        <v>2827</v>
      </c>
      <c r="M139" s="37">
        <v>6861</v>
      </c>
      <c r="N139" s="12" t="s">
        <v>2828</v>
      </c>
      <c r="O139" s="37">
        <f t="shared" si="7"/>
        <v>6861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12" t="s">
        <v>2832</v>
      </c>
      <c r="X139" s="12" t="s">
        <v>52</v>
      </c>
      <c r="Y139" s="1" t="s">
        <v>52</v>
      </c>
      <c r="Z139" s="1" t="s">
        <v>52</v>
      </c>
      <c r="AA139" s="38"/>
      <c r="AB139" s="1" t="s">
        <v>52</v>
      </c>
    </row>
    <row r="140" spans="1:28" ht="30" customHeight="1">
      <c r="A140" s="12" t="s">
        <v>1562</v>
      </c>
      <c r="B140" s="12" t="s">
        <v>1559</v>
      </c>
      <c r="C140" s="12" t="s">
        <v>1560</v>
      </c>
      <c r="D140" s="36" t="s">
        <v>104</v>
      </c>
      <c r="E140" s="37">
        <v>0</v>
      </c>
      <c r="F140" s="12" t="s">
        <v>52</v>
      </c>
      <c r="G140" s="37">
        <v>0</v>
      </c>
      <c r="H140" s="12" t="s">
        <v>52</v>
      </c>
      <c r="I140" s="37">
        <v>0</v>
      </c>
      <c r="J140" s="12" t="s">
        <v>52</v>
      </c>
      <c r="K140" s="37">
        <v>330000</v>
      </c>
      <c r="L140" s="12" t="s">
        <v>2833</v>
      </c>
      <c r="M140" s="37">
        <v>0</v>
      </c>
      <c r="N140" s="12" t="s">
        <v>52</v>
      </c>
      <c r="O140" s="37">
        <f t="shared" si="7"/>
        <v>330000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12" t="s">
        <v>2834</v>
      </c>
      <c r="X140" s="12" t="s">
        <v>52</v>
      </c>
      <c r="Y140" s="1" t="s">
        <v>52</v>
      </c>
      <c r="Z140" s="1" t="s">
        <v>52</v>
      </c>
      <c r="AA140" s="38"/>
      <c r="AB140" s="1" t="s">
        <v>52</v>
      </c>
    </row>
    <row r="141" spans="1:28" ht="30" customHeight="1">
      <c r="A141" s="12" t="s">
        <v>1061</v>
      </c>
      <c r="B141" s="12" t="s">
        <v>1059</v>
      </c>
      <c r="C141" s="12" t="s">
        <v>1060</v>
      </c>
      <c r="D141" s="36" t="s">
        <v>771</v>
      </c>
      <c r="E141" s="37">
        <v>0</v>
      </c>
      <c r="F141" s="12" t="s">
        <v>52</v>
      </c>
      <c r="G141" s="37">
        <v>3611</v>
      </c>
      <c r="H141" s="12" t="s">
        <v>2835</v>
      </c>
      <c r="I141" s="37">
        <v>0</v>
      </c>
      <c r="J141" s="12" t="s">
        <v>52</v>
      </c>
      <c r="K141" s="37">
        <v>3611</v>
      </c>
      <c r="L141" s="12" t="s">
        <v>2836</v>
      </c>
      <c r="M141" s="37">
        <v>0</v>
      </c>
      <c r="N141" s="12" t="s">
        <v>52</v>
      </c>
      <c r="O141" s="37">
        <f t="shared" si="7"/>
        <v>3611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12" t="s">
        <v>2837</v>
      </c>
      <c r="X141" s="12" t="s">
        <v>1056</v>
      </c>
      <c r="Y141" s="1" t="s">
        <v>52</v>
      </c>
      <c r="Z141" s="1" t="s">
        <v>52</v>
      </c>
      <c r="AA141" s="38"/>
      <c r="AB141" s="1" t="s">
        <v>52</v>
      </c>
    </row>
    <row r="142" spans="1:28" ht="30" customHeight="1">
      <c r="A142" s="12" t="s">
        <v>1057</v>
      </c>
      <c r="B142" s="12" t="s">
        <v>1054</v>
      </c>
      <c r="C142" s="12" t="s">
        <v>1055</v>
      </c>
      <c r="D142" s="36" t="s">
        <v>771</v>
      </c>
      <c r="E142" s="37">
        <v>0</v>
      </c>
      <c r="F142" s="12" t="s">
        <v>52</v>
      </c>
      <c r="G142" s="37">
        <v>10000</v>
      </c>
      <c r="H142" s="12" t="s">
        <v>2838</v>
      </c>
      <c r="I142" s="37">
        <v>0</v>
      </c>
      <c r="J142" s="12" t="s">
        <v>52</v>
      </c>
      <c r="K142" s="37">
        <v>8500</v>
      </c>
      <c r="L142" s="12" t="s">
        <v>2839</v>
      </c>
      <c r="M142" s="37">
        <v>0</v>
      </c>
      <c r="N142" s="12" t="s">
        <v>52</v>
      </c>
      <c r="O142" s="37">
        <f t="shared" si="7"/>
        <v>8500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12" t="s">
        <v>2840</v>
      </c>
      <c r="X142" s="12" t="s">
        <v>52</v>
      </c>
      <c r="Y142" s="1" t="s">
        <v>52</v>
      </c>
      <c r="Z142" s="1" t="s">
        <v>52</v>
      </c>
      <c r="AA142" s="38"/>
      <c r="AB142" s="1" t="s">
        <v>52</v>
      </c>
    </row>
    <row r="143" spans="1:28" ht="30" customHeight="1">
      <c r="A143" s="12" t="s">
        <v>1274</v>
      </c>
      <c r="B143" s="12" t="s">
        <v>1271</v>
      </c>
      <c r="C143" s="12" t="s">
        <v>1272</v>
      </c>
      <c r="D143" s="36" t="s">
        <v>1273</v>
      </c>
      <c r="E143" s="37">
        <v>0</v>
      </c>
      <c r="F143" s="12" t="s">
        <v>52</v>
      </c>
      <c r="G143" s="37">
        <v>0</v>
      </c>
      <c r="H143" s="12" t="s">
        <v>52</v>
      </c>
      <c r="I143" s="37">
        <v>0</v>
      </c>
      <c r="J143" s="12" t="s">
        <v>52</v>
      </c>
      <c r="K143" s="37">
        <v>3752.5</v>
      </c>
      <c r="L143" s="12" t="s">
        <v>2841</v>
      </c>
      <c r="M143" s="37">
        <v>0</v>
      </c>
      <c r="N143" s="12" t="s">
        <v>52</v>
      </c>
      <c r="O143" s="37">
        <f t="shared" si="7"/>
        <v>3752.5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12" t="s">
        <v>2842</v>
      </c>
      <c r="X143" s="12" t="s">
        <v>52</v>
      </c>
      <c r="Y143" s="1" t="s">
        <v>52</v>
      </c>
      <c r="Z143" s="1" t="s">
        <v>52</v>
      </c>
      <c r="AA143" s="38"/>
      <c r="AB143" s="1" t="s">
        <v>52</v>
      </c>
    </row>
    <row r="144" spans="1:28" ht="30" customHeight="1">
      <c r="A144" s="12" t="s">
        <v>1293</v>
      </c>
      <c r="B144" s="12" t="s">
        <v>1289</v>
      </c>
      <c r="C144" s="12" t="s">
        <v>1290</v>
      </c>
      <c r="D144" s="36" t="s">
        <v>1291</v>
      </c>
      <c r="E144" s="37">
        <v>13338</v>
      </c>
      <c r="F144" s="12" t="s">
        <v>52</v>
      </c>
      <c r="G144" s="37">
        <v>0</v>
      </c>
      <c r="H144" s="12" t="s">
        <v>52</v>
      </c>
      <c r="I144" s="37">
        <v>0</v>
      </c>
      <c r="J144" s="12" t="s">
        <v>52</v>
      </c>
      <c r="K144" s="37">
        <v>0</v>
      </c>
      <c r="L144" s="12" t="s">
        <v>52</v>
      </c>
      <c r="M144" s="37">
        <v>0</v>
      </c>
      <c r="N144" s="12" t="s">
        <v>52</v>
      </c>
      <c r="O144" s="37">
        <f t="shared" si="7"/>
        <v>13338</v>
      </c>
      <c r="P144" s="37">
        <v>18540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12" t="s">
        <v>2843</v>
      </c>
      <c r="X144" s="12" t="s">
        <v>52</v>
      </c>
      <c r="Y144" s="1" t="s">
        <v>2844</v>
      </c>
      <c r="Z144" s="1" t="s">
        <v>52</v>
      </c>
      <c r="AA144" s="38"/>
      <c r="AB144" s="1" t="s">
        <v>52</v>
      </c>
    </row>
    <row r="145" spans="1:28" ht="30" customHeight="1">
      <c r="A145" s="12" t="s">
        <v>1297</v>
      </c>
      <c r="B145" s="12" t="s">
        <v>1289</v>
      </c>
      <c r="C145" s="12" t="s">
        <v>1296</v>
      </c>
      <c r="D145" s="36" t="s">
        <v>1291</v>
      </c>
      <c r="E145" s="37">
        <v>11272</v>
      </c>
      <c r="F145" s="12" t="s">
        <v>52</v>
      </c>
      <c r="G145" s="37">
        <v>0</v>
      </c>
      <c r="H145" s="12" t="s">
        <v>52</v>
      </c>
      <c r="I145" s="37">
        <v>0</v>
      </c>
      <c r="J145" s="12" t="s">
        <v>52</v>
      </c>
      <c r="K145" s="37">
        <v>0</v>
      </c>
      <c r="L145" s="12" t="s">
        <v>52</v>
      </c>
      <c r="M145" s="37">
        <v>0</v>
      </c>
      <c r="N145" s="12" t="s">
        <v>52</v>
      </c>
      <c r="O145" s="37">
        <f t="shared" si="7"/>
        <v>11272</v>
      </c>
      <c r="P145" s="37">
        <v>15134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12" t="s">
        <v>2845</v>
      </c>
      <c r="X145" s="12" t="s">
        <v>52</v>
      </c>
      <c r="Y145" s="1" t="s">
        <v>2844</v>
      </c>
      <c r="Z145" s="1" t="s">
        <v>52</v>
      </c>
      <c r="AA145" s="38"/>
      <c r="AB145" s="1" t="s">
        <v>52</v>
      </c>
    </row>
    <row r="146" spans="1:28" ht="30" customHeight="1">
      <c r="A146" s="12" t="s">
        <v>1301</v>
      </c>
      <c r="B146" s="12" t="s">
        <v>1289</v>
      </c>
      <c r="C146" s="12" t="s">
        <v>1300</v>
      </c>
      <c r="D146" s="36" t="s">
        <v>1291</v>
      </c>
      <c r="E146" s="37">
        <v>13387</v>
      </c>
      <c r="F146" s="12" t="s">
        <v>52</v>
      </c>
      <c r="G146" s="37">
        <v>0</v>
      </c>
      <c r="H146" s="12" t="s">
        <v>52</v>
      </c>
      <c r="I146" s="37">
        <v>0</v>
      </c>
      <c r="J146" s="12" t="s">
        <v>52</v>
      </c>
      <c r="K146" s="37">
        <v>0</v>
      </c>
      <c r="L146" s="12" t="s">
        <v>52</v>
      </c>
      <c r="M146" s="37">
        <v>0</v>
      </c>
      <c r="N146" s="12" t="s">
        <v>52</v>
      </c>
      <c r="O146" s="37">
        <f t="shared" si="7"/>
        <v>13387</v>
      </c>
      <c r="P146" s="37">
        <v>23616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12" t="s">
        <v>2846</v>
      </c>
      <c r="X146" s="12" t="s">
        <v>52</v>
      </c>
      <c r="Y146" s="1" t="s">
        <v>2844</v>
      </c>
      <c r="Z146" s="1" t="s">
        <v>52</v>
      </c>
      <c r="AA146" s="38"/>
      <c r="AB146" s="1" t="s">
        <v>52</v>
      </c>
    </row>
    <row r="147" spans="1:28" ht="30" customHeight="1">
      <c r="A147" s="12" t="s">
        <v>1664</v>
      </c>
      <c r="B147" s="12" t="s">
        <v>620</v>
      </c>
      <c r="C147" s="12" t="s">
        <v>1663</v>
      </c>
      <c r="D147" s="36" t="s">
        <v>1291</v>
      </c>
      <c r="E147" s="37">
        <v>225</v>
      </c>
      <c r="F147" s="12" t="s">
        <v>52</v>
      </c>
      <c r="G147" s="37">
        <v>0</v>
      </c>
      <c r="H147" s="12" t="s">
        <v>52</v>
      </c>
      <c r="I147" s="37">
        <v>0</v>
      </c>
      <c r="J147" s="12" t="s">
        <v>52</v>
      </c>
      <c r="K147" s="37">
        <v>0</v>
      </c>
      <c r="L147" s="12" t="s">
        <v>52</v>
      </c>
      <c r="M147" s="37">
        <v>0</v>
      </c>
      <c r="N147" s="12" t="s">
        <v>52</v>
      </c>
      <c r="O147" s="37">
        <f t="shared" si="7"/>
        <v>225</v>
      </c>
      <c r="P147" s="37">
        <v>9447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12" t="s">
        <v>2847</v>
      </c>
      <c r="X147" s="12" t="s">
        <v>52</v>
      </c>
      <c r="Y147" s="1" t="s">
        <v>2844</v>
      </c>
      <c r="Z147" s="1" t="s">
        <v>52</v>
      </c>
      <c r="AA147" s="38"/>
      <c r="AB147" s="1" t="s">
        <v>52</v>
      </c>
    </row>
    <row r="148" spans="1:28" ht="30" customHeight="1">
      <c r="A148" s="12" t="s">
        <v>2256</v>
      </c>
      <c r="B148" s="12" t="s">
        <v>1648</v>
      </c>
      <c r="C148" s="12" t="s">
        <v>2255</v>
      </c>
      <c r="D148" s="36" t="s">
        <v>1291</v>
      </c>
      <c r="E148" s="37">
        <v>1521</v>
      </c>
      <c r="F148" s="12" t="s">
        <v>52</v>
      </c>
      <c r="G148" s="37">
        <v>0</v>
      </c>
      <c r="H148" s="12" t="s">
        <v>52</v>
      </c>
      <c r="I148" s="37">
        <v>0</v>
      </c>
      <c r="J148" s="12" t="s">
        <v>52</v>
      </c>
      <c r="K148" s="37">
        <v>0</v>
      </c>
      <c r="L148" s="12" t="s">
        <v>52</v>
      </c>
      <c r="M148" s="37">
        <v>0</v>
      </c>
      <c r="N148" s="12" t="s">
        <v>52</v>
      </c>
      <c r="O148" s="37">
        <f t="shared" si="7"/>
        <v>1521</v>
      </c>
      <c r="P148" s="37">
        <v>7247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12" t="s">
        <v>2848</v>
      </c>
      <c r="X148" s="12" t="s">
        <v>52</v>
      </c>
      <c r="Y148" s="1" t="s">
        <v>2844</v>
      </c>
      <c r="Z148" s="1" t="s">
        <v>52</v>
      </c>
      <c r="AA148" s="38"/>
      <c r="AB148" s="1" t="s">
        <v>52</v>
      </c>
    </row>
    <row r="149" spans="1:28" ht="30" customHeight="1">
      <c r="A149" s="12" t="s">
        <v>748</v>
      </c>
      <c r="B149" s="12" t="s">
        <v>746</v>
      </c>
      <c r="C149" s="12" t="s">
        <v>747</v>
      </c>
      <c r="D149" s="36" t="s">
        <v>161</v>
      </c>
      <c r="E149" s="37">
        <v>0</v>
      </c>
      <c r="F149" s="12" t="s">
        <v>52</v>
      </c>
      <c r="G149" s="37">
        <v>0</v>
      </c>
      <c r="H149" s="12" t="s">
        <v>52</v>
      </c>
      <c r="I149" s="37">
        <v>0</v>
      </c>
      <c r="J149" s="12" t="s">
        <v>52</v>
      </c>
      <c r="K149" s="37">
        <v>0</v>
      </c>
      <c r="L149" s="12" t="s">
        <v>52</v>
      </c>
      <c r="M149" s="37">
        <v>0</v>
      </c>
      <c r="N149" s="12" t="s">
        <v>52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31142</v>
      </c>
      <c r="V149" s="37">
        <f t="shared" ref="V149:V154" si="8">SMALL(Q149:U149,COUNTIF(Q149:U149,0)+1)</f>
        <v>31142</v>
      </c>
      <c r="W149" s="12" t="s">
        <v>2849</v>
      </c>
      <c r="X149" s="12" t="s">
        <v>52</v>
      </c>
      <c r="Y149" s="1" t="s">
        <v>2310</v>
      </c>
      <c r="Z149" s="1" t="s">
        <v>52</v>
      </c>
      <c r="AA149" s="38"/>
      <c r="AB149" s="1" t="s">
        <v>52</v>
      </c>
    </row>
    <row r="150" spans="1:28" ht="30" customHeight="1">
      <c r="A150" s="12" t="s">
        <v>752</v>
      </c>
      <c r="B150" s="12" t="s">
        <v>750</v>
      </c>
      <c r="C150" s="12" t="s">
        <v>751</v>
      </c>
      <c r="D150" s="36" t="s">
        <v>161</v>
      </c>
      <c r="E150" s="37">
        <v>0</v>
      </c>
      <c r="F150" s="12" t="s">
        <v>52</v>
      </c>
      <c r="G150" s="37">
        <v>0</v>
      </c>
      <c r="H150" s="12" t="s">
        <v>52</v>
      </c>
      <c r="I150" s="37">
        <v>0</v>
      </c>
      <c r="J150" s="12" t="s">
        <v>52</v>
      </c>
      <c r="K150" s="37">
        <v>0</v>
      </c>
      <c r="L150" s="12" t="s">
        <v>52</v>
      </c>
      <c r="M150" s="37">
        <v>0</v>
      </c>
      <c r="N150" s="12" t="s">
        <v>52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49571</v>
      </c>
      <c r="V150" s="37">
        <f t="shared" si="8"/>
        <v>49571</v>
      </c>
      <c r="W150" s="12" t="s">
        <v>2850</v>
      </c>
      <c r="X150" s="12" t="s">
        <v>52</v>
      </c>
      <c r="Y150" s="1" t="s">
        <v>2310</v>
      </c>
      <c r="Z150" s="1" t="s">
        <v>52</v>
      </c>
      <c r="AA150" s="38"/>
      <c r="AB150" s="1" t="s">
        <v>52</v>
      </c>
    </row>
    <row r="151" spans="1:28" ht="30" customHeight="1">
      <c r="A151" s="12" t="s">
        <v>756</v>
      </c>
      <c r="B151" s="12" t="s">
        <v>754</v>
      </c>
      <c r="C151" s="12" t="s">
        <v>755</v>
      </c>
      <c r="D151" s="36" t="s">
        <v>161</v>
      </c>
      <c r="E151" s="37">
        <v>0</v>
      </c>
      <c r="F151" s="12" t="s">
        <v>52</v>
      </c>
      <c r="G151" s="37">
        <v>0</v>
      </c>
      <c r="H151" s="12" t="s">
        <v>52</v>
      </c>
      <c r="I151" s="37">
        <v>0</v>
      </c>
      <c r="J151" s="12" t="s">
        <v>52</v>
      </c>
      <c r="K151" s="37">
        <v>0</v>
      </c>
      <c r="L151" s="12" t="s">
        <v>52</v>
      </c>
      <c r="M151" s="37">
        <v>0</v>
      </c>
      <c r="N151" s="12" t="s">
        <v>52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72721</v>
      </c>
      <c r="V151" s="37">
        <f t="shared" si="8"/>
        <v>72721</v>
      </c>
      <c r="W151" s="12" t="s">
        <v>2851</v>
      </c>
      <c r="X151" s="12" t="s">
        <v>52</v>
      </c>
      <c r="Y151" s="1" t="s">
        <v>2310</v>
      </c>
      <c r="Z151" s="1" t="s">
        <v>52</v>
      </c>
      <c r="AA151" s="38"/>
      <c r="AB151" s="1" t="s">
        <v>52</v>
      </c>
    </row>
    <row r="152" spans="1:28" ht="30" customHeight="1">
      <c r="A152" s="12" t="s">
        <v>759</v>
      </c>
      <c r="B152" s="12" t="s">
        <v>754</v>
      </c>
      <c r="C152" s="12" t="s">
        <v>758</v>
      </c>
      <c r="D152" s="36" t="s">
        <v>161</v>
      </c>
      <c r="E152" s="37">
        <v>0</v>
      </c>
      <c r="F152" s="12" t="s">
        <v>52</v>
      </c>
      <c r="G152" s="37">
        <v>0</v>
      </c>
      <c r="H152" s="12" t="s">
        <v>52</v>
      </c>
      <c r="I152" s="37">
        <v>0</v>
      </c>
      <c r="J152" s="12" t="s">
        <v>52</v>
      </c>
      <c r="K152" s="37">
        <v>0</v>
      </c>
      <c r="L152" s="12" t="s">
        <v>52</v>
      </c>
      <c r="M152" s="37">
        <v>0</v>
      </c>
      <c r="N152" s="12" t="s">
        <v>52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188715</v>
      </c>
      <c r="V152" s="37">
        <f t="shared" si="8"/>
        <v>188715</v>
      </c>
      <c r="W152" s="12" t="s">
        <v>2852</v>
      </c>
      <c r="X152" s="12" t="s">
        <v>52</v>
      </c>
      <c r="Y152" s="1" t="s">
        <v>2310</v>
      </c>
      <c r="Z152" s="1" t="s">
        <v>52</v>
      </c>
      <c r="AA152" s="38"/>
      <c r="AB152" s="1" t="s">
        <v>52</v>
      </c>
    </row>
    <row r="153" spans="1:28" ht="30" customHeight="1">
      <c r="A153" s="12" t="s">
        <v>762</v>
      </c>
      <c r="B153" s="12" t="s">
        <v>754</v>
      </c>
      <c r="C153" s="12" t="s">
        <v>761</v>
      </c>
      <c r="D153" s="36" t="s">
        <v>161</v>
      </c>
      <c r="E153" s="37">
        <v>0</v>
      </c>
      <c r="F153" s="12" t="s">
        <v>52</v>
      </c>
      <c r="G153" s="37">
        <v>0</v>
      </c>
      <c r="H153" s="12" t="s">
        <v>52</v>
      </c>
      <c r="I153" s="37">
        <v>0</v>
      </c>
      <c r="J153" s="12" t="s">
        <v>52</v>
      </c>
      <c r="K153" s="37">
        <v>0</v>
      </c>
      <c r="L153" s="12" t="s">
        <v>52</v>
      </c>
      <c r="M153" s="37">
        <v>0</v>
      </c>
      <c r="N153" s="12" t="s">
        <v>52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192887</v>
      </c>
      <c r="V153" s="37">
        <f t="shared" si="8"/>
        <v>192887</v>
      </c>
      <c r="W153" s="12" t="s">
        <v>2853</v>
      </c>
      <c r="X153" s="12" t="s">
        <v>52</v>
      </c>
      <c r="Y153" s="1" t="s">
        <v>2310</v>
      </c>
      <c r="Z153" s="1" t="s">
        <v>52</v>
      </c>
      <c r="AA153" s="38"/>
      <c r="AB153" s="1" t="s">
        <v>52</v>
      </c>
    </row>
    <row r="154" spans="1:28" ht="30" customHeight="1">
      <c r="A154" s="12" t="s">
        <v>766</v>
      </c>
      <c r="B154" s="12" t="s">
        <v>764</v>
      </c>
      <c r="C154" s="12" t="s">
        <v>765</v>
      </c>
      <c r="D154" s="36" t="s">
        <v>161</v>
      </c>
      <c r="E154" s="37">
        <v>0</v>
      </c>
      <c r="F154" s="12" t="s">
        <v>52</v>
      </c>
      <c r="G154" s="37">
        <v>0</v>
      </c>
      <c r="H154" s="12" t="s">
        <v>52</v>
      </c>
      <c r="I154" s="37">
        <v>0</v>
      </c>
      <c r="J154" s="12" t="s">
        <v>52</v>
      </c>
      <c r="K154" s="37">
        <v>0</v>
      </c>
      <c r="L154" s="12" t="s">
        <v>52</v>
      </c>
      <c r="M154" s="37">
        <v>0</v>
      </c>
      <c r="N154" s="12" t="s">
        <v>2854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16450</v>
      </c>
      <c r="V154" s="37">
        <f t="shared" si="8"/>
        <v>16450</v>
      </c>
      <c r="W154" s="12" t="s">
        <v>2855</v>
      </c>
      <c r="X154" s="12" t="s">
        <v>52</v>
      </c>
      <c r="Y154" s="1" t="s">
        <v>2310</v>
      </c>
      <c r="Z154" s="1" t="s">
        <v>52</v>
      </c>
      <c r="AA154" s="38"/>
      <c r="AB154" s="1" t="s">
        <v>52</v>
      </c>
    </row>
    <row r="155" spans="1:28" ht="30" customHeight="1">
      <c r="A155" s="12" t="s">
        <v>877</v>
      </c>
      <c r="B155" s="12" t="s">
        <v>876</v>
      </c>
      <c r="C155" s="12" t="s">
        <v>872</v>
      </c>
      <c r="D155" s="36" t="s">
        <v>873</v>
      </c>
      <c r="E155" s="37">
        <v>0</v>
      </c>
      <c r="F155" s="12" t="s">
        <v>52</v>
      </c>
      <c r="G155" s="37">
        <v>0</v>
      </c>
      <c r="H155" s="12" t="s">
        <v>52</v>
      </c>
      <c r="I155" s="37">
        <v>0</v>
      </c>
      <c r="J155" s="12" t="s">
        <v>52</v>
      </c>
      <c r="K155" s="37">
        <v>0</v>
      </c>
      <c r="L155" s="12" t="s">
        <v>52</v>
      </c>
      <c r="M155" s="37">
        <v>0</v>
      </c>
      <c r="N155" s="12" t="s">
        <v>52</v>
      </c>
      <c r="O155" s="37">
        <v>0</v>
      </c>
      <c r="P155" s="37">
        <v>172068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12" t="s">
        <v>2856</v>
      </c>
      <c r="X155" s="12" t="s">
        <v>52</v>
      </c>
      <c r="Y155" s="1" t="s">
        <v>2857</v>
      </c>
      <c r="Z155" s="1" t="s">
        <v>52</v>
      </c>
      <c r="AA155" s="38"/>
      <c r="AB155" s="1" t="s">
        <v>52</v>
      </c>
    </row>
    <row r="156" spans="1:28" ht="30" customHeight="1">
      <c r="A156" s="12" t="s">
        <v>910</v>
      </c>
      <c r="B156" s="12" t="s">
        <v>909</v>
      </c>
      <c r="C156" s="12" t="s">
        <v>872</v>
      </c>
      <c r="D156" s="36" t="s">
        <v>873</v>
      </c>
      <c r="E156" s="37">
        <v>0</v>
      </c>
      <c r="F156" s="12" t="s">
        <v>52</v>
      </c>
      <c r="G156" s="37">
        <v>0</v>
      </c>
      <c r="H156" s="12" t="s">
        <v>52</v>
      </c>
      <c r="I156" s="37">
        <v>0</v>
      </c>
      <c r="J156" s="12" t="s">
        <v>52</v>
      </c>
      <c r="K156" s="37">
        <v>0</v>
      </c>
      <c r="L156" s="12" t="s">
        <v>52</v>
      </c>
      <c r="M156" s="37">
        <v>0</v>
      </c>
      <c r="N156" s="12" t="s">
        <v>52</v>
      </c>
      <c r="O156" s="37">
        <v>0</v>
      </c>
      <c r="P156" s="37">
        <v>226122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12" t="s">
        <v>2858</v>
      </c>
      <c r="X156" s="12" t="s">
        <v>52</v>
      </c>
      <c r="Y156" s="1" t="s">
        <v>2857</v>
      </c>
      <c r="Z156" s="1" t="s">
        <v>52</v>
      </c>
      <c r="AA156" s="38"/>
      <c r="AB156" s="1" t="s">
        <v>52</v>
      </c>
    </row>
    <row r="157" spans="1:28" ht="30" customHeight="1">
      <c r="A157" s="12" t="s">
        <v>1771</v>
      </c>
      <c r="B157" s="12" t="s">
        <v>1770</v>
      </c>
      <c r="C157" s="12" t="s">
        <v>872</v>
      </c>
      <c r="D157" s="36" t="s">
        <v>873</v>
      </c>
      <c r="E157" s="37">
        <v>0</v>
      </c>
      <c r="F157" s="12" t="s">
        <v>52</v>
      </c>
      <c r="G157" s="37">
        <v>0</v>
      </c>
      <c r="H157" s="12" t="s">
        <v>52</v>
      </c>
      <c r="I157" s="37">
        <v>0</v>
      </c>
      <c r="J157" s="12" t="s">
        <v>52</v>
      </c>
      <c r="K157" s="37">
        <v>0</v>
      </c>
      <c r="L157" s="12" t="s">
        <v>52</v>
      </c>
      <c r="M157" s="37">
        <v>0</v>
      </c>
      <c r="N157" s="12" t="s">
        <v>52</v>
      </c>
      <c r="O157" s="37">
        <v>0</v>
      </c>
      <c r="P157" s="37">
        <v>281939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12" t="s">
        <v>2859</v>
      </c>
      <c r="X157" s="12" t="s">
        <v>52</v>
      </c>
      <c r="Y157" s="1" t="s">
        <v>2857</v>
      </c>
      <c r="Z157" s="1" t="s">
        <v>52</v>
      </c>
      <c r="AA157" s="38"/>
      <c r="AB157" s="1" t="s">
        <v>52</v>
      </c>
    </row>
    <row r="158" spans="1:28" ht="30" customHeight="1">
      <c r="A158" s="12" t="s">
        <v>964</v>
      </c>
      <c r="B158" s="12" t="s">
        <v>963</v>
      </c>
      <c r="C158" s="12" t="s">
        <v>872</v>
      </c>
      <c r="D158" s="36" t="s">
        <v>873</v>
      </c>
      <c r="E158" s="37">
        <v>0</v>
      </c>
      <c r="F158" s="12" t="s">
        <v>52</v>
      </c>
      <c r="G158" s="37">
        <v>0</v>
      </c>
      <c r="H158" s="12" t="s">
        <v>52</v>
      </c>
      <c r="I158" s="37">
        <v>0</v>
      </c>
      <c r="J158" s="12" t="s">
        <v>52</v>
      </c>
      <c r="K158" s="37">
        <v>0</v>
      </c>
      <c r="L158" s="12" t="s">
        <v>52</v>
      </c>
      <c r="M158" s="37">
        <v>0</v>
      </c>
      <c r="N158" s="12" t="s">
        <v>52</v>
      </c>
      <c r="O158" s="37">
        <v>0</v>
      </c>
      <c r="P158" s="37">
        <v>275790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12" t="s">
        <v>2860</v>
      </c>
      <c r="X158" s="12" t="s">
        <v>52</v>
      </c>
      <c r="Y158" s="1" t="s">
        <v>2857</v>
      </c>
      <c r="Z158" s="1" t="s">
        <v>52</v>
      </c>
      <c r="AA158" s="38"/>
      <c r="AB158" s="1" t="s">
        <v>52</v>
      </c>
    </row>
    <row r="159" spans="1:28" ht="30" customHeight="1">
      <c r="A159" s="12" t="s">
        <v>1874</v>
      </c>
      <c r="B159" s="12" t="s">
        <v>1873</v>
      </c>
      <c r="C159" s="12" t="s">
        <v>872</v>
      </c>
      <c r="D159" s="36" t="s">
        <v>873</v>
      </c>
      <c r="E159" s="37">
        <v>0</v>
      </c>
      <c r="F159" s="12" t="s">
        <v>52</v>
      </c>
      <c r="G159" s="37">
        <v>0</v>
      </c>
      <c r="H159" s="12" t="s">
        <v>52</v>
      </c>
      <c r="I159" s="37">
        <v>0</v>
      </c>
      <c r="J159" s="12" t="s">
        <v>52</v>
      </c>
      <c r="K159" s="37">
        <v>0</v>
      </c>
      <c r="L159" s="12" t="s">
        <v>52</v>
      </c>
      <c r="M159" s="37">
        <v>0</v>
      </c>
      <c r="N159" s="12" t="s">
        <v>52</v>
      </c>
      <c r="O159" s="37">
        <v>0</v>
      </c>
      <c r="P159" s="37">
        <v>268187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12" t="s">
        <v>2861</v>
      </c>
      <c r="X159" s="12" t="s">
        <v>52</v>
      </c>
      <c r="Y159" s="1" t="s">
        <v>2857</v>
      </c>
      <c r="Z159" s="1" t="s">
        <v>52</v>
      </c>
      <c r="AA159" s="38"/>
      <c r="AB159" s="1" t="s">
        <v>52</v>
      </c>
    </row>
    <row r="160" spans="1:28" ht="30" customHeight="1">
      <c r="A160" s="12" t="s">
        <v>2092</v>
      </c>
      <c r="B160" s="12" t="s">
        <v>2091</v>
      </c>
      <c r="C160" s="12" t="s">
        <v>872</v>
      </c>
      <c r="D160" s="36" t="s">
        <v>873</v>
      </c>
      <c r="E160" s="37">
        <v>0</v>
      </c>
      <c r="F160" s="12" t="s">
        <v>52</v>
      </c>
      <c r="G160" s="37">
        <v>0</v>
      </c>
      <c r="H160" s="12" t="s">
        <v>52</v>
      </c>
      <c r="I160" s="37">
        <v>0</v>
      </c>
      <c r="J160" s="12" t="s">
        <v>52</v>
      </c>
      <c r="K160" s="37">
        <v>0</v>
      </c>
      <c r="L160" s="12" t="s">
        <v>52</v>
      </c>
      <c r="M160" s="37">
        <v>0</v>
      </c>
      <c r="N160" s="12" t="s">
        <v>52</v>
      </c>
      <c r="O160" s="37">
        <v>0</v>
      </c>
      <c r="P160" s="37">
        <v>239808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12" t="s">
        <v>2862</v>
      </c>
      <c r="X160" s="12" t="s">
        <v>52</v>
      </c>
      <c r="Y160" s="1" t="s">
        <v>2857</v>
      </c>
      <c r="Z160" s="1" t="s">
        <v>52</v>
      </c>
      <c r="AA160" s="38"/>
      <c r="AB160" s="1" t="s">
        <v>52</v>
      </c>
    </row>
    <row r="161" spans="1:28" ht="30" customHeight="1">
      <c r="A161" s="12" t="s">
        <v>2089</v>
      </c>
      <c r="B161" s="12" t="s">
        <v>2088</v>
      </c>
      <c r="C161" s="12" t="s">
        <v>872</v>
      </c>
      <c r="D161" s="36" t="s">
        <v>873</v>
      </c>
      <c r="E161" s="37">
        <v>0</v>
      </c>
      <c r="F161" s="12" t="s">
        <v>52</v>
      </c>
      <c r="G161" s="37">
        <v>0</v>
      </c>
      <c r="H161" s="12" t="s">
        <v>52</v>
      </c>
      <c r="I161" s="37">
        <v>0</v>
      </c>
      <c r="J161" s="12" t="s">
        <v>52</v>
      </c>
      <c r="K161" s="37">
        <v>0</v>
      </c>
      <c r="L161" s="12" t="s">
        <v>52</v>
      </c>
      <c r="M161" s="37">
        <v>0</v>
      </c>
      <c r="N161" s="12" t="s">
        <v>52</v>
      </c>
      <c r="O161" s="37">
        <v>0</v>
      </c>
      <c r="P161" s="37">
        <v>282536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12" t="s">
        <v>2863</v>
      </c>
      <c r="X161" s="12" t="s">
        <v>52</v>
      </c>
      <c r="Y161" s="1" t="s">
        <v>2857</v>
      </c>
      <c r="Z161" s="1" t="s">
        <v>52</v>
      </c>
      <c r="AA161" s="38"/>
      <c r="AB161" s="1" t="s">
        <v>52</v>
      </c>
    </row>
    <row r="162" spans="1:28" ht="30" customHeight="1">
      <c r="A162" s="12" t="s">
        <v>960</v>
      </c>
      <c r="B162" s="12" t="s">
        <v>959</v>
      </c>
      <c r="C162" s="12" t="s">
        <v>872</v>
      </c>
      <c r="D162" s="36" t="s">
        <v>873</v>
      </c>
      <c r="E162" s="37">
        <v>0</v>
      </c>
      <c r="F162" s="12" t="s">
        <v>52</v>
      </c>
      <c r="G162" s="37">
        <v>0</v>
      </c>
      <c r="H162" s="12" t="s">
        <v>52</v>
      </c>
      <c r="I162" s="37">
        <v>0</v>
      </c>
      <c r="J162" s="12" t="s">
        <v>52</v>
      </c>
      <c r="K162" s="37">
        <v>0</v>
      </c>
      <c r="L162" s="12" t="s">
        <v>52</v>
      </c>
      <c r="M162" s="37">
        <v>0</v>
      </c>
      <c r="N162" s="12" t="s">
        <v>52</v>
      </c>
      <c r="O162" s="37">
        <v>0</v>
      </c>
      <c r="P162" s="37">
        <v>273540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12" t="s">
        <v>2864</v>
      </c>
      <c r="X162" s="12" t="s">
        <v>52</v>
      </c>
      <c r="Y162" s="1" t="s">
        <v>2857</v>
      </c>
      <c r="Z162" s="1" t="s">
        <v>52</v>
      </c>
      <c r="AA162" s="38"/>
      <c r="AB162" s="1" t="s">
        <v>52</v>
      </c>
    </row>
    <row r="163" spans="1:28" ht="30" customHeight="1">
      <c r="A163" s="12" t="s">
        <v>1076</v>
      </c>
      <c r="B163" s="12" t="s">
        <v>1075</v>
      </c>
      <c r="C163" s="12" t="s">
        <v>872</v>
      </c>
      <c r="D163" s="36" t="s">
        <v>873</v>
      </c>
      <c r="E163" s="37">
        <v>0</v>
      </c>
      <c r="F163" s="12" t="s">
        <v>52</v>
      </c>
      <c r="G163" s="37">
        <v>0</v>
      </c>
      <c r="H163" s="12" t="s">
        <v>52</v>
      </c>
      <c r="I163" s="37">
        <v>0</v>
      </c>
      <c r="J163" s="12" t="s">
        <v>52</v>
      </c>
      <c r="K163" s="37">
        <v>0</v>
      </c>
      <c r="L163" s="12" t="s">
        <v>52</v>
      </c>
      <c r="M163" s="37">
        <v>0</v>
      </c>
      <c r="N163" s="12" t="s">
        <v>52</v>
      </c>
      <c r="O163" s="37">
        <v>0</v>
      </c>
      <c r="P163" s="37">
        <v>222306</v>
      </c>
      <c r="Q163" s="37">
        <v>0</v>
      </c>
      <c r="R163" s="37">
        <v>0</v>
      </c>
      <c r="S163" s="37">
        <v>0</v>
      </c>
      <c r="T163" s="37">
        <v>0</v>
      </c>
      <c r="U163" s="37">
        <v>0</v>
      </c>
      <c r="V163" s="37">
        <v>0</v>
      </c>
      <c r="W163" s="12" t="s">
        <v>2865</v>
      </c>
      <c r="X163" s="12" t="s">
        <v>52</v>
      </c>
      <c r="Y163" s="1" t="s">
        <v>2857</v>
      </c>
      <c r="Z163" s="1" t="s">
        <v>52</v>
      </c>
      <c r="AA163" s="38"/>
      <c r="AB163" s="1" t="s">
        <v>52</v>
      </c>
    </row>
    <row r="164" spans="1:28" ht="30" customHeight="1">
      <c r="A164" s="12" t="s">
        <v>1475</v>
      </c>
      <c r="B164" s="12" t="s">
        <v>1474</v>
      </c>
      <c r="C164" s="12" t="s">
        <v>872</v>
      </c>
      <c r="D164" s="36" t="s">
        <v>873</v>
      </c>
      <c r="E164" s="37">
        <v>0</v>
      </c>
      <c r="F164" s="12" t="s">
        <v>52</v>
      </c>
      <c r="G164" s="37">
        <v>0</v>
      </c>
      <c r="H164" s="12" t="s">
        <v>52</v>
      </c>
      <c r="I164" s="37">
        <v>0</v>
      </c>
      <c r="J164" s="12" t="s">
        <v>52</v>
      </c>
      <c r="K164" s="37">
        <v>0</v>
      </c>
      <c r="L164" s="12" t="s">
        <v>52</v>
      </c>
      <c r="M164" s="37">
        <v>0</v>
      </c>
      <c r="N164" s="12" t="s">
        <v>52</v>
      </c>
      <c r="O164" s="37">
        <v>0</v>
      </c>
      <c r="P164" s="37">
        <v>250903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12" t="s">
        <v>2866</v>
      </c>
      <c r="X164" s="12" t="s">
        <v>52</v>
      </c>
      <c r="Y164" s="1" t="s">
        <v>2857</v>
      </c>
      <c r="Z164" s="1" t="s">
        <v>52</v>
      </c>
      <c r="AA164" s="38"/>
      <c r="AB164" s="1" t="s">
        <v>52</v>
      </c>
    </row>
    <row r="165" spans="1:28" ht="30" customHeight="1">
      <c r="A165" s="12" t="s">
        <v>874</v>
      </c>
      <c r="B165" s="12" t="s">
        <v>871</v>
      </c>
      <c r="C165" s="12" t="s">
        <v>872</v>
      </c>
      <c r="D165" s="36" t="s">
        <v>873</v>
      </c>
      <c r="E165" s="37">
        <v>0</v>
      </c>
      <c r="F165" s="12" t="s">
        <v>52</v>
      </c>
      <c r="G165" s="37">
        <v>0</v>
      </c>
      <c r="H165" s="12" t="s">
        <v>52</v>
      </c>
      <c r="I165" s="37">
        <v>0</v>
      </c>
      <c r="J165" s="12" t="s">
        <v>52</v>
      </c>
      <c r="K165" s="37">
        <v>0</v>
      </c>
      <c r="L165" s="12" t="s">
        <v>52</v>
      </c>
      <c r="M165" s="37">
        <v>0</v>
      </c>
      <c r="N165" s="12" t="s">
        <v>52</v>
      </c>
      <c r="O165" s="37">
        <v>0</v>
      </c>
      <c r="P165" s="37">
        <v>277642</v>
      </c>
      <c r="Q165" s="37">
        <v>0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12" t="s">
        <v>2867</v>
      </c>
      <c r="X165" s="12" t="s">
        <v>52</v>
      </c>
      <c r="Y165" s="1" t="s">
        <v>2857</v>
      </c>
      <c r="Z165" s="1" t="s">
        <v>52</v>
      </c>
      <c r="AA165" s="38"/>
      <c r="AB165" s="1" t="s">
        <v>52</v>
      </c>
    </row>
    <row r="166" spans="1:28" ht="30" customHeight="1">
      <c r="A166" s="12" t="s">
        <v>1542</v>
      </c>
      <c r="B166" s="12" t="s">
        <v>1541</v>
      </c>
      <c r="C166" s="12" t="s">
        <v>872</v>
      </c>
      <c r="D166" s="36" t="s">
        <v>873</v>
      </c>
      <c r="E166" s="37">
        <v>0</v>
      </c>
      <c r="F166" s="12" t="s">
        <v>52</v>
      </c>
      <c r="G166" s="37">
        <v>0</v>
      </c>
      <c r="H166" s="12" t="s">
        <v>52</v>
      </c>
      <c r="I166" s="37">
        <v>0</v>
      </c>
      <c r="J166" s="12" t="s">
        <v>52</v>
      </c>
      <c r="K166" s="37">
        <v>0</v>
      </c>
      <c r="L166" s="12" t="s">
        <v>52</v>
      </c>
      <c r="M166" s="37">
        <v>0</v>
      </c>
      <c r="N166" s="12" t="s">
        <v>52</v>
      </c>
      <c r="O166" s="37">
        <v>0</v>
      </c>
      <c r="P166" s="37">
        <v>247188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12" t="s">
        <v>2868</v>
      </c>
      <c r="X166" s="12" t="s">
        <v>52</v>
      </c>
      <c r="Y166" s="1" t="s">
        <v>2857</v>
      </c>
      <c r="Z166" s="1" t="s">
        <v>52</v>
      </c>
      <c r="AA166" s="38"/>
      <c r="AB166" s="1" t="s">
        <v>52</v>
      </c>
    </row>
    <row r="167" spans="1:28" ht="30" customHeight="1">
      <c r="A167" s="12" t="s">
        <v>1568</v>
      </c>
      <c r="B167" s="12" t="s">
        <v>1567</v>
      </c>
      <c r="C167" s="12" t="s">
        <v>872</v>
      </c>
      <c r="D167" s="36" t="s">
        <v>873</v>
      </c>
      <c r="E167" s="37">
        <v>0</v>
      </c>
      <c r="F167" s="12" t="s">
        <v>52</v>
      </c>
      <c r="G167" s="37">
        <v>0</v>
      </c>
      <c r="H167" s="12" t="s">
        <v>52</v>
      </c>
      <c r="I167" s="37">
        <v>0</v>
      </c>
      <c r="J167" s="12" t="s">
        <v>52</v>
      </c>
      <c r="K167" s="37">
        <v>0</v>
      </c>
      <c r="L167" s="12" t="s">
        <v>52</v>
      </c>
      <c r="M167" s="37">
        <v>0</v>
      </c>
      <c r="N167" s="12" t="s">
        <v>52</v>
      </c>
      <c r="O167" s="37">
        <v>0</v>
      </c>
      <c r="P167" s="37">
        <v>253539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12" t="s">
        <v>2869</v>
      </c>
      <c r="X167" s="12" t="s">
        <v>52</v>
      </c>
      <c r="Y167" s="1" t="s">
        <v>2857</v>
      </c>
      <c r="Z167" s="1" t="s">
        <v>52</v>
      </c>
      <c r="AA167" s="38"/>
      <c r="AB167" s="1" t="s">
        <v>52</v>
      </c>
    </row>
    <row r="168" spans="1:28" ht="30" customHeight="1">
      <c r="A168" s="12" t="s">
        <v>1751</v>
      </c>
      <c r="B168" s="12" t="s">
        <v>1750</v>
      </c>
      <c r="C168" s="12" t="s">
        <v>872</v>
      </c>
      <c r="D168" s="36" t="s">
        <v>873</v>
      </c>
      <c r="E168" s="37">
        <v>0</v>
      </c>
      <c r="F168" s="12" t="s">
        <v>52</v>
      </c>
      <c r="G168" s="37">
        <v>0</v>
      </c>
      <c r="H168" s="12" t="s">
        <v>52</v>
      </c>
      <c r="I168" s="37">
        <v>0</v>
      </c>
      <c r="J168" s="12" t="s">
        <v>52</v>
      </c>
      <c r="K168" s="37">
        <v>0</v>
      </c>
      <c r="L168" s="12" t="s">
        <v>52</v>
      </c>
      <c r="M168" s="37">
        <v>0</v>
      </c>
      <c r="N168" s="12" t="s">
        <v>52</v>
      </c>
      <c r="O168" s="37">
        <v>0</v>
      </c>
      <c r="P168" s="37">
        <v>228286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12" t="s">
        <v>2870</v>
      </c>
      <c r="X168" s="12" t="s">
        <v>52</v>
      </c>
      <c r="Y168" s="1" t="s">
        <v>2857</v>
      </c>
      <c r="Z168" s="1" t="s">
        <v>52</v>
      </c>
      <c r="AA168" s="38"/>
      <c r="AB168" s="1" t="s">
        <v>52</v>
      </c>
    </row>
    <row r="169" spans="1:28" ht="30" customHeight="1">
      <c r="A169" s="12" t="s">
        <v>1480</v>
      </c>
      <c r="B169" s="12" t="s">
        <v>1479</v>
      </c>
      <c r="C169" s="12" t="s">
        <v>872</v>
      </c>
      <c r="D169" s="36" t="s">
        <v>873</v>
      </c>
      <c r="E169" s="37">
        <v>0</v>
      </c>
      <c r="F169" s="12" t="s">
        <v>52</v>
      </c>
      <c r="G169" s="37">
        <v>0</v>
      </c>
      <c r="H169" s="12" t="s">
        <v>52</v>
      </c>
      <c r="I169" s="37">
        <v>0</v>
      </c>
      <c r="J169" s="12" t="s">
        <v>52</v>
      </c>
      <c r="K169" s="37">
        <v>0</v>
      </c>
      <c r="L169" s="12" t="s">
        <v>52</v>
      </c>
      <c r="M169" s="37">
        <v>0</v>
      </c>
      <c r="N169" s="12" t="s">
        <v>52</v>
      </c>
      <c r="O169" s="37">
        <v>0</v>
      </c>
      <c r="P169" s="37">
        <v>277276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12" t="s">
        <v>2871</v>
      </c>
      <c r="X169" s="12" t="s">
        <v>52</v>
      </c>
      <c r="Y169" s="1" t="s">
        <v>2857</v>
      </c>
      <c r="Z169" s="1" t="s">
        <v>52</v>
      </c>
      <c r="AA169" s="38"/>
      <c r="AB169" s="1" t="s">
        <v>52</v>
      </c>
    </row>
    <row r="170" spans="1:28" ht="30" customHeight="1">
      <c r="A170" s="12" t="s">
        <v>1727</v>
      </c>
      <c r="B170" s="12" t="s">
        <v>1726</v>
      </c>
      <c r="C170" s="12" t="s">
        <v>872</v>
      </c>
      <c r="D170" s="36" t="s">
        <v>873</v>
      </c>
      <c r="E170" s="37">
        <v>0</v>
      </c>
      <c r="F170" s="12" t="s">
        <v>52</v>
      </c>
      <c r="G170" s="37">
        <v>0</v>
      </c>
      <c r="H170" s="12" t="s">
        <v>52</v>
      </c>
      <c r="I170" s="37">
        <v>0</v>
      </c>
      <c r="J170" s="12" t="s">
        <v>52</v>
      </c>
      <c r="K170" s="37">
        <v>0</v>
      </c>
      <c r="L170" s="12" t="s">
        <v>52</v>
      </c>
      <c r="M170" s="37">
        <v>0</v>
      </c>
      <c r="N170" s="12" t="s">
        <v>52</v>
      </c>
      <c r="O170" s="37">
        <v>0</v>
      </c>
      <c r="P170" s="37">
        <v>290939</v>
      </c>
      <c r="Q170" s="37">
        <v>0</v>
      </c>
      <c r="R170" s="37">
        <v>0</v>
      </c>
      <c r="S170" s="37">
        <v>0</v>
      </c>
      <c r="T170" s="37">
        <v>0</v>
      </c>
      <c r="U170" s="37">
        <v>0</v>
      </c>
      <c r="V170" s="37">
        <v>0</v>
      </c>
      <c r="W170" s="12" t="s">
        <v>2872</v>
      </c>
      <c r="X170" s="12" t="s">
        <v>52</v>
      </c>
      <c r="Y170" s="1" t="s">
        <v>2857</v>
      </c>
      <c r="Z170" s="1" t="s">
        <v>52</v>
      </c>
      <c r="AA170" s="38"/>
      <c r="AB170" s="1" t="s">
        <v>52</v>
      </c>
    </row>
    <row r="171" spans="1:28" ht="30" customHeight="1">
      <c r="A171" s="12" t="s">
        <v>1064</v>
      </c>
      <c r="B171" s="12" t="s">
        <v>1063</v>
      </c>
      <c r="C171" s="12" t="s">
        <v>872</v>
      </c>
      <c r="D171" s="36" t="s">
        <v>873</v>
      </c>
      <c r="E171" s="37">
        <v>0</v>
      </c>
      <c r="F171" s="12" t="s">
        <v>52</v>
      </c>
      <c r="G171" s="37">
        <v>0</v>
      </c>
      <c r="H171" s="12" t="s">
        <v>52</v>
      </c>
      <c r="I171" s="37">
        <v>0</v>
      </c>
      <c r="J171" s="12" t="s">
        <v>52</v>
      </c>
      <c r="K171" s="37">
        <v>0</v>
      </c>
      <c r="L171" s="12" t="s">
        <v>52</v>
      </c>
      <c r="M171" s="37">
        <v>0</v>
      </c>
      <c r="N171" s="12" t="s">
        <v>52</v>
      </c>
      <c r="O171" s="37">
        <v>0</v>
      </c>
      <c r="P171" s="37">
        <v>263017</v>
      </c>
      <c r="Q171" s="37">
        <v>0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12" t="s">
        <v>2873</v>
      </c>
      <c r="X171" s="12" t="s">
        <v>52</v>
      </c>
      <c r="Y171" s="1" t="s">
        <v>2857</v>
      </c>
      <c r="Z171" s="1" t="s">
        <v>52</v>
      </c>
      <c r="AA171" s="38"/>
      <c r="AB171" s="1" t="s">
        <v>52</v>
      </c>
    </row>
    <row r="172" spans="1:28" ht="30" customHeight="1">
      <c r="A172" s="12" t="s">
        <v>1213</v>
      </c>
      <c r="B172" s="12" t="s">
        <v>1212</v>
      </c>
      <c r="C172" s="12" t="s">
        <v>872</v>
      </c>
      <c r="D172" s="36" t="s">
        <v>873</v>
      </c>
      <c r="E172" s="37">
        <v>0</v>
      </c>
      <c r="F172" s="12" t="s">
        <v>52</v>
      </c>
      <c r="G172" s="37">
        <v>0</v>
      </c>
      <c r="H172" s="12" t="s">
        <v>52</v>
      </c>
      <c r="I172" s="37">
        <v>0</v>
      </c>
      <c r="J172" s="12" t="s">
        <v>52</v>
      </c>
      <c r="K172" s="37">
        <v>0</v>
      </c>
      <c r="L172" s="12" t="s">
        <v>52</v>
      </c>
      <c r="M172" s="37">
        <v>0</v>
      </c>
      <c r="N172" s="12" t="s">
        <v>52</v>
      </c>
      <c r="O172" s="37">
        <v>0</v>
      </c>
      <c r="P172" s="37">
        <v>256883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12" t="s">
        <v>2874</v>
      </c>
      <c r="X172" s="12" t="s">
        <v>52</v>
      </c>
      <c r="Y172" s="1" t="s">
        <v>2857</v>
      </c>
      <c r="Z172" s="1" t="s">
        <v>52</v>
      </c>
      <c r="AA172" s="38"/>
      <c r="AB172" s="1" t="s">
        <v>52</v>
      </c>
    </row>
    <row r="173" spans="1:28" ht="30" customHeight="1">
      <c r="A173" s="12" t="s">
        <v>1713</v>
      </c>
      <c r="B173" s="12" t="s">
        <v>1712</v>
      </c>
      <c r="C173" s="12" t="s">
        <v>872</v>
      </c>
      <c r="D173" s="36" t="s">
        <v>873</v>
      </c>
      <c r="E173" s="37">
        <v>0</v>
      </c>
      <c r="F173" s="12" t="s">
        <v>52</v>
      </c>
      <c r="G173" s="37">
        <v>0</v>
      </c>
      <c r="H173" s="12" t="s">
        <v>52</v>
      </c>
      <c r="I173" s="37">
        <v>0</v>
      </c>
      <c r="J173" s="12" t="s">
        <v>52</v>
      </c>
      <c r="K173" s="37">
        <v>0</v>
      </c>
      <c r="L173" s="12" t="s">
        <v>52</v>
      </c>
      <c r="M173" s="37">
        <v>0</v>
      </c>
      <c r="N173" s="12" t="s">
        <v>52</v>
      </c>
      <c r="O173" s="37">
        <v>0</v>
      </c>
      <c r="P173" s="37">
        <v>227614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12" t="s">
        <v>2875</v>
      </c>
      <c r="X173" s="12" t="s">
        <v>52</v>
      </c>
      <c r="Y173" s="1" t="s">
        <v>2857</v>
      </c>
      <c r="Z173" s="1" t="s">
        <v>52</v>
      </c>
      <c r="AA173" s="38"/>
      <c r="AB173" s="1" t="s">
        <v>52</v>
      </c>
    </row>
    <row r="174" spans="1:28" ht="30" customHeight="1">
      <c r="A174" s="12" t="s">
        <v>1948</v>
      </c>
      <c r="B174" s="12" t="s">
        <v>1947</v>
      </c>
      <c r="C174" s="12" t="s">
        <v>872</v>
      </c>
      <c r="D174" s="36" t="s">
        <v>873</v>
      </c>
      <c r="E174" s="37">
        <v>0</v>
      </c>
      <c r="F174" s="12" t="s">
        <v>52</v>
      </c>
      <c r="G174" s="37">
        <v>0</v>
      </c>
      <c r="H174" s="12" t="s">
        <v>52</v>
      </c>
      <c r="I174" s="37">
        <v>0</v>
      </c>
      <c r="J174" s="12" t="s">
        <v>52</v>
      </c>
      <c r="K174" s="37">
        <v>0</v>
      </c>
      <c r="L174" s="12" t="s">
        <v>52</v>
      </c>
      <c r="M174" s="37">
        <v>0</v>
      </c>
      <c r="N174" s="12" t="s">
        <v>52</v>
      </c>
      <c r="O174" s="37">
        <v>0</v>
      </c>
      <c r="P174" s="37">
        <v>268908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12" t="s">
        <v>2876</v>
      </c>
      <c r="X174" s="12" t="s">
        <v>52</v>
      </c>
      <c r="Y174" s="1" t="s">
        <v>2857</v>
      </c>
      <c r="Z174" s="1" t="s">
        <v>52</v>
      </c>
      <c r="AA174" s="38"/>
      <c r="AB174" s="1" t="s">
        <v>52</v>
      </c>
    </row>
    <row r="175" spans="1:28" ht="30" customHeight="1">
      <c r="A175" s="12" t="s">
        <v>1951</v>
      </c>
      <c r="B175" s="12" t="s">
        <v>1950</v>
      </c>
      <c r="C175" s="12" t="s">
        <v>872</v>
      </c>
      <c r="D175" s="36" t="s">
        <v>873</v>
      </c>
      <c r="E175" s="37">
        <v>0</v>
      </c>
      <c r="F175" s="12" t="s">
        <v>52</v>
      </c>
      <c r="G175" s="37">
        <v>0</v>
      </c>
      <c r="H175" s="12" t="s">
        <v>52</v>
      </c>
      <c r="I175" s="37">
        <v>0</v>
      </c>
      <c r="J175" s="12" t="s">
        <v>52</v>
      </c>
      <c r="K175" s="37">
        <v>0</v>
      </c>
      <c r="L175" s="12" t="s">
        <v>52</v>
      </c>
      <c r="M175" s="37">
        <v>0</v>
      </c>
      <c r="N175" s="12" t="s">
        <v>52</v>
      </c>
      <c r="O175" s="37">
        <v>0</v>
      </c>
      <c r="P175" s="37">
        <v>211653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12" t="s">
        <v>2877</v>
      </c>
      <c r="X175" s="12" t="s">
        <v>52</v>
      </c>
      <c r="Y175" s="1" t="s">
        <v>2857</v>
      </c>
      <c r="Z175" s="1" t="s">
        <v>52</v>
      </c>
      <c r="AA175" s="38"/>
      <c r="AB175" s="1" t="s">
        <v>52</v>
      </c>
    </row>
    <row r="176" spans="1:28" ht="30" customHeight="1">
      <c r="A176" s="12" t="s">
        <v>2080</v>
      </c>
      <c r="B176" s="12" t="s">
        <v>2079</v>
      </c>
      <c r="C176" s="12" t="s">
        <v>872</v>
      </c>
      <c r="D176" s="36" t="s">
        <v>873</v>
      </c>
      <c r="E176" s="37">
        <v>0</v>
      </c>
      <c r="F176" s="12" t="s">
        <v>52</v>
      </c>
      <c r="G176" s="37">
        <v>0</v>
      </c>
      <c r="H176" s="12" t="s">
        <v>52</v>
      </c>
      <c r="I176" s="37">
        <v>0</v>
      </c>
      <c r="J176" s="12" t="s">
        <v>52</v>
      </c>
      <c r="K176" s="37">
        <v>0</v>
      </c>
      <c r="L176" s="12" t="s">
        <v>52</v>
      </c>
      <c r="M176" s="37">
        <v>0</v>
      </c>
      <c r="N176" s="12" t="s">
        <v>52</v>
      </c>
      <c r="O176" s="37">
        <v>0</v>
      </c>
      <c r="P176" s="37">
        <v>247897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12" t="s">
        <v>2878</v>
      </c>
      <c r="X176" s="12" t="s">
        <v>52</v>
      </c>
      <c r="Y176" s="1" t="s">
        <v>2857</v>
      </c>
      <c r="Z176" s="1" t="s">
        <v>52</v>
      </c>
      <c r="AA176" s="38"/>
      <c r="AB176" s="1" t="s">
        <v>52</v>
      </c>
    </row>
    <row r="177" spans="1:28" ht="30" customHeight="1">
      <c r="A177" s="12" t="s">
        <v>2260</v>
      </c>
      <c r="B177" s="12" t="s">
        <v>2259</v>
      </c>
      <c r="C177" s="12" t="s">
        <v>872</v>
      </c>
      <c r="D177" s="36" t="s">
        <v>873</v>
      </c>
      <c r="E177" s="37">
        <v>0</v>
      </c>
      <c r="F177" s="12" t="s">
        <v>52</v>
      </c>
      <c r="G177" s="37">
        <v>0</v>
      </c>
      <c r="H177" s="12" t="s">
        <v>52</v>
      </c>
      <c r="I177" s="37">
        <v>0</v>
      </c>
      <c r="J177" s="12" t="s">
        <v>52</v>
      </c>
      <c r="K177" s="37">
        <v>0</v>
      </c>
      <c r="L177" s="12" t="s">
        <v>52</v>
      </c>
      <c r="M177" s="37">
        <v>0</v>
      </c>
      <c r="N177" s="12" t="s">
        <v>52</v>
      </c>
      <c r="O177" s="37">
        <v>0</v>
      </c>
      <c r="P177" s="37">
        <v>262580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12" t="s">
        <v>2879</v>
      </c>
      <c r="X177" s="12" t="s">
        <v>52</v>
      </c>
      <c r="Y177" s="1" t="s">
        <v>2857</v>
      </c>
      <c r="Z177" s="1" t="s">
        <v>52</v>
      </c>
      <c r="AA177" s="38"/>
      <c r="AB177" s="1" t="s">
        <v>52</v>
      </c>
    </row>
    <row r="178" spans="1:28" ht="30" customHeight="1">
      <c r="A178" s="12" t="s">
        <v>1787</v>
      </c>
      <c r="B178" s="12" t="s">
        <v>1786</v>
      </c>
      <c r="C178" s="12" t="s">
        <v>872</v>
      </c>
      <c r="D178" s="36" t="s">
        <v>873</v>
      </c>
      <c r="E178" s="37">
        <v>0</v>
      </c>
      <c r="F178" s="12" t="s">
        <v>52</v>
      </c>
      <c r="G178" s="37">
        <v>0</v>
      </c>
      <c r="H178" s="12" t="s">
        <v>52</v>
      </c>
      <c r="I178" s="37">
        <v>0</v>
      </c>
      <c r="J178" s="12" t="s">
        <v>52</v>
      </c>
      <c r="K178" s="37">
        <v>0</v>
      </c>
      <c r="L178" s="12" t="s">
        <v>52</v>
      </c>
      <c r="M178" s="37">
        <v>0</v>
      </c>
      <c r="N178" s="12" t="s">
        <v>52</v>
      </c>
      <c r="O178" s="37">
        <v>0</v>
      </c>
      <c r="P178" s="37">
        <v>283297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12" t="s">
        <v>2880</v>
      </c>
      <c r="X178" s="12" t="s">
        <v>52</v>
      </c>
      <c r="Y178" s="1" t="s">
        <v>2857</v>
      </c>
      <c r="Z178" s="1" t="s">
        <v>52</v>
      </c>
      <c r="AA178" s="38"/>
      <c r="AB178" s="1" t="s">
        <v>52</v>
      </c>
    </row>
    <row r="179" spans="1:28" ht="30" customHeight="1">
      <c r="A179" s="12" t="s">
        <v>1767</v>
      </c>
      <c r="B179" s="12" t="s">
        <v>1766</v>
      </c>
      <c r="C179" s="12" t="s">
        <v>872</v>
      </c>
      <c r="D179" s="36" t="s">
        <v>873</v>
      </c>
      <c r="E179" s="37">
        <v>0</v>
      </c>
      <c r="F179" s="12" t="s">
        <v>52</v>
      </c>
      <c r="G179" s="37">
        <v>0</v>
      </c>
      <c r="H179" s="12" t="s">
        <v>52</v>
      </c>
      <c r="I179" s="37">
        <v>0</v>
      </c>
      <c r="J179" s="12" t="s">
        <v>52</v>
      </c>
      <c r="K179" s="37">
        <v>0</v>
      </c>
      <c r="L179" s="12" t="s">
        <v>52</v>
      </c>
      <c r="M179" s="37">
        <v>0</v>
      </c>
      <c r="N179" s="12" t="s">
        <v>52</v>
      </c>
      <c r="O179" s="37">
        <v>0</v>
      </c>
      <c r="P179" s="37">
        <v>238936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12" t="s">
        <v>2881</v>
      </c>
      <c r="X179" s="12" t="s">
        <v>52</v>
      </c>
      <c r="Y179" s="1" t="s">
        <v>2857</v>
      </c>
      <c r="Z179" s="1" t="s">
        <v>52</v>
      </c>
      <c r="AA179" s="38"/>
      <c r="AB179" s="1" t="s">
        <v>52</v>
      </c>
    </row>
    <row r="180" spans="1:28" ht="30" customHeight="1">
      <c r="A180" s="12" t="s">
        <v>1847</v>
      </c>
      <c r="B180" s="12" t="s">
        <v>1846</v>
      </c>
      <c r="C180" s="12" t="s">
        <v>872</v>
      </c>
      <c r="D180" s="36" t="s">
        <v>873</v>
      </c>
      <c r="E180" s="37">
        <v>0</v>
      </c>
      <c r="F180" s="12" t="s">
        <v>52</v>
      </c>
      <c r="G180" s="37">
        <v>0</v>
      </c>
      <c r="H180" s="12" t="s">
        <v>52</v>
      </c>
      <c r="I180" s="37">
        <v>0</v>
      </c>
      <c r="J180" s="12" t="s">
        <v>52</v>
      </c>
      <c r="K180" s="37">
        <v>0</v>
      </c>
      <c r="L180" s="12" t="s">
        <v>52</v>
      </c>
      <c r="M180" s="37">
        <v>0</v>
      </c>
      <c r="N180" s="12" t="s">
        <v>52</v>
      </c>
      <c r="O180" s="37">
        <v>0</v>
      </c>
      <c r="P180" s="37">
        <v>173995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12" t="s">
        <v>2882</v>
      </c>
      <c r="X180" s="12" t="s">
        <v>52</v>
      </c>
      <c r="Y180" s="1" t="s">
        <v>2857</v>
      </c>
      <c r="Z180" s="1" t="s">
        <v>52</v>
      </c>
      <c r="AA180" s="38"/>
      <c r="AB180" s="1" t="s">
        <v>52</v>
      </c>
    </row>
    <row r="181" spans="1:28" ht="30" customHeight="1">
      <c r="A181" s="12" t="s">
        <v>1790</v>
      </c>
      <c r="B181" s="12" t="s">
        <v>1789</v>
      </c>
      <c r="C181" s="12" t="s">
        <v>872</v>
      </c>
      <c r="D181" s="36" t="s">
        <v>873</v>
      </c>
      <c r="E181" s="37">
        <v>0</v>
      </c>
      <c r="F181" s="12" t="s">
        <v>52</v>
      </c>
      <c r="G181" s="37">
        <v>0</v>
      </c>
      <c r="H181" s="12" t="s">
        <v>52</v>
      </c>
      <c r="I181" s="37">
        <v>0</v>
      </c>
      <c r="J181" s="12" t="s">
        <v>52</v>
      </c>
      <c r="K181" s="37">
        <v>0</v>
      </c>
      <c r="L181" s="12" t="s">
        <v>52</v>
      </c>
      <c r="M181" s="37">
        <v>0</v>
      </c>
      <c r="N181" s="12" t="s">
        <v>52</v>
      </c>
      <c r="O181" s="37">
        <v>0</v>
      </c>
      <c r="P181" s="37">
        <v>208501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12" t="s">
        <v>2883</v>
      </c>
      <c r="X181" s="12" t="s">
        <v>52</v>
      </c>
      <c r="Y181" s="1" t="s">
        <v>2857</v>
      </c>
      <c r="Z181" s="1" t="s">
        <v>52</v>
      </c>
      <c r="AA181" s="38"/>
      <c r="AB181" s="1" t="s">
        <v>52</v>
      </c>
    </row>
    <row r="182" spans="1:28" ht="30" customHeight="1">
      <c r="A182" s="12" t="s">
        <v>1685</v>
      </c>
      <c r="B182" s="12" t="s">
        <v>1684</v>
      </c>
      <c r="C182" s="12" t="s">
        <v>872</v>
      </c>
      <c r="D182" s="36" t="s">
        <v>873</v>
      </c>
      <c r="E182" s="37">
        <v>0</v>
      </c>
      <c r="F182" s="12" t="s">
        <v>52</v>
      </c>
      <c r="G182" s="37">
        <v>0</v>
      </c>
      <c r="H182" s="12" t="s">
        <v>52</v>
      </c>
      <c r="I182" s="37">
        <v>0</v>
      </c>
      <c r="J182" s="12" t="s">
        <v>52</v>
      </c>
      <c r="K182" s="37">
        <v>0</v>
      </c>
      <c r="L182" s="12" t="s">
        <v>52</v>
      </c>
      <c r="M182" s="37">
        <v>0</v>
      </c>
      <c r="N182" s="12" t="s">
        <v>52</v>
      </c>
      <c r="O182" s="37">
        <v>0</v>
      </c>
      <c r="P182" s="37">
        <v>273676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12" t="s">
        <v>2884</v>
      </c>
      <c r="X182" s="12" t="s">
        <v>52</v>
      </c>
      <c r="Y182" s="1" t="s">
        <v>2857</v>
      </c>
      <c r="Z182" s="1" t="s">
        <v>52</v>
      </c>
      <c r="AA182" s="38"/>
      <c r="AB182" s="1" t="s">
        <v>52</v>
      </c>
    </row>
    <row r="183" spans="1:28" ht="30" customHeight="1">
      <c r="A183" s="12" t="s">
        <v>2188</v>
      </c>
      <c r="B183" s="12" t="s">
        <v>2186</v>
      </c>
      <c r="C183" s="12" t="s">
        <v>2187</v>
      </c>
      <c r="D183" s="36" t="s">
        <v>873</v>
      </c>
      <c r="E183" s="37">
        <v>0</v>
      </c>
      <c r="F183" s="12" t="s">
        <v>52</v>
      </c>
      <c r="G183" s="37">
        <v>0</v>
      </c>
      <c r="H183" s="12" t="s">
        <v>52</v>
      </c>
      <c r="I183" s="37">
        <v>0</v>
      </c>
      <c r="J183" s="12" t="s">
        <v>52</v>
      </c>
      <c r="K183" s="37">
        <v>0</v>
      </c>
      <c r="L183" s="12" t="s">
        <v>52</v>
      </c>
      <c r="M183" s="37">
        <v>0</v>
      </c>
      <c r="N183" s="12" t="s">
        <v>52</v>
      </c>
      <c r="O183" s="37">
        <v>0</v>
      </c>
      <c r="P183" s="37">
        <v>209131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12" t="s">
        <v>2885</v>
      </c>
      <c r="X183" s="12" t="s">
        <v>52</v>
      </c>
      <c r="Y183" s="1" t="s">
        <v>2857</v>
      </c>
      <c r="Z183" s="1" t="s">
        <v>52</v>
      </c>
      <c r="AA183" s="38"/>
      <c r="AB183" s="1" t="s">
        <v>52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9" scale="4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18"/>
  <sheetViews>
    <sheetView view="pageBreakPreview" zoomScaleNormal="100" workbookViewId="0">
      <selection activeCell="A32" activeCellId="1" sqref="A19 A32"/>
    </sheetView>
  </sheetViews>
  <sheetFormatPr defaultColWidth="11" defaultRowHeight="13.5"/>
  <cols>
    <col min="1" max="1" width="103.875" style="43" customWidth="1"/>
    <col min="2" max="5" width="11" style="43" customWidth="1"/>
    <col min="6" max="7" width="9.875" style="43" customWidth="1"/>
    <col min="8" max="8" width="12.625" style="43" customWidth="1"/>
    <col min="9" max="9" width="17.625" style="43" customWidth="1"/>
    <col min="10" max="10" width="4.25" style="43" customWidth="1"/>
    <col min="11" max="16384" width="11" style="43"/>
  </cols>
  <sheetData>
    <row r="1" spans="1:1" ht="72.75" customHeight="1">
      <c r="A1" s="47" t="s">
        <v>3012</v>
      </c>
    </row>
    <row r="2" spans="1:1" ht="25.5" customHeight="1"/>
    <row r="3" spans="1:1" ht="25.5">
      <c r="A3" s="46" t="str">
        <f>+표지!A3</f>
        <v>공사명 : 여수시 월호리 마을회관 증축 및 리모델링공사</v>
      </c>
    </row>
    <row r="5" spans="1:1" ht="25.5">
      <c r="A5" s="45"/>
    </row>
    <row r="18" spans="1:1" ht="31.5" customHeight="1">
      <c r="A18" s="44" t="str">
        <f>+표지!A18</f>
        <v>상상 건축사 사무소</v>
      </c>
    </row>
  </sheetData>
  <phoneticPr fontId="1" type="noConversion"/>
  <printOptions horizontalCentered="1" verticalCentered="1"/>
  <pageMargins left="1.28" right="0.74803149606299213" top="1.48" bottom="0.46" header="0.51181102362204722" footer="0.32"/>
  <pageSetup paperSize="9" scale="11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B1:M32"/>
  <sheetViews>
    <sheetView view="pageBreakPreview" zoomScaleNormal="100" zoomScaleSheetLayoutView="100" workbookViewId="0">
      <selection activeCell="G19" sqref="G19:H23"/>
    </sheetView>
  </sheetViews>
  <sheetFormatPr defaultRowHeight="14.25"/>
  <cols>
    <col min="1" max="1" width="0.375" style="48" customWidth="1"/>
    <col min="2" max="2" width="9.875" style="48" customWidth="1"/>
    <col min="3" max="3" width="27.5" style="48" customWidth="1"/>
    <col min="4" max="4" width="5.25" style="48" customWidth="1"/>
    <col min="5" max="5" width="19.625" style="48" customWidth="1"/>
    <col min="6" max="6" width="5.25" style="48" customWidth="1"/>
    <col min="7" max="7" width="19.625" style="48" customWidth="1"/>
    <col min="8" max="8" width="5.25" style="48" customWidth="1"/>
    <col min="9" max="9" width="30.625" style="48" customWidth="1"/>
    <col min="10" max="10" width="5.25" style="48" customWidth="1"/>
    <col min="11" max="11" width="33.625" style="48" customWidth="1"/>
    <col min="12" max="12" width="3.125" style="48" customWidth="1"/>
    <col min="13" max="13" width="4" style="48" customWidth="1"/>
    <col min="14" max="14" width="0.75" style="48" customWidth="1"/>
    <col min="15" max="16384" width="9" style="48"/>
  </cols>
  <sheetData>
    <row r="1" spans="2:13" ht="54.75" customHeight="1">
      <c r="B1" s="105" t="s">
        <v>3005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2:13" ht="15" customHeight="1">
      <c r="B2" s="105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2:13">
      <c r="B3" s="103"/>
      <c r="C3" s="103"/>
      <c r="D3" s="102"/>
      <c r="E3" s="100"/>
      <c r="F3" s="101"/>
      <c r="G3" s="102"/>
      <c r="H3" s="101"/>
      <c r="I3" s="102"/>
      <c r="J3" s="102"/>
      <c r="K3" s="101"/>
      <c r="L3" s="101"/>
      <c r="M3" s="100"/>
    </row>
    <row r="4" spans="2:13">
      <c r="B4" s="97" t="s">
        <v>3004</v>
      </c>
      <c r="C4" s="97"/>
      <c r="D4" s="93" t="s">
        <v>3003</v>
      </c>
      <c r="E4" s="96"/>
      <c r="F4" s="95" t="s">
        <v>3002</v>
      </c>
      <c r="G4" s="93"/>
      <c r="H4" s="95" t="s">
        <v>3001</v>
      </c>
      <c r="I4" s="94"/>
      <c r="J4" s="93" t="s">
        <v>3000</v>
      </c>
      <c r="M4" s="83"/>
    </row>
    <row r="5" spans="2:13">
      <c r="B5" s="97"/>
      <c r="C5" s="97" t="s">
        <v>2999</v>
      </c>
      <c r="D5" s="93" t="s">
        <v>2998</v>
      </c>
      <c r="E5" s="96"/>
      <c r="F5" s="95" t="s">
        <v>2997</v>
      </c>
      <c r="G5" s="93"/>
      <c r="H5" s="95"/>
      <c r="I5" s="94"/>
      <c r="J5" s="93"/>
      <c r="K5" s="99"/>
      <c r="L5" s="99"/>
      <c r="M5" s="98"/>
    </row>
    <row r="6" spans="2:13">
      <c r="B6" s="97" t="s">
        <v>2996</v>
      </c>
      <c r="C6" s="97"/>
      <c r="D6" s="93" t="s">
        <v>2995</v>
      </c>
      <c r="E6" s="96"/>
      <c r="F6" s="95" t="s">
        <v>2994</v>
      </c>
      <c r="G6" s="93"/>
      <c r="H6" s="95" t="s">
        <v>2993</v>
      </c>
      <c r="I6" s="94"/>
      <c r="J6" s="93" t="s">
        <v>2993</v>
      </c>
      <c r="M6" s="83"/>
    </row>
    <row r="7" spans="2:13">
      <c r="B7" s="51"/>
      <c r="C7" s="51"/>
      <c r="D7" s="92"/>
      <c r="E7" s="49"/>
      <c r="F7" s="50"/>
      <c r="G7" s="92"/>
      <c r="H7" s="50"/>
      <c r="I7" s="92"/>
      <c r="J7" s="92"/>
      <c r="K7" s="50"/>
      <c r="L7" s="50"/>
      <c r="M7" s="49"/>
    </row>
    <row r="8" spans="2:13">
      <c r="B8" s="84"/>
      <c r="L8" s="91"/>
      <c r="M8" s="90"/>
    </row>
    <row r="9" spans="2:13" s="66" customFormat="1" ht="18.75">
      <c r="B9" s="71"/>
      <c r="D9" s="82" t="s">
        <v>2992</v>
      </c>
      <c r="L9" s="89"/>
      <c r="M9" s="88"/>
    </row>
    <row r="10" spans="2:13" s="66" customFormat="1" ht="7.5" customHeight="1">
      <c r="B10" s="71"/>
      <c r="D10" s="82"/>
      <c r="L10" s="89"/>
      <c r="M10" s="88"/>
    </row>
    <row r="11" spans="2:13" ht="33.75" customHeight="1">
      <c r="B11" s="87" t="str">
        <f>+표지!A3</f>
        <v>공사명 : 여수시 월호리 마을회관 증축 및 리모델링공사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5"/>
    </row>
    <row r="12" spans="2:13" ht="6" customHeight="1">
      <c r="B12" s="84"/>
      <c r="M12" s="83"/>
    </row>
    <row r="13" spans="2:13" s="72" customFormat="1" ht="24.75" customHeight="1">
      <c r="B13" s="77"/>
      <c r="E13" s="76" t="s">
        <v>2991</v>
      </c>
      <c r="F13" s="57" t="s">
        <v>2990</v>
      </c>
      <c r="G13" s="57"/>
      <c r="H13" s="79"/>
      <c r="I13" s="79"/>
      <c r="J13" s="79"/>
      <c r="K13" s="79"/>
      <c r="M13" s="73"/>
    </row>
    <row r="14" spans="2:13" s="72" customFormat="1" ht="12.75" customHeight="1">
      <c r="B14" s="77"/>
      <c r="M14" s="73"/>
    </row>
    <row r="15" spans="2:13" s="72" customFormat="1" ht="24.75" customHeight="1">
      <c r="B15" s="77"/>
      <c r="E15" s="76" t="s">
        <v>2989</v>
      </c>
      <c r="F15" s="72" t="s">
        <v>2988</v>
      </c>
      <c r="G15" s="121" t="str">
        <f>NUMBERSTRING(K15,1)&amp;"원정"</f>
        <v>이억칠천오백일십사만일천원정</v>
      </c>
      <c r="H15" s="121"/>
      <c r="I15" s="121"/>
      <c r="J15" s="82" t="s">
        <v>2987</v>
      </c>
      <c r="K15" s="81">
        <f>+G19+G21+G23</f>
        <v>275141000</v>
      </c>
      <c r="L15" s="72" t="s">
        <v>2986</v>
      </c>
      <c r="M15" s="73"/>
    </row>
    <row r="16" spans="2:13" s="72" customFormat="1" ht="12" customHeight="1">
      <c r="B16" s="77"/>
      <c r="E16" s="80"/>
      <c r="F16" s="79"/>
      <c r="G16" s="78"/>
      <c r="H16" s="78"/>
      <c r="I16" s="78"/>
      <c r="J16" s="78"/>
      <c r="K16" s="78"/>
      <c r="M16" s="73"/>
    </row>
    <row r="17" spans="2:13" s="72" customFormat="1" ht="24.75" customHeight="1">
      <c r="B17" s="77"/>
      <c r="E17" s="76" t="s">
        <v>2985</v>
      </c>
      <c r="F17" s="75"/>
      <c r="K17" s="74" t="s">
        <v>2984</v>
      </c>
      <c r="M17" s="73"/>
    </row>
    <row r="18" spans="2:13" s="66" customFormat="1" ht="11.25" customHeight="1">
      <c r="B18" s="71"/>
      <c r="F18" s="70"/>
      <c r="G18" s="69"/>
      <c r="H18" s="69"/>
      <c r="I18" s="69"/>
      <c r="J18" s="69"/>
      <c r="K18" s="69"/>
      <c r="L18" s="68"/>
      <c r="M18" s="67"/>
    </row>
    <row r="19" spans="2:13" s="52" customFormat="1" ht="29.25" customHeight="1">
      <c r="B19" s="56"/>
      <c r="E19" s="65" t="s">
        <v>2983</v>
      </c>
      <c r="F19" s="64"/>
      <c r="G19" s="120">
        <f>+'원가계산서(건축+설비)'!E35</f>
        <v>244689000</v>
      </c>
      <c r="H19" s="120"/>
      <c r="J19" s="63"/>
      <c r="K19" s="63"/>
      <c r="L19" s="63"/>
      <c r="M19" s="53"/>
    </row>
    <row r="20" spans="2:13" s="52" customFormat="1" ht="9" customHeight="1">
      <c r="B20" s="56"/>
      <c r="F20" s="55"/>
      <c r="G20" s="54"/>
      <c r="H20" s="54"/>
      <c r="M20" s="53"/>
    </row>
    <row r="21" spans="2:13" s="52" customFormat="1" ht="29.25" customHeight="1">
      <c r="B21" s="56"/>
      <c r="E21" s="65" t="s">
        <v>2982</v>
      </c>
      <c r="F21" s="64"/>
      <c r="G21" s="120">
        <v>27211000</v>
      </c>
      <c r="H21" s="120"/>
      <c r="J21" s="63"/>
      <c r="K21" s="63"/>
      <c r="L21" s="63"/>
      <c r="M21" s="53"/>
    </row>
    <row r="22" spans="2:13" s="52" customFormat="1" ht="9" customHeight="1">
      <c r="B22" s="56"/>
      <c r="F22" s="55"/>
      <c r="G22" s="54"/>
      <c r="H22" s="54"/>
      <c r="M22" s="53"/>
    </row>
    <row r="23" spans="2:13" s="52" customFormat="1" ht="29.25" customHeight="1">
      <c r="B23" s="56"/>
      <c r="E23" s="52" t="s">
        <v>2981</v>
      </c>
      <c r="F23" s="64"/>
      <c r="G23" s="120">
        <v>3241000</v>
      </c>
      <c r="H23" s="120"/>
      <c r="J23" s="63"/>
      <c r="K23" s="63"/>
      <c r="L23" s="63"/>
      <c r="M23" s="53"/>
    </row>
    <row r="24" spans="2:13" s="52" customFormat="1" ht="9" customHeight="1">
      <c r="B24" s="56"/>
      <c r="F24" s="55"/>
      <c r="G24" s="54"/>
      <c r="H24" s="54"/>
      <c r="M24" s="53"/>
    </row>
    <row r="25" spans="2:13" s="52" customFormat="1" ht="29.25" customHeight="1">
      <c r="B25" s="56"/>
      <c r="F25" s="64"/>
      <c r="G25" s="120"/>
      <c r="H25" s="120"/>
      <c r="J25" s="63"/>
      <c r="K25" s="63"/>
      <c r="L25" s="63"/>
      <c r="M25" s="53"/>
    </row>
    <row r="26" spans="2:13" s="52" customFormat="1" ht="9" customHeight="1">
      <c r="B26" s="56"/>
      <c r="F26" s="55"/>
      <c r="G26" s="54"/>
      <c r="H26" s="54"/>
      <c r="M26" s="53"/>
    </row>
    <row r="27" spans="2:13" s="52" customFormat="1" ht="29.25" customHeight="1">
      <c r="B27" s="56"/>
      <c r="F27" s="64"/>
      <c r="G27" s="120"/>
      <c r="H27" s="120"/>
      <c r="J27" s="63"/>
      <c r="K27" s="63"/>
      <c r="L27" s="63"/>
      <c r="M27" s="53"/>
    </row>
    <row r="28" spans="2:13" s="57" customFormat="1" ht="9" customHeight="1">
      <c r="B28" s="62"/>
      <c r="F28" s="61"/>
      <c r="G28" s="60"/>
      <c r="H28" s="60"/>
      <c r="I28" s="59"/>
      <c r="J28" s="59"/>
      <c r="K28" s="59"/>
      <c r="M28" s="58"/>
    </row>
    <row r="29" spans="2:13" s="57" customFormat="1" ht="9" customHeight="1">
      <c r="B29" s="62"/>
      <c r="F29" s="61"/>
      <c r="G29" s="60"/>
      <c r="H29" s="60"/>
      <c r="I29" s="59"/>
      <c r="J29" s="59"/>
      <c r="K29" s="59"/>
      <c r="M29" s="58"/>
    </row>
    <row r="30" spans="2:13" s="52" customFormat="1" ht="9" customHeight="1">
      <c r="B30" s="56"/>
      <c r="F30" s="55"/>
      <c r="G30" s="54"/>
      <c r="H30" s="54"/>
      <c r="M30" s="53"/>
    </row>
    <row r="31" spans="2:13" ht="9" customHeight="1">
      <c r="B31" s="51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49"/>
    </row>
    <row r="32" spans="2:13" ht="4.5" customHeight="1"/>
  </sheetData>
  <mergeCells count="6">
    <mergeCell ref="G27:H27"/>
    <mergeCell ref="G15:I15"/>
    <mergeCell ref="G19:H19"/>
    <mergeCell ref="G21:H21"/>
    <mergeCell ref="G23:H23"/>
    <mergeCell ref="G25:H25"/>
  </mergeCells>
  <phoneticPr fontId="1" type="noConversion"/>
  <printOptions horizontalCentered="1" verticalCentered="1" gridLinesSet="0"/>
  <pageMargins left="0.56999999999999995" right="0.19" top="0.53" bottom="0.3" header="0.42" footer="0.16"/>
  <pageSetup paperSize="9" scale="73" orientation="landscape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B1:M32"/>
  <sheetViews>
    <sheetView view="pageBreakPreview" zoomScaleNormal="100" zoomScaleSheetLayoutView="100" workbookViewId="0">
      <selection activeCell="G19" sqref="G19:H19"/>
    </sheetView>
  </sheetViews>
  <sheetFormatPr defaultRowHeight="14.25"/>
  <cols>
    <col min="1" max="1" width="0.375" style="48" customWidth="1"/>
    <col min="2" max="2" width="9.875" style="48" customWidth="1"/>
    <col min="3" max="3" width="27.5" style="48" customWidth="1"/>
    <col min="4" max="4" width="5.25" style="48" customWidth="1"/>
    <col min="5" max="5" width="19.625" style="48" customWidth="1"/>
    <col min="6" max="6" width="5.25" style="48" customWidth="1"/>
    <col min="7" max="7" width="19.625" style="48" customWidth="1"/>
    <col min="8" max="8" width="5.25" style="48" customWidth="1"/>
    <col min="9" max="9" width="30.625" style="48" customWidth="1"/>
    <col min="10" max="10" width="5.25" style="48" customWidth="1"/>
    <col min="11" max="11" width="33.625" style="48" customWidth="1"/>
    <col min="12" max="12" width="3.125" style="48" customWidth="1"/>
    <col min="13" max="13" width="4" style="48" customWidth="1"/>
    <col min="14" max="14" width="0.75" style="48" customWidth="1"/>
    <col min="15" max="16384" width="9" style="48"/>
  </cols>
  <sheetData>
    <row r="1" spans="2:13" ht="54.75" customHeight="1">
      <c r="B1" s="105" t="s">
        <v>3005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2:13" ht="15" customHeight="1">
      <c r="B2" s="105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2:13">
      <c r="B3" s="103"/>
      <c r="C3" s="103"/>
      <c r="D3" s="102"/>
      <c r="E3" s="100"/>
      <c r="F3" s="101"/>
      <c r="G3" s="102"/>
      <c r="H3" s="101"/>
      <c r="I3" s="102"/>
      <c r="J3" s="102"/>
      <c r="K3" s="101"/>
      <c r="L3" s="101"/>
      <c r="M3" s="100"/>
    </row>
    <row r="4" spans="2:13">
      <c r="B4" s="97" t="s">
        <v>3004</v>
      </c>
      <c r="C4" s="97"/>
      <c r="D4" s="93" t="s">
        <v>3003</v>
      </c>
      <c r="E4" s="96"/>
      <c r="F4" s="95" t="s">
        <v>3002</v>
      </c>
      <c r="G4" s="93"/>
      <c r="H4" s="95" t="s">
        <v>3001</v>
      </c>
      <c r="I4" s="94"/>
      <c r="J4" s="93" t="s">
        <v>3000</v>
      </c>
      <c r="M4" s="83"/>
    </row>
    <row r="5" spans="2:13">
      <c r="B5" s="97"/>
      <c r="C5" s="97" t="s">
        <v>2999</v>
      </c>
      <c r="D5" s="93" t="s">
        <v>2998</v>
      </c>
      <c r="E5" s="96"/>
      <c r="F5" s="95" t="s">
        <v>2997</v>
      </c>
      <c r="G5" s="93"/>
      <c r="H5" s="95"/>
      <c r="I5" s="94"/>
      <c r="J5" s="93"/>
      <c r="K5" s="99"/>
      <c r="L5" s="99"/>
      <c r="M5" s="98"/>
    </row>
    <row r="6" spans="2:13">
      <c r="B6" s="97" t="s">
        <v>2996</v>
      </c>
      <c r="C6" s="97"/>
      <c r="D6" s="93" t="s">
        <v>2995</v>
      </c>
      <c r="E6" s="96"/>
      <c r="F6" s="95" t="s">
        <v>2994</v>
      </c>
      <c r="G6" s="93"/>
      <c r="H6" s="95" t="s">
        <v>2993</v>
      </c>
      <c r="I6" s="94"/>
      <c r="J6" s="93" t="s">
        <v>2993</v>
      </c>
      <c r="M6" s="83"/>
    </row>
    <row r="7" spans="2:13">
      <c r="B7" s="51"/>
      <c r="C7" s="51"/>
      <c r="D7" s="92"/>
      <c r="E7" s="49"/>
      <c r="F7" s="50"/>
      <c r="G7" s="92"/>
      <c r="H7" s="50"/>
      <c r="I7" s="92"/>
      <c r="J7" s="92"/>
      <c r="K7" s="50"/>
      <c r="L7" s="50"/>
      <c r="M7" s="49"/>
    </row>
    <row r="8" spans="2:13">
      <c r="B8" s="84"/>
      <c r="L8" s="91"/>
      <c r="M8" s="90"/>
    </row>
    <row r="9" spans="2:13" s="66" customFormat="1" ht="18.75">
      <c r="B9" s="71"/>
      <c r="D9" s="82" t="s">
        <v>2992</v>
      </c>
      <c r="L9" s="89"/>
      <c r="M9" s="88"/>
    </row>
    <row r="10" spans="2:13" s="66" customFormat="1" ht="7.5" customHeight="1">
      <c r="B10" s="71"/>
      <c r="D10" s="82"/>
      <c r="L10" s="89"/>
      <c r="M10" s="88"/>
    </row>
    <row r="11" spans="2:13" ht="33.75" customHeight="1">
      <c r="B11" s="87" t="str">
        <f>+표지!A3</f>
        <v>공사명 : 여수시 월호리 마을회관 증축 및 리모델링공사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5"/>
    </row>
    <row r="12" spans="2:13" ht="6" customHeight="1">
      <c r="B12" s="84"/>
      <c r="M12" s="83"/>
    </row>
    <row r="13" spans="2:13" s="72" customFormat="1" ht="24.75" customHeight="1">
      <c r="B13" s="77"/>
      <c r="E13" s="76" t="s">
        <v>2991</v>
      </c>
      <c r="F13" s="57" t="s">
        <v>2990</v>
      </c>
      <c r="G13" s="57"/>
      <c r="H13" s="79"/>
      <c r="I13" s="79"/>
      <c r="J13" s="79"/>
      <c r="K13" s="79"/>
      <c r="M13" s="73"/>
    </row>
    <row r="14" spans="2:13" s="72" customFormat="1" ht="12.75" customHeight="1">
      <c r="B14" s="77"/>
      <c r="M14" s="73"/>
    </row>
    <row r="15" spans="2:13" s="72" customFormat="1" ht="24.75" customHeight="1">
      <c r="B15" s="77"/>
      <c r="E15" s="76" t="s">
        <v>2989</v>
      </c>
      <c r="F15" s="72" t="s">
        <v>2988</v>
      </c>
      <c r="G15" s="121" t="str">
        <f>NUMBERSTRING(K15,1)&amp;"원정"</f>
        <v>이억사천사백육십팔만구천원정</v>
      </c>
      <c r="H15" s="121"/>
      <c r="I15" s="121"/>
      <c r="J15" s="82" t="s">
        <v>2987</v>
      </c>
      <c r="K15" s="81">
        <f>+'원가계산서(건축+설비)'!E35</f>
        <v>244689000</v>
      </c>
      <c r="L15" s="72" t="s">
        <v>2986</v>
      </c>
      <c r="M15" s="73"/>
    </row>
    <row r="16" spans="2:13" s="72" customFormat="1" ht="12" customHeight="1">
      <c r="B16" s="77"/>
      <c r="E16" s="80"/>
      <c r="F16" s="79"/>
      <c r="G16" s="78"/>
      <c r="H16" s="78"/>
      <c r="I16" s="78"/>
      <c r="J16" s="78"/>
      <c r="K16" s="78"/>
      <c r="M16" s="73"/>
    </row>
    <row r="17" spans="2:13" s="72" customFormat="1" ht="24.75" customHeight="1">
      <c r="B17" s="77"/>
      <c r="E17" s="76" t="s">
        <v>2985</v>
      </c>
      <c r="F17" s="75"/>
      <c r="K17" s="74" t="s">
        <v>2984</v>
      </c>
      <c r="M17" s="73"/>
    </row>
    <row r="18" spans="2:13" s="66" customFormat="1" ht="11.25" customHeight="1">
      <c r="B18" s="71"/>
      <c r="F18" s="70"/>
      <c r="G18" s="69"/>
      <c r="H18" s="69"/>
      <c r="I18" s="69"/>
      <c r="J18" s="69"/>
      <c r="K18" s="69"/>
      <c r="L18" s="68"/>
      <c r="M18" s="67"/>
    </row>
    <row r="19" spans="2:13" s="52" customFormat="1" ht="29.25" customHeight="1">
      <c r="B19" s="56"/>
      <c r="E19" s="52" t="s">
        <v>3009</v>
      </c>
      <c r="F19" s="64"/>
      <c r="G19" s="120">
        <f>+G21+G23</f>
        <v>233387000</v>
      </c>
      <c r="H19" s="120"/>
      <c r="J19" s="63"/>
      <c r="K19" s="63"/>
      <c r="L19" s="63"/>
      <c r="M19" s="53"/>
    </row>
    <row r="20" spans="2:13" s="52" customFormat="1" ht="9" customHeight="1">
      <c r="B20" s="56"/>
      <c r="F20" s="55"/>
      <c r="G20" s="54"/>
      <c r="H20" s="54"/>
      <c r="M20" s="53"/>
    </row>
    <row r="21" spans="2:13" s="52" customFormat="1" ht="29.25" customHeight="1">
      <c r="B21" s="56"/>
      <c r="E21" s="52" t="s">
        <v>3008</v>
      </c>
      <c r="F21" s="64"/>
      <c r="G21" s="120">
        <f>+'원가계산서(건축+설비)'!E31</f>
        <v>212170000</v>
      </c>
      <c r="H21" s="120"/>
      <c r="J21" s="63"/>
      <c r="K21" s="63"/>
      <c r="L21" s="63"/>
      <c r="M21" s="53"/>
    </row>
    <row r="22" spans="2:13" s="52" customFormat="1" ht="9" customHeight="1">
      <c r="B22" s="56"/>
      <c r="F22" s="55"/>
      <c r="G22" s="54"/>
      <c r="H22" s="54"/>
      <c r="M22" s="53"/>
    </row>
    <row r="23" spans="2:13" s="52" customFormat="1" ht="29.25" customHeight="1">
      <c r="B23" s="56"/>
      <c r="E23" s="52" t="s">
        <v>3007</v>
      </c>
      <c r="F23" s="64"/>
      <c r="G23" s="120">
        <f>+'원가계산서(건축+설비)'!E32</f>
        <v>21217000</v>
      </c>
      <c r="H23" s="120"/>
      <c r="J23" s="63"/>
      <c r="K23" s="63"/>
      <c r="L23" s="63"/>
      <c r="M23" s="53"/>
    </row>
    <row r="24" spans="2:13" s="52" customFormat="1" ht="9" customHeight="1">
      <c r="B24" s="56"/>
      <c r="F24" s="55"/>
      <c r="G24" s="54"/>
      <c r="H24" s="54"/>
      <c r="M24" s="53"/>
    </row>
    <row r="25" spans="2:13" s="52" customFormat="1" ht="29.25" customHeight="1">
      <c r="B25" s="56"/>
      <c r="E25" s="52" t="s">
        <v>3006</v>
      </c>
      <c r="F25" s="64"/>
      <c r="G25" s="120">
        <f>+'원가계산서(건축+설비)'!E34</f>
        <v>11302000</v>
      </c>
      <c r="H25" s="120"/>
      <c r="J25" s="63"/>
      <c r="K25" s="63"/>
      <c r="L25" s="63"/>
      <c r="M25" s="53"/>
    </row>
    <row r="26" spans="2:13" s="52" customFormat="1" ht="9" customHeight="1">
      <c r="B26" s="56"/>
      <c r="F26" s="55"/>
      <c r="G26" s="54"/>
      <c r="H26" s="54"/>
      <c r="M26" s="53"/>
    </row>
    <row r="27" spans="2:13" s="52" customFormat="1" ht="29.25" customHeight="1">
      <c r="B27" s="56"/>
      <c r="F27" s="64"/>
      <c r="G27" s="120"/>
      <c r="H27" s="120"/>
      <c r="J27" s="63"/>
      <c r="K27" s="63"/>
      <c r="L27" s="63"/>
      <c r="M27" s="53"/>
    </row>
    <row r="28" spans="2:13" s="57" customFormat="1" ht="9" customHeight="1">
      <c r="B28" s="62"/>
      <c r="F28" s="61"/>
      <c r="G28" s="60"/>
      <c r="H28" s="60"/>
      <c r="I28" s="59"/>
      <c r="J28" s="59"/>
      <c r="K28" s="59"/>
      <c r="M28" s="58"/>
    </row>
    <row r="29" spans="2:13" s="57" customFormat="1" ht="9" customHeight="1">
      <c r="B29" s="62"/>
      <c r="F29" s="61"/>
      <c r="G29" s="60"/>
      <c r="H29" s="60"/>
      <c r="I29" s="59"/>
      <c r="J29" s="59"/>
      <c r="K29" s="59"/>
      <c r="M29" s="58"/>
    </row>
    <row r="30" spans="2:13" s="52" customFormat="1" ht="9" customHeight="1">
      <c r="B30" s="56"/>
      <c r="F30" s="55"/>
      <c r="G30" s="54"/>
      <c r="H30" s="54"/>
      <c r="M30" s="53"/>
    </row>
    <row r="31" spans="2:13" ht="9" customHeight="1">
      <c r="B31" s="51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49"/>
    </row>
    <row r="32" spans="2:13" ht="4.5" customHeight="1"/>
  </sheetData>
  <mergeCells count="6">
    <mergeCell ref="G27:H27"/>
    <mergeCell ref="G15:I15"/>
    <mergeCell ref="G19:H19"/>
    <mergeCell ref="G21:H21"/>
    <mergeCell ref="G23:H23"/>
    <mergeCell ref="G25:H25"/>
  </mergeCells>
  <phoneticPr fontId="1" type="noConversion"/>
  <printOptions horizontalCentered="1" verticalCentered="1" gridLinesSet="0"/>
  <pageMargins left="0.56999999999999995" right="0.19" top="0.53" bottom="0.3" header="0.42" footer="0.16"/>
  <pageSetup paperSize="9" scale="73" orientation="landscape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35"/>
  <sheetViews>
    <sheetView view="pageBreakPreview" topLeftCell="B1" zoomScale="85" zoomScaleNormal="100" zoomScaleSheetLayoutView="85" workbookViewId="0">
      <pane xSplit="3" ySplit="3" topLeftCell="E4" activePane="bottomRight" state="frozen"/>
      <selection activeCell="B1" sqref="B1"/>
      <selection pane="topRight" activeCell="E1" sqref="E1"/>
      <selection pane="bottomLeft" activeCell="B4" sqref="B4"/>
      <selection pane="bottomRight" activeCell="E4" sqref="E4"/>
    </sheetView>
  </sheetViews>
  <sheetFormatPr defaultRowHeight="16.5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>
      <c r="B1" s="122" t="s">
        <v>2886</v>
      </c>
      <c r="C1" s="122"/>
      <c r="D1" s="122"/>
      <c r="E1" s="122"/>
      <c r="F1" s="122"/>
      <c r="G1" s="122"/>
    </row>
    <row r="2" spans="1:7" ht="21.95" customHeight="1">
      <c r="B2" s="123" t="s">
        <v>2887</v>
      </c>
      <c r="C2" s="123"/>
      <c r="D2" s="123"/>
      <c r="E2" s="123"/>
      <c r="F2" s="124"/>
      <c r="G2" s="124"/>
    </row>
    <row r="3" spans="1:7" ht="21.95" customHeight="1">
      <c r="B3" s="125" t="s">
        <v>2888</v>
      </c>
      <c r="C3" s="125"/>
      <c r="D3" s="125"/>
      <c r="E3" s="40" t="s">
        <v>2889</v>
      </c>
      <c r="F3" s="40" t="s">
        <v>2890</v>
      </c>
      <c r="G3" s="40" t="s">
        <v>810</v>
      </c>
    </row>
    <row r="4" spans="1:7" ht="21.95" customHeight="1">
      <c r="A4" s="1" t="s">
        <v>2895</v>
      </c>
      <c r="B4" s="126" t="s">
        <v>2891</v>
      </c>
      <c r="C4" s="126" t="s">
        <v>2892</v>
      </c>
      <c r="D4" s="39" t="s">
        <v>2896</v>
      </c>
      <c r="E4" s="11">
        <f>+'공종별집계표(건축+설비)'!F10</f>
        <v>72532210</v>
      </c>
      <c r="F4" s="9" t="s">
        <v>52</v>
      </c>
      <c r="G4" s="9" t="s">
        <v>52</v>
      </c>
    </row>
    <row r="5" spans="1:7" ht="21.95" customHeight="1">
      <c r="A5" s="1" t="s">
        <v>2897</v>
      </c>
      <c r="B5" s="126"/>
      <c r="C5" s="126"/>
      <c r="D5" s="39" t="s">
        <v>2898</v>
      </c>
      <c r="E5" s="11">
        <v>0</v>
      </c>
      <c r="F5" s="9" t="s">
        <v>52</v>
      </c>
      <c r="G5" s="9" t="s">
        <v>52</v>
      </c>
    </row>
    <row r="6" spans="1:7" ht="21.95" customHeight="1">
      <c r="A6" s="1" t="s">
        <v>2899</v>
      </c>
      <c r="B6" s="126"/>
      <c r="C6" s="126"/>
      <c r="D6" s="39" t="s">
        <v>2900</v>
      </c>
      <c r="E6" s="11">
        <v>0</v>
      </c>
      <c r="F6" s="9" t="s">
        <v>52</v>
      </c>
      <c r="G6" s="9" t="s">
        <v>52</v>
      </c>
    </row>
    <row r="7" spans="1:7" ht="21.95" customHeight="1">
      <c r="A7" s="1" t="s">
        <v>2901</v>
      </c>
      <c r="B7" s="126"/>
      <c r="C7" s="126"/>
      <c r="D7" s="39" t="s">
        <v>2902</v>
      </c>
      <c r="E7" s="11">
        <f>TRUNC(E4+E5-E6, 0)</f>
        <v>72532210</v>
      </c>
      <c r="F7" s="9" t="s">
        <v>52</v>
      </c>
      <c r="G7" s="9" t="s">
        <v>52</v>
      </c>
    </row>
    <row r="8" spans="1:7" ht="21.95" customHeight="1">
      <c r="A8" s="1" t="s">
        <v>2903</v>
      </c>
      <c r="B8" s="126"/>
      <c r="C8" s="126" t="s">
        <v>2893</v>
      </c>
      <c r="D8" s="39" t="s">
        <v>2904</v>
      </c>
      <c r="E8" s="11">
        <f>+'공종별집계표(건축+설비)'!H10</f>
        <v>74122249</v>
      </c>
      <c r="F8" s="9" t="s">
        <v>52</v>
      </c>
      <c r="G8" s="9" t="s">
        <v>52</v>
      </c>
    </row>
    <row r="9" spans="1:7" s="111" customFormat="1" ht="21.95" customHeight="1">
      <c r="A9" s="116" t="s">
        <v>2905</v>
      </c>
      <c r="B9" s="126"/>
      <c r="C9" s="126"/>
      <c r="D9" s="117" t="s">
        <v>2906</v>
      </c>
      <c r="E9" s="110">
        <f>TRUNC(E8*0.175, 0)</f>
        <v>12971393</v>
      </c>
      <c r="F9" s="108" t="s">
        <v>2907</v>
      </c>
      <c r="G9" s="108" t="s">
        <v>52</v>
      </c>
    </row>
    <row r="10" spans="1:7" ht="21.95" customHeight="1">
      <c r="A10" s="1" t="s">
        <v>2908</v>
      </c>
      <c r="B10" s="126"/>
      <c r="C10" s="126"/>
      <c r="D10" s="39" t="s">
        <v>2902</v>
      </c>
      <c r="E10" s="11">
        <f>TRUNC(E8+E9, 0)</f>
        <v>87093642</v>
      </c>
      <c r="F10" s="9" t="s">
        <v>52</v>
      </c>
      <c r="G10" s="9" t="s">
        <v>52</v>
      </c>
    </row>
    <row r="11" spans="1:7" ht="21.95" customHeight="1">
      <c r="A11" s="1" t="s">
        <v>2909</v>
      </c>
      <c r="B11" s="126"/>
      <c r="C11" s="126" t="s">
        <v>2894</v>
      </c>
      <c r="D11" s="39" t="s">
        <v>2910</v>
      </c>
      <c r="E11" s="11">
        <f>+'공종별집계표(건축+설비)'!J10</f>
        <v>4083449</v>
      </c>
      <c r="F11" s="9" t="s">
        <v>52</v>
      </c>
      <c r="G11" s="9" t="s">
        <v>52</v>
      </c>
    </row>
    <row r="12" spans="1:7" ht="21.95" customHeight="1">
      <c r="A12" s="1" t="s">
        <v>2911</v>
      </c>
      <c r="B12" s="126"/>
      <c r="C12" s="126"/>
      <c r="D12" s="39" t="s">
        <v>2912</v>
      </c>
      <c r="E12" s="11">
        <f>TRUNC(E10*0.0356, 0)</f>
        <v>3100533</v>
      </c>
      <c r="F12" s="9" t="s">
        <v>2913</v>
      </c>
      <c r="G12" s="9" t="s">
        <v>2914</v>
      </c>
    </row>
    <row r="13" spans="1:7" ht="21.95" customHeight="1">
      <c r="A13" s="1" t="s">
        <v>2915</v>
      </c>
      <c r="B13" s="126"/>
      <c r="C13" s="126"/>
      <c r="D13" s="39" t="s">
        <v>2916</v>
      </c>
      <c r="E13" s="11">
        <f>TRUNC(E10*0.0101, 0)</f>
        <v>879645</v>
      </c>
      <c r="F13" s="9" t="s">
        <v>2917</v>
      </c>
      <c r="G13" s="9" t="s">
        <v>2914</v>
      </c>
    </row>
    <row r="14" spans="1:7" ht="21.95" customHeight="1">
      <c r="A14" s="1" t="s">
        <v>2918</v>
      </c>
      <c r="B14" s="126"/>
      <c r="C14" s="126"/>
      <c r="D14" s="39" t="s">
        <v>2919</v>
      </c>
      <c r="E14" s="11">
        <f>TRUNC(E8*0.03595, 0)</f>
        <v>2664694</v>
      </c>
      <c r="F14" s="9" t="s">
        <v>2920</v>
      </c>
      <c r="G14" s="9" t="s">
        <v>2921</v>
      </c>
    </row>
    <row r="15" spans="1:7" ht="19.5" customHeight="1">
      <c r="A15" s="1" t="s">
        <v>2922</v>
      </c>
      <c r="B15" s="126"/>
      <c r="C15" s="126"/>
      <c r="D15" s="39" t="s">
        <v>2923</v>
      </c>
      <c r="E15" s="11">
        <f>TRUNC(E8*0.0475, 0)</f>
        <v>3520806</v>
      </c>
      <c r="F15" s="9" t="s">
        <v>2924</v>
      </c>
      <c r="G15" s="9" t="s">
        <v>2921</v>
      </c>
    </row>
    <row r="16" spans="1:7" ht="0.75" hidden="1" customHeight="1">
      <c r="A16" s="1" t="s">
        <v>2925</v>
      </c>
      <c r="B16" s="126"/>
      <c r="C16" s="126"/>
      <c r="D16" s="39" t="s">
        <v>2926</v>
      </c>
      <c r="E16" s="11">
        <f>TRUNC(E8*0.023, 0)*0</f>
        <v>0</v>
      </c>
      <c r="F16" s="9" t="s">
        <v>2927</v>
      </c>
      <c r="G16" s="9" t="s">
        <v>3019</v>
      </c>
    </row>
    <row r="17" spans="1:7" ht="21.95" customHeight="1">
      <c r="A17" s="1" t="s">
        <v>2928</v>
      </c>
      <c r="B17" s="126"/>
      <c r="C17" s="126"/>
      <c r="D17" s="39" t="s">
        <v>2929</v>
      </c>
      <c r="E17" s="11">
        <f>TRUNC((E7+E8+(E34/1.1))*0.0311, 0)</f>
        <v>4880492</v>
      </c>
      <c r="F17" s="9" t="s">
        <v>2930</v>
      </c>
      <c r="G17" s="9" t="s">
        <v>2931</v>
      </c>
    </row>
    <row r="18" spans="1:7" ht="21.95" customHeight="1">
      <c r="A18" s="1" t="s">
        <v>2932</v>
      </c>
      <c r="B18" s="126"/>
      <c r="C18" s="126"/>
      <c r="D18" s="39" t="s">
        <v>2933</v>
      </c>
      <c r="E18" s="11">
        <f>TRUNC(E14*0.1314, 0)</f>
        <v>350140</v>
      </c>
      <c r="F18" s="9" t="s">
        <v>2934</v>
      </c>
      <c r="G18" s="9" t="s">
        <v>2921</v>
      </c>
    </row>
    <row r="19" spans="1:7" s="111" customFormat="1" ht="21.95" customHeight="1">
      <c r="A19" s="116" t="s">
        <v>2935</v>
      </c>
      <c r="B19" s="126"/>
      <c r="C19" s="126"/>
      <c r="D19" s="117" t="s">
        <v>2936</v>
      </c>
      <c r="E19" s="110">
        <f>TRUNC((E7+E10)*0.05, 0)</f>
        <v>7981292</v>
      </c>
      <c r="F19" s="108" t="s">
        <v>2937</v>
      </c>
      <c r="G19" s="108" t="s">
        <v>52</v>
      </c>
    </row>
    <row r="20" spans="1:7" ht="21.95" customHeight="1">
      <c r="A20" s="1" t="s">
        <v>2938</v>
      </c>
      <c r="B20" s="126"/>
      <c r="C20" s="126"/>
      <c r="D20" s="39" t="s">
        <v>2939</v>
      </c>
      <c r="E20" s="11">
        <f>TRUNC((E7+E8+E11)*0.003, 0)</f>
        <v>452213</v>
      </c>
      <c r="F20" s="9" t="s">
        <v>2940</v>
      </c>
      <c r="G20" s="9" t="s">
        <v>52</v>
      </c>
    </row>
    <row r="21" spans="1:7" ht="21.95" customHeight="1">
      <c r="A21" s="1" t="s">
        <v>2941</v>
      </c>
      <c r="B21" s="126"/>
      <c r="C21" s="126"/>
      <c r="D21" s="39" t="s">
        <v>2942</v>
      </c>
      <c r="E21" s="11">
        <f>TRUNC((E7+E8+E11)*0.00081, 0)</f>
        <v>122097</v>
      </c>
      <c r="F21" s="9" t="s">
        <v>2943</v>
      </c>
      <c r="G21" s="9" t="s">
        <v>2944</v>
      </c>
    </row>
    <row r="22" spans="1:7" ht="21.95" customHeight="1">
      <c r="A22" s="1" t="s">
        <v>2945</v>
      </c>
      <c r="B22" s="126"/>
      <c r="C22" s="126"/>
      <c r="D22" s="39" t="s">
        <v>2946</v>
      </c>
      <c r="E22" s="11">
        <f>TRUNC((E7+E8+E11)*0.0007, 0)</f>
        <v>105516</v>
      </c>
      <c r="F22" s="9" t="s">
        <v>2947</v>
      </c>
      <c r="G22" s="9" t="s">
        <v>52</v>
      </c>
    </row>
    <row r="23" spans="1:7" ht="21.95" customHeight="1">
      <c r="A23" s="1" t="s">
        <v>2948</v>
      </c>
      <c r="B23" s="126"/>
      <c r="C23" s="126"/>
      <c r="D23" s="39" t="s">
        <v>2949</v>
      </c>
      <c r="E23" s="11">
        <f>TRUNC(E10*0.00006, 0)</f>
        <v>5225</v>
      </c>
      <c r="F23" s="9" t="s">
        <v>2950</v>
      </c>
      <c r="G23" s="9" t="s">
        <v>2914</v>
      </c>
    </row>
    <row r="24" spans="1:7" ht="21.95" customHeight="1">
      <c r="A24" s="1" t="s">
        <v>2951</v>
      </c>
      <c r="B24" s="126"/>
      <c r="C24" s="126"/>
      <c r="D24" s="39" t="s">
        <v>2952</v>
      </c>
      <c r="E24" s="11">
        <f>TRUNC(E10*0.0009, 0)</f>
        <v>78384</v>
      </c>
      <c r="F24" s="9" t="s">
        <v>2953</v>
      </c>
      <c r="G24" s="9" t="s">
        <v>2914</v>
      </c>
    </row>
    <row r="25" spans="1:7" ht="21.95" customHeight="1">
      <c r="A25" s="1" t="s">
        <v>2954</v>
      </c>
      <c r="B25" s="126"/>
      <c r="C25" s="126"/>
      <c r="D25" s="39" t="s">
        <v>2902</v>
      </c>
      <c r="E25" s="11">
        <f>TRUNC(E11+E12+E13+E14+E15+E16+E17+E18+E19+E20+E21+E22+E23+E24, 0)</f>
        <v>28224486</v>
      </c>
      <c r="F25" s="9" t="s">
        <v>52</v>
      </c>
      <c r="G25" s="9" t="s">
        <v>52</v>
      </c>
    </row>
    <row r="26" spans="1:7" ht="21.95" customHeight="1">
      <c r="A26" s="1" t="s">
        <v>2955</v>
      </c>
      <c r="B26" s="127" t="s">
        <v>2956</v>
      </c>
      <c r="C26" s="127"/>
      <c r="D26" s="127"/>
      <c r="E26" s="11">
        <f>TRUNC(E7+E10+E25, 0)</f>
        <v>187850338</v>
      </c>
      <c r="F26" s="9" t="s">
        <v>52</v>
      </c>
      <c r="G26" s="9" t="s">
        <v>52</v>
      </c>
    </row>
    <row r="27" spans="1:7" s="111" customFormat="1" ht="21.95" customHeight="1">
      <c r="A27" s="116" t="s">
        <v>2957</v>
      </c>
      <c r="B27" s="128" t="s">
        <v>2958</v>
      </c>
      <c r="C27" s="128"/>
      <c r="D27" s="128"/>
      <c r="E27" s="110">
        <f>TRUNC(E26*0.05, 0)</f>
        <v>9392516</v>
      </c>
      <c r="F27" s="108" t="s">
        <v>3017</v>
      </c>
      <c r="G27" s="108" t="s">
        <v>52</v>
      </c>
    </row>
    <row r="28" spans="1:7" s="111" customFormat="1" ht="21.95" customHeight="1">
      <c r="A28" s="116" t="s">
        <v>2959</v>
      </c>
      <c r="B28" s="128" t="s">
        <v>2960</v>
      </c>
      <c r="C28" s="128"/>
      <c r="D28" s="128"/>
      <c r="E28" s="110">
        <f>TRUNC((E10+E25+E27)*0.1, 0)-9866</f>
        <v>12461198</v>
      </c>
      <c r="F28" s="108" t="s">
        <v>3018</v>
      </c>
      <c r="G28" s="108" t="s">
        <v>52</v>
      </c>
    </row>
    <row r="29" spans="1:7" ht="21.95" customHeight="1">
      <c r="A29" s="1" t="s">
        <v>2961</v>
      </c>
      <c r="B29" s="127" t="s">
        <v>2962</v>
      </c>
      <c r="C29" s="127"/>
      <c r="D29" s="127"/>
      <c r="E29" s="11">
        <f>TRUNC('공종별집계표(건축+설비)'!T50, 0)</f>
        <v>2468960</v>
      </c>
      <c r="F29" s="9" t="s">
        <v>52</v>
      </c>
      <c r="G29" s="9" t="s">
        <v>52</v>
      </c>
    </row>
    <row r="30" spans="1:7" ht="21.95" customHeight="1">
      <c r="A30" s="1" t="s">
        <v>2963</v>
      </c>
      <c r="B30" s="127" t="s">
        <v>2964</v>
      </c>
      <c r="C30" s="127"/>
      <c r="D30" s="127"/>
      <c r="E30" s="11">
        <f>TRUNC('공종별집계표(건축+설비)'!T51, 0)</f>
        <v>-3012</v>
      </c>
      <c r="F30" s="9" t="s">
        <v>52</v>
      </c>
      <c r="G30" s="9" t="s">
        <v>52</v>
      </c>
    </row>
    <row r="31" spans="1:7" ht="21.95" customHeight="1">
      <c r="A31" s="1" t="s">
        <v>2965</v>
      </c>
      <c r="B31" s="127" t="s">
        <v>2966</v>
      </c>
      <c r="C31" s="127"/>
      <c r="D31" s="127"/>
      <c r="E31" s="11">
        <f>TRUNC(E26+E27+E28+E29+E30, 0)</f>
        <v>212170000</v>
      </c>
      <c r="F31" s="9" t="s">
        <v>52</v>
      </c>
      <c r="G31" s="9" t="s">
        <v>52</v>
      </c>
    </row>
    <row r="32" spans="1:7" ht="21.95" customHeight="1">
      <c r="A32" s="1" t="s">
        <v>2967</v>
      </c>
      <c r="B32" s="127" t="s">
        <v>2968</v>
      </c>
      <c r="C32" s="127"/>
      <c r="D32" s="127"/>
      <c r="E32" s="11">
        <f>TRUNC(E31*0.1, 0)</f>
        <v>21217000</v>
      </c>
      <c r="F32" s="9" t="s">
        <v>2969</v>
      </c>
      <c r="G32" s="9" t="s">
        <v>52</v>
      </c>
    </row>
    <row r="33" spans="1:7" ht="21.95" customHeight="1">
      <c r="A33" s="1" t="s">
        <v>2970</v>
      </c>
      <c r="B33" s="127" t="s">
        <v>2971</v>
      </c>
      <c r="C33" s="127"/>
      <c r="D33" s="127"/>
      <c r="E33" s="11">
        <f>TRUNC(E31+E32, 0)</f>
        <v>233387000</v>
      </c>
      <c r="F33" s="9" t="s">
        <v>52</v>
      </c>
      <c r="G33" s="9" t="s">
        <v>52</v>
      </c>
    </row>
    <row r="34" spans="1:7" ht="21.95" customHeight="1">
      <c r="A34" s="1" t="s">
        <v>2972</v>
      </c>
      <c r="B34" s="127" t="s">
        <v>2973</v>
      </c>
      <c r="C34" s="127"/>
      <c r="D34" s="127"/>
      <c r="E34" s="11">
        <f>TRUNC('공종별집계표(건축+설비)'!T52, 0)</f>
        <v>11302000</v>
      </c>
      <c r="F34" s="9" t="s">
        <v>52</v>
      </c>
      <c r="G34" s="9" t="s">
        <v>52</v>
      </c>
    </row>
    <row r="35" spans="1:7" ht="21.95" customHeight="1">
      <c r="A35" s="1" t="s">
        <v>2974</v>
      </c>
      <c r="B35" s="127" t="s">
        <v>2975</v>
      </c>
      <c r="C35" s="127"/>
      <c r="D35" s="127"/>
      <c r="E35" s="11">
        <f>TRUNC(E33+E34, 0)</f>
        <v>244689000</v>
      </c>
      <c r="F35" s="9" t="s">
        <v>52</v>
      </c>
      <c r="G35" s="9" t="s">
        <v>52</v>
      </c>
    </row>
  </sheetData>
  <mergeCells count="18"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31:D31"/>
    <mergeCell ref="B1:G1"/>
    <mergeCell ref="B2:E2"/>
    <mergeCell ref="F2:G2"/>
    <mergeCell ref="B3:D3"/>
    <mergeCell ref="B4:B25"/>
    <mergeCell ref="C4:C7"/>
    <mergeCell ref="C8:C10"/>
    <mergeCell ref="C11:C25"/>
  </mergeCells>
  <phoneticPr fontId="1" type="noConversion"/>
  <pageMargins left="0.78740157480314954" right="0" top="0.39370078740157477" bottom="0.39370078740157477" header="0" footer="0"/>
  <pageSetup paperSize="9" scale="7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54"/>
  <sheetViews>
    <sheetView tabSelected="1" view="pageBreakPreview" zoomScale="70" zoomScaleNormal="100" zoomScaleSheetLayoutView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19" sqref="A19"/>
    </sheetView>
  </sheetViews>
  <sheetFormatPr defaultRowHeight="26.1" customHeight="1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26.1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26.1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26.1" customHeight="1">
      <c r="A3" s="129" t="s">
        <v>2</v>
      </c>
      <c r="B3" s="129" t="s">
        <v>3</v>
      </c>
      <c r="C3" s="129" t="s">
        <v>4</v>
      </c>
      <c r="D3" s="129" t="s">
        <v>5</v>
      </c>
      <c r="E3" s="129" t="s">
        <v>6</v>
      </c>
      <c r="F3" s="129"/>
      <c r="G3" s="129" t="s">
        <v>9</v>
      </c>
      <c r="H3" s="129"/>
      <c r="I3" s="129" t="s">
        <v>10</v>
      </c>
      <c r="J3" s="129"/>
      <c r="K3" s="129" t="s">
        <v>11</v>
      </c>
      <c r="L3" s="129"/>
      <c r="M3" s="129" t="s">
        <v>12</v>
      </c>
      <c r="N3" s="123" t="s">
        <v>13</v>
      </c>
      <c r="O3" s="123" t="s">
        <v>14</v>
      </c>
      <c r="P3" s="123" t="s">
        <v>15</v>
      </c>
      <c r="Q3" s="123" t="s">
        <v>16</v>
      </c>
      <c r="R3" s="123" t="s">
        <v>17</v>
      </c>
      <c r="S3" s="123" t="s">
        <v>18</v>
      </c>
      <c r="T3" s="123" t="s">
        <v>19</v>
      </c>
    </row>
    <row r="4" spans="1:20" ht="26.1" customHeight="1">
      <c r="A4" s="130"/>
      <c r="B4" s="130"/>
      <c r="C4" s="130"/>
      <c r="D4" s="130"/>
      <c r="E4" s="42" t="s">
        <v>7</v>
      </c>
      <c r="F4" s="42" t="s">
        <v>8</v>
      </c>
      <c r="G4" s="42" t="s">
        <v>7</v>
      </c>
      <c r="H4" s="42" t="s">
        <v>8</v>
      </c>
      <c r="I4" s="42" t="s">
        <v>7</v>
      </c>
      <c r="J4" s="42" t="s">
        <v>8</v>
      </c>
      <c r="K4" s="42" t="s">
        <v>7</v>
      </c>
      <c r="L4" s="42" t="s">
        <v>8</v>
      </c>
      <c r="M4" s="130"/>
      <c r="N4" s="123"/>
      <c r="O4" s="123"/>
      <c r="P4" s="123"/>
      <c r="Q4" s="123"/>
      <c r="R4" s="123"/>
      <c r="S4" s="123"/>
      <c r="T4" s="123"/>
    </row>
    <row r="5" spans="1:20" ht="26.1" customHeight="1">
      <c r="A5" s="18" t="s">
        <v>51</v>
      </c>
      <c r="B5" s="18" t="s">
        <v>52</v>
      </c>
      <c r="C5" s="18" t="s">
        <v>52</v>
      </c>
      <c r="D5" s="19">
        <v>1</v>
      </c>
      <c r="E5" s="107"/>
      <c r="F5" s="107"/>
      <c r="G5" s="107"/>
      <c r="H5" s="107"/>
      <c r="I5" s="107"/>
      <c r="J5" s="107"/>
      <c r="K5" s="107"/>
      <c r="L5" s="107"/>
      <c r="M5" s="18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8"/>
    </row>
    <row r="6" spans="1:20" ht="26.1" customHeight="1">
      <c r="A6" s="18" t="s">
        <v>54</v>
      </c>
      <c r="B6" s="18" t="s">
        <v>52</v>
      </c>
      <c r="C6" s="18" t="s">
        <v>52</v>
      </c>
      <c r="D6" s="19">
        <v>1</v>
      </c>
      <c r="E6" s="107"/>
      <c r="F6" s="107"/>
      <c r="G6" s="107"/>
      <c r="H6" s="107"/>
      <c r="I6" s="107"/>
      <c r="J6" s="107"/>
      <c r="K6" s="107"/>
      <c r="L6" s="107"/>
      <c r="M6" s="18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8"/>
    </row>
    <row r="7" spans="1:20" ht="26.1" customHeight="1">
      <c r="A7" s="18" t="s">
        <v>3315</v>
      </c>
      <c r="B7" s="18" t="s">
        <v>52</v>
      </c>
      <c r="C7" s="18" t="s">
        <v>52</v>
      </c>
      <c r="D7" s="19">
        <v>1</v>
      </c>
      <c r="E7" s="107"/>
      <c r="F7" s="107">
        <f>+F49</f>
        <v>59714795</v>
      </c>
      <c r="G7" s="107"/>
      <c r="H7" s="107">
        <f>+H49</f>
        <v>66591170</v>
      </c>
      <c r="I7" s="107"/>
      <c r="J7" s="107">
        <f>+J49</f>
        <v>4066775</v>
      </c>
      <c r="K7" s="107"/>
      <c r="L7" s="107">
        <f>+L49</f>
        <v>130372740</v>
      </c>
      <c r="M7" s="18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8"/>
    </row>
    <row r="8" spans="1:20" ht="26.1" customHeight="1">
      <c r="A8" s="18" t="s">
        <v>3316</v>
      </c>
      <c r="B8" s="18" t="s">
        <v>52</v>
      </c>
      <c r="C8" s="18" t="s">
        <v>52</v>
      </c>
      <c r="D8" s="19">
        <v>1</v>
      </c>
      <c r="E8" s="107"/>
      <c r="F8" s="107">
        <v>12817415</v>
      </c>
      <c r="G8" s="107"/>
      <c r="H8" s="107">
        <v>7531079</v>
      </c>
      <c r="I8" s="107"/>
      <c r="J8" s="107">
        <v>16674</v>
      </c>
      <c r="K8" s="107"/>
      <c r="L8" s="156">
        <f>+F8+H8+J8</f>
        <v>20365168</v>
      </c>
      <c r="M8" s="18" t="s">
        <v>52</v>
      </c>
      <c r="N8" s="1" t="s">
        <v>101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8"/>
    </row>
    <row r="9" spans="1:20" ht="26.1" customHeight="1">
      <c r="A9" s="18"/>
      <c r="B9" s="18"/>
      <c r="C9" s="18"/>
      <c r="D9" s="19"/>
      <c r="E9" s="107"/>
      <c r="F9" s="107"/>
      <c r="G9" s="107"/>
      <c r="H9" s="107"/>
      <c r="I9" s="107"/>
      <c r="J9" s="107"/>
      <c r="K9" s="107"/>
      <c r="L9" s="107"/>
      <c r="M9" s="18"/>
      <c r="N9" s="1"/>
      <c r="O9" s="1"/>
      <c r="P9" s="1"/>
      <c r="Q9" s="1"/>
      <c r="S9" s="1"/>
      <c r="T9" s="8"/>
    </row>
    <row r="10" spans="1:20" s="111" customFormat="1" ht="25.5" customHeight="1">
      <c r="A10" s="113" t="s">
        <v>98</v>
      </c>
      <c r="B10" s="114"/>
      <c r="C10" s="114"/>
      <c r="D10" s="114"/>
      <c r="E10" s="114"/>
      <c r="F10" s="115">
        <f>SUM(F7:F9)</f>
        <v>72532210</v>
      </c>
      <c r="G10" s="114"/>
      <c r="H10" s="115">
        <f>SUM(H7:H9)</f>
        <v>74122249</v>
      </c>
      <c r="I10" s="114"/>
      <c r="J10" s="115">
        <f>SUM(J7:J9)</f>
        <v>4083449</v>
      </c>
      <c r="K10" s="114"/>
      <c r="L10" s="115">
        <f>SUM(L7:L9)</f>
        <v>150737908</v>
      </c>
      <c r="M10" s="114"/>
      <c r="T10" s="112"/>
    </row>
    <row r="11" spans="1:20" ht="26.1" customHeight="1">
      <c r="A11" s="18"/>
      <c r="B11" s="18"/>
      <c r="C11" s="18"/>
      <c r="D11" s="19"/>
      <c r="E11" s="107"/>
      <c r="F11" s="107"/>
      <c r="G11" s="107"/>
      <c r="H11" s="107"/>
      <c r="I11" s="107"/>
      <c r="J11" s="107"/>
      <c r="K11" s="107"/>
      <c r="L11" s="107"/>
      <c r="M11" s="18"/>
      <c r="N11" s="1"/>
      <c r="O11" s="1"/>
      <c r="P11" s="1"/>
      <c r="Q11" s="1"/>
      <c r="S11" s="1"/>
      <c r="T11" s="8"/>
    </row>
    <row r="12" spans="1:20" ht="26.1" customHeight="1">
      <c r="A12" s="18" t="s">
        <v>743</v>
      </c>
      <c r="B12" s="18" t="s">
        <v>3013</v>
      </c>
      <c r="C12" s="18" t="s">
        <v>52</v>
      </c>
      <c r="D12" s="19">
        <v>1</v>
      </c>
      <c r="E12" s="107">
        <f>[1]공종별내역서!F459</f>
        <v>0</v>
      </c>
      <c r="F12" s="107">
        <f>+F50</f>
        <v>0</v>
      </c>
      <c r="G12" s="107">
        <f>[1]공종별내역서!H459</f>
        <v>0</v>
      </c>
      <c r="H12" s="107">
        <f>+H50</f>
        <v>0</v>
      </c>
      <c r="I12" s="107">
        <f>[1]공종별내역서!J459</f>
        <v>0</v>
      </c>
      <c r="J12" s="107">
        <f>+J50</f>
        <v>2468960</v>
      </c>
      <c r="K12" s="107">
        <f t="shared" ref="K12:K15" si="0">E12+G12+I12</f>
        <v>0</v>
      </c>
      <c r="L12" s="107">
        <f>+L50</f>
        <v>2468960</v>
      </c>
      <c r="M12" s="18" t="s">
        <v>52</v>
      </c>
      <c r="N12" s="1" t="s">
        <v>744</v>
      </c>
      <c r="O12" s="1" t="s">
        <v>52</v>
      </c>
      <c r="P12" s="1" t="s">
        <v>52</v>
      </c>
      <c r="Q12" s="1" t="s">
        <v>745</v>
      </c>
      <c r="R12">
        <v>2</v>
      </c>
      <c r="S12" s="1" t="s">
        <v>52</v>
      </c>
      <c r="T12" s="8">
        <f>L12*1</f>
        <v>2468960</v>
      </c>
    </row>
    <row r="13" spans="1:20" ht="26.1" customHeight="1">
      <c r="A13" s="18"/>
      <c r="B13" s="18" t="s">
        <v>3014</v>
      </c>
      <c r="C13" s="18"/>
      <c r="D13" s="19">
        <v>1</v>
      </c>
      <c r="E13" s="107">
        <f>[1]공종별내역서!F460</f>
        <v>0</v>
      </c>
      <c r="F13" s="107"/>
      <c r="G13" s="107">
        <f>[1]공종별내역서!H460</f>
        <v>0</v>
      </c>
      <c r="H13" s="107">
        <f>+H51</f>
        <v>0</v>
      </c>
      <c r="I13" s="107">
        <f>[1]공종별내역서!J460</f>
        <v>0</v>
      </c>
      <c r="J13" s="107">
        <v>20894</v>
      </c>
      <c r="K13" s="107">
        <f t="shared" si="0"/>
        <v>0</v>
      </c>
      <c r="L13" s="107">
        <f>+J13</f>
        <v>20894</v>
      </c>
      <c r="M13" s="18" t="s">
        <v>52</v>
      </c>
      <c r="N13" s="1"/>
      <c r="O13" s="1"/>
      <c r="P13" s="1"/>
      <c r="Q13" s="1"/>
      <c r="S13" s="1"/>
      <c r="T13" s="8"/>
    </row>
    <row r="14" spans="1:20" ht="26.1" customHeight="1">
      <c r="A14" s="18" t="s">
        <v>768</v>
      </c>
      <c r="B14" s="18" t="s">
        <v>52</v>
      </c>
      <c r="C14" s="18" t="s">
        <v>52</v>
      </c>
      <c r="D14" s="19">
        <v>1</v>
      </c>
      <c r="E14" s="107">
        <f>[1]공종별내역서!F485</f>
        <v>0</v>
      </c>
      <c r="F14" s="107">
        <f>+F51</f>
        <v>-3012</v>
      </c>
      <c r="G14" s="107">
        <f>[1]공종별내역서!H485</f>
        <v>0</v>
      </c>
      <c r="H14" s="107">
        <f>+H51</f>
        <v>0</v>
      </c>
      <c r="I14" s="107">
        <f>[1]공종별내역서!J485</f>
        <v>0</v>
      </c>
      <c r="J14" s="107">
        <f>+J51</f>
        <v>0</v>
      </c>
      <c r="K14" s="107">
        <f t="shared" si="0"/>
        <v>0</v>
      </c>
      <c r="L14" s="107">
        <f>+L51</f>
        <v>-3012</v>
      </c>
      <c r="M14" s="18" t="s">
        <v>52</v>
      </c>
      <c r="N14" s="1" t="s">
        <v>769</v>
      </c>
      <c r="O14" s="1" t="s">
        <v>52</v>
      </c>
      <c r="P14" s="1" t="s">
        <v>52</v>
      </c>
      <c r="Q14" s="1" t="s">
        <v>770</v>
      </c>
      <c r="R14">
        <v>2</v>
      </c>
      <c r="S14" s="1" t="s">
        <v>52</v>
      </c>
      <c r="T14" s="8">
        <f>L14*1</f>
        <v>-3012</v>
      </c>
    </row>
    <row r="15" spans="1:20" ht="26.1" customHeight="1">
      <c r="A15" s="18" t="s">
        <v>774</v>
      </c>
      <c r="B15" s="18" t="s">
        <v>52</v>
      </c>
      <c r="C15" s="18" t="s">
        <v>52</v>
      </c>
      <c r="D15" s="19">
        <v>1</v>
      </c>
      <c r="E15" s="107">
        <f>[1]공종별내역서!F511</f>
        <v>0</v>
      </c>
      <c r="F15" s="107">
        <f>+F52</f>
        <v>11302000</v>
      </c>
      <c r="G15" s="107">
        <f>[1]공종별내역서!H511</f>
        <v>0</v>
      </c>
      <c r="H15" s="107">
        <f>+H52</f>
        <v>0</v>
      </c>
      <c r="I15" s="107">
        <f>[1]공종별내역서!J511</f>
        <v>0</v>
      </c>
      <c r="J15" s="107">
        <f>+J52</f>
        <v>0</v>
      </c>
      <c r="K15" s="107">
        <f t="shared" si="0"/>
        <v>0</v>
      </c>
      <c r="L15" s="107">
        <f>+L52</f>
        <v>11302000</v>
      </c>
      <c r="M15" s="18" t="s">
        <v>52</v>
      </c>
      <c r="N15" s="1" t="s">
        <v>775</v>
      </c>
      <c r="O15" s="1" t="s">
        <v>52</v>
      </c>
      <c r="P15" s="1" t="s">
        <v>52</v>
      </c>
      <c r="Q15" s="1" t="s">
        <v>776</v>
      </c>
      <c r="R15">
        <v>2</v>
      </c>
      <c r="S15" s="1" t="s">
        <v>52</v>
      </c>
      <c r="T15" s="8">
        <f>L15*1</f>
        <v>11302000</v>
      </c>
    </row>
    <row r="16" spans="1:20" ht="26.1" customHeight="1">
      <c r="A16" s="9"/>
      <c r="B16" s="9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9"/>
      <c r="N16" s="1"/>
      <c r="O16" s="1"/>
      <c r="P16" s="1"/>
      <c r="Q16" s="1"/>
      <c r="S16" s="1"/>
      <c r="T16" s="8"/>
    </row>
    <row r="17" spans="1:20" ht="26.1" customHeight="1">
      <c r="A17" s="9"/>
      <c r="B17" s="9"/>
      <c r="C17" s="9"/>
      <c r="D17" s="10"/>
      <c r="E17" s="11"/>
      <c r="F17" s="11"/>
      <c r="G17" s="11"/>
      <c r="H17" s="11"/>
      <c r="I17" s="11"/>
      <c r="J17" s="11"/>
      <c r="K17" s="11"/>
      <c r="L17" s="11"/>
      <c r="M17" s="9"/>
      <c r="N17" s="1"/>
      <c r="O17" s="1"/>
      <c r="P17" s="1"/>
      <c r="Q17" s="1"/>
      <c r="S17" s="1"/>
      <c r="T17" s="8"/>
    </row>
    <row r="18" spans="1:20" ht="26.1" customHeight="1">
      <c r="A18" s="9"/>
      <c r="B18" s="9"/>
      <c r="C18" s="9"/>
      <c r="D18" s="10"/>
      <c r="E18" s="11"/>
      <c r="F18" s="11"/>
      <c r="G18" s="11"/>
      <c r="H18" s="11"/>
      <c r="I18" s="11"/>
      <c r="J18" s="11"/>
      <c r="K18" s="11"/>
      <c r="L18" s="11"/>
      <c r="M18" s="9"/>
      <c r="N18" s="1"/>
      <c r="O18" s="1"/>
      <c r="P18" s="1"/>
      <c r="Q18" s="1"/>
      <c r="S18" s="1"/>
      <c r="T18" s="8"/>
    </row>
    <row r="19" spans="1:20" ht="26.1" customHeight="1">
      <c r="A19" s="9"/>
      <c r="B19" s="9"/>
      <c r="C19" s="9"/>
      <c r="D19" s="10"/>
      <c r="E19" s="11"/>
      <c r="F19" s="11"/>
      <c r="G19" s="11"/>
      <c r="H19" s="11"/>
      <c r="I19" s="11"/>
      <c r="J19" s="11"/>
      <c r="K19" s="11"/>
      <c r="L19" s="11"/>
      <c r="M19" s="9"/>
      <c r="N19" s="1"/>
      <c r="O19" s="1"/>
      <c r="P19" s="1"/>
      <c r="Q19" s="1"/>
      <c r="S19" s="1"/>
      <c r="T19" s="8"/>
    </row>
    <row r="20" spans="1:20" ht="26.1" customHeight="1">
      <c r="A20" s="9"/>
      <c r="B20" s="9"/>
      <c r="C20" s="9"/>
      <c r="D20" s="10"/>
      <c r="E20" s="11"/>
      <c r="F20" s="11"/>
      <c r="G20" s="11"/>
      <c r="H20" s="11"/>
      <c r="I20" s="11"/>
      <c r="J20" s="11"/>
      <c r="K20" s="11"/>
      <c r="L20" s="11"/>
      <c r="M20" s="9"/>
      <c r="N20" s="1"/>
      <c r="O20" s="1"/>
      <c r="P20" s="1"/>
      <c r="Q20" s="1"/>
      <c r="S20" s="1"/>
      <c r="T20" s="8"/>
    </row>
    <row r="21" spans="1:20" ht="26.1" customHeight="1">
      <c r="A21" s="9"/>
      <c r="B21" s="9"/>
      <c r="C21" s="9"/>
      <c r="D21" s="10"/>
      <c r="E21" s="11"/>
      <c r="F21" s="11"/>
      <c r="G21" s="11"/>
      <c r="H21" s="11"/>
      <c r="I21" s="11"/>
      <c r="J21" s="11"/>
      <c r="K21" s="11"/>
      <c r="L21" s="11"/>
      <c r="M21" s="9"/>
      <c r="N21" s="1"/>
      <c r="O21" s="1"/>
      <c r="P21" s="1"/>
      <c r="Q21" s="1"/>
      <c r="S21" s="1"/>
      <c r="T21" s="8"/>
    </row>
    <row r="22" spans="1:20" ht="26.1" customHeight="1">
      <c r="A22" s="9"/>
      <c r="B22" s="9"/>
      <c r="C22" s="9"/>
      <c r="D22" s="10"/>
      <c r="E22" s="11"/>
      <c r="F22" s="11"/>
      <c r="G22" s="11"/>
      <c r="H22" s="11"/>
      <c r="I22" s="11"/>
      <c r="J22" s="11"/>
      <c r="K22" s="11"/>
      <c r="L22" s="11"/>
      <c r="M22" s="9"/>
      <c r="N22" s="1"/>
      <c r="O22" s="1"/>
      <c r="P22" s="1"/>
      <c r="Q22" s="1"/>
      <c r="S22" s="1"/>
      <c r="T22" s="8"/>
    </row>
    <row r="23" spans="1:20" ht="26.1" customHeight="1">
      <c r="A23" s="9"/>
      <c r="B23" s="9"/>
      <c r="C23" s="9"/>
      <c r="D23" s="10"/>
      <c r="E23" s="11"/>
      <c r="F23" s="11"/>
      <c r="G23" s="11"/>
      <c r="H23" s="11"/>
      <c r="I23" s="11"/>
      <c r="J23" s="11"/>
      <c r="K23" s="11"/>
      <c r="L23" s="11"/>
      <c r="M23" s="9"/>
      <c r="N23" s="1"/>
      <c r="O23" s="1"/>
      <c r="P23" s="1"/>
      <c r="Q23" s="1"/>
      <c r="S23" s="1"/>
      <c r="T23" s="8"/>
    </row>
    <row r="24" spans="1:20" ht="26.1" customHeight="1">
      <c r="A24" s="9"/>
      <c r="B24" s="9"/>
      <c r="C24" s="9"/>
      <c r="D24" s="10"/>
      <c r="E24" s="11"/>
      <c r="F24" s="11"/>
      <c r="G24" s="11"/>
      <c r="H24" s="11"/>
      <c r="I24" s="11"/>
      <c r="J24" s="11"/>
      <c r="K24" s="11"/>
      <c r="L24" s="11"/>
      <c r="M24" s="9"/>
      <c r="N24" s="1"/>
      <c r="O24" s="1"/>
      <c r="P24" s="1"/>
      <c r="Q24" s="1"/>
      <c r="S24" s="1"/>
      <c r="T24" s="8"/>
    </row>
    <row r="25" spans="1:20" ht="26.1" customHeight="1">
      <c r="A25" s="9"/>
      <c r="B25" s="9"/>
      <c r="C25" s="9"/>
      <c r="D25" s="10"/>
      <c r="E25" s="11"/>
      <c r="F25" s="11"/>
      <c r="G25" s="11"/>
      <c r="H25" s="11"/>
      <c r="I25" s="11"/>
      <c r="J25" s="11"/>
      <c r="K25" s="11"/>
      <c r="L25" s="11"/>
      <c r="M25" s="9"/>
      <c r="N25" s="1"/>
      <c r="O25" s="1"/>
      <c r="P25" s="1"/>
      <c r="Q25" s="1"/>
      <c r="S25" s="1"/>
      <c r="T25" s="8"/>
    </row>
    <row r="26" spans="1:20" ht="26.1" customHeight="1">
      <c r="A26" s="9"/>
      <c r="B26" s="9"/>
      <c r="C26" s="9"/>
      <c r="D26" s="10"/>
      <c r="E26" s="11"/>
      <c r="F26" s="11"/>
      <c r="G26" s="11"/>
      <c r="H26" s="11"/>
      <c r="I26" s="11"/>
      <c r="J26" s="11"/>
      <c r="K26" s="11"/>
      <c r="L26" s="11"/>
      <c r="M26" s="9"/>
      <c r="N26" s="1"/>
      <c r="O26" s="1"/>
      <c r="P26" s="1"/>
      <c r="Q26" s="1"/>
      <c r="S26" s="1"/>
      <c r="T26" s="8"/>
    </row>
    <row r="27" spans="1:20" ht="26.1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T27" s="8"/>
    </row>
    <row r="28" spans="1:20" ht="26.1" customHeight="1">
      <c r="A28" s="9"/>
      <c r="B28" s="10"/>
      <c r="C28" s="10"/>
      <c r="D28" s="10"/>
      <c r="E28" s="10"/>
      <c r="F28" s="11"/>
      <c r="G28" s="10"/>
      <c r="H28" s="11"/>
      <c r="I28" s="10"/>
      <c r="J28" s="11"/>
      <c r="K28" s="10"/>
      <c r="L28" s="11"/>
      <c r="M28" s="10"/>
      <c r="T28" s="8"/>
    </row>
    <row r="29" spans="1:20" ht="26.1" customHeight="1">
      <c r="A29" s="9"/>
      <c r="B29" s="9"/>
      <c r="C29" s="9"/>
      <c r="D29" s="10"/>
      <c r="E29" s="11"/>
      <c r="F29" s="11"/>
      <c r="G29" s="11"/>
      <c r="H29" s="11"/>
      <c r="I29" s="11"/>
      <c r="J29" s="11"/>
      <c r="K29" s="11"/>
      <c r="L29" s="11"/>
      <c r="M29" s="9"/>
      <c r="N29" s="1"/>
      <c r="O29" s="1"/>
      <c r="P29" s="1"/>
      <c r="Q29" s="1"/>
      <c r="S29" s="1"/>
      <c r="T29" s="8"/>
    </row>
    <row r="30" spans="1:20" ht="26.1" customHeight="1">
      <c r="A30" s="9" t="s">
        <v>54</v>
      </c>
      <c r="B30" s="9" t="s">
        <v>52</v>
      </c>
      <c r="C30" s="9" t="s">
        <v>52</v>
      </c>
      <c r="D30" s="10">
        <v>1</v>
      </c>
      <c r="E30" s="11"/>
      <c r="F30" s="11"/>
      <c r="G30" s="11"/>
      <c r="H30" s="11"/>
      <c r="I30" s="11"/>
      <c r="J30" s="11"/>
      <c r="K30" s="11"/>
      <c r="L30" s="11"/>
      <c r="M30" s="9" t="s">
        <v>52</v>
      </c>
      <c r="N30" s="1" t="s">
        <v>55</v>
      </c>
      <c r="O30" s="1" t="s">
        <v>52</v>
      </c>
      <c r="P30" s="1" t="s">
        <v>53</v>
      </c>
      <c r="Q30" s="1" t="s">
        <v>52</v>
      </c>
      <c r="R30">
        <v>2</v>
      </c>
      <c r="S30" s="1" t="s">
        <v>52</v>
      </c>
      <c r="T30" s="8"/>
    </row>
    <row r="31" spans="1:20" ht="26.1" customHeight="1">
      <c r="A31" s="9" t="s">
        <v>56</v>
      </c>
      <c r="B31" s="9" t="s">
        <v>52</v>
      </c>
      <c r="C31" s="9" t="s">
        <v>52</v>
      </c>
      <c r="D31" s="10">
        <v>1</v>
      </c>
      <c r="E31" s="11">
        <f>'공종별내역서(건축)'!F29</f>
        <v>1535753</v>
      </c>
      <c r="F31" s="11">
        <f t="shared" ref="F31:F52" si="1">E31*D31</f>
        <v>1535753</v>
      </c>
      <c r="G31" s="11">
        <f>'공종별내역서(건축)'!H29</f>
        <v>6707059</v>
      </c>
      <c r="H31" s="11">
        <f t="shared" ref="H31:H52" si="2">G31*D31</f>
        <v>6707059</v>
      </c>
      <c r="I31" s="11">
        <f>'공종별내역서(건축)'!J29</f>
        <v>1073100</v>
      </c>
      <c r="J31" s="11">
        <f t="shared" ref="J31:J52" si="3">I31*D31</f>
        <v>1073100</v>
      </c>
      <c r="K31" s="11">
        <f t="shared" ref="K31:K52" si="4">E31+G31+I31</f>
        <v>9315912</v>
      </c>
      <c r="L31" s="11">
        <f t="shared" ref="L31:L52" si="5">F31+H31+J31</f>
        <v>9315912</v>
      </c>
      <c r="M31" s="9" t="s">
        <v>52</v>
      </c>
      <c r="N31" s="1" t="s">
        <v>57</v>
      </c>
      <c r="O31" s="1" t="s">
        <v>52</v>
      </c>
      <c r="P31" s="1" t="s">
        <v>55</v>
      </c>
      <c r="Q31" s="1" t="s">
        <v>52</v>
      </c>
      <c r="R31">
        <v>3</v>
      </c>
      <c r="S31" s="1" t="s">
        <v>52</v>
      </c>
      <c r="T31" s="8"/>
    </row>
    <row r="32" spans="1:20" ht="26.1" customHeight="1">
      <c r="A32" s="9" t="s">
        <v>100</v>
      </c>
      <c r="B32" s="9" t="s">
        <v>52</v>
      </c>
      <c r="C32" s="9" t="s">
        <v>52</v>
      </c>
      <c r="D32" s="10">
        <v>1</v>
      </c>
      <c r="E32" s="11">
        <f>'공종별내역서(건축)'!F55</f>
        <v>363798</v>
      </c>
      <c r="F32" s="11">
        <f t="shared" si="1"/>
        <v>363798</v>
      </c>
      <c r="G32" s="11">
        <f>'공종별내역서(건축)'!H55</f>
        <v>1327820</v>
      </c>
      <c r="H32" s="11">
        <f t="shared" si="2"/>
        <v>1327820</v>
      </c>
      <c r="I32" s="11">
        <f>'공종별내역서(건축)'!J55</f>
        <v>219495</v>
      </c>
      <c r="J32" s="11">
        <f t="shared" si="3"/>
        <v>219495</v>
      </c>
      <c r="K32" s="11">
        <f t="shared" si="4"/>
        <v>1911113</v>
      </c>
      <c r="L32" s="11">
        <f t="shared" si="5"/>
        <v>1911113</v>
      </c>
      <c r="M32" s="9" t="s">
        <v>52</v>
      </c>
      <c r="N32" s="1" t="s">
        <v>101</v>
      </c>
      <c r="O32" s="1" t="s">
        <v>52</v>
      </c>
      <c r="P32" s="1" t="s">
        <v>55</v>
      </c>
      <c r="Q32" s="1" t="s">
        <v>52</v>
      </c>
      <c r="R32">
        <v>3</v>
      </c>
      <c r="S32" s="1" t="s">
        <v>52</v>
      </c>
      <c r="T32" s="8"/>
    </row>
    <row r="33" spans="1:20" ht="26.1" customHeight="1">
      <c r="A33" s="9" t="s">
        <v>128</v>
      </c>
      <c r="B33" s="9" t="s">
        <v>52</v>
      </c>
      <c r="C33" s="9" t="s">
        <v>52</v>
      </c>
      <c r="D33" s="10">
        <v>1</v>
      </c>
      <c r="E33" s="11">
        <f>'공종별내역서(건축)'!F81</f>
        <v>2709889</v>
      </c>
      <c r="F33" s="11">
        <f t="shared" si="1"/>
        <v>2709889</v>
      </c>
      <c r="G33" s="11">
        <f>'공종별내역서(건축)'!H81</f>
        <v>19000075</v>
      </c>
      <c r="H33" s="11">
        <f t="shared" si="2"/>
        <v>19000075</v>
      </c>
      <c r="I33" s="11">
        <f>'공종별내역서(건축)'!J81</f>
        <v>711912</v>
      </c>
      <c r="J33" s="11">
        <f t="shared" si="3"/>
        <v>711912</v>
      </c>
      <c r="K33" s="11">
        <f t="shared" si="4"/>
        <v>22421876</v>
      </c>
      <c r="L33" s="11">
        <f t="shared" si="5"/>
        <v>22421876</v>
      </c>
      <c r="M33" s="9" t="s">
        <v>52</v>
      </c>
      <c r="N33" s="1" t="s">
        <v>129</v>
      </c>
      <c r="O33" s="1" t="s">
        <v>52</v>
      </c>
      <c r="P33" s="1" t="s">
        <v>55</v>
      </c>
      <c r="Q33" s="1" t="s">
        <v>52</v>
      </c>
      <c r="R33">
        <v>3</v>
      </c>
      <c r="S33" s="1" t="s">
        <v>52</v>
      </c>
      <c r="T33" s="8"/>
    </row>
    <row r="34" spans="1:20" ht="26.1" customHeight="1">
      <c r="A34" s="9" t="s">
        <v>215</v>
      </c>
      <c r="B34" s="9" t="s">
        <v>52</v>
      </c>
      <c r="C34" s="9" t="s">
        <v>52</v>
      </c>
      <c r="D34" s="10">
        <v>1</v>
      </c>
      <c r="E34" s="11">
        <f>'공종별내역서(건축)'!F107</f>
        <v>1702683</v>
      </c>
      <c r="F34" s="11">
        <f t="shared" si="1"/>
        <v>1702683</v>
      </c>
      <c r="G34" s="11">
        <f>'공종별내역서(건축)'!H107</f>
        <v>3115009</v>
      </c>
      <c r="H34" s="11">
        <f t="shared" si="2"/>
        <v>3115009</v>
      </c>
      <c r="I34" s="11">
        <f>'공종별내역서(건축)'!J107</f>
        <v>60503</v>
      </c>
      <c r="J34" s="11">
        <f t="shared" si="3"/>
        <v>60503</v>
      </c>
      <c r="K34" s="11">
        <f t="shared" si="4"/>
        <v>4878195</v>
      </c>
      <c r="L34" s="11">
        <f t="shared" si="5"/>
        <v>4878195</v>
      </c>
      <c r="M34" s="9" t="s">
        <v>52</v>
      </c>
      <c r="N34" s="1" t="s">
        <v>216</v>
      </c>
      <c r="O34" s="1" t="s">
        <v>52</v>
      </c>
      <c r="P34" s="1" t="s">
        <v>55</v>
      </c>
      <c r="Q34" s="1" t="s">
        <v>52</v>
      </c>
      <c r="R34">
        <v>3</v>
      </c>
      <c r="S34" s="1" t="s">
        <v>52</v>
      </c>
      <c r="T34" s="8"/>
    </row>
    <row r="35" spans="1:20" ht="26.1" customHeight="1">
      <c r="A35" s="9" t="s">
        <v>236</v>
      </c>
      <c r="B35" s="9" t="s">
        <v>52</v>
      </c>
      <c r="C35" s="9" t="s">
        <v>52</v>
      </c>
      <c r="D35" s="10">
        <v>1</v>
      </c>
      <c r="E35" s="11">
        <f>'공종별내역서(건축)'!F133</f>
        <v>417372</v>
      </c>
      <c r="F35" s="11">
        <f t="shared" si="1"/>
        <v>417372</v>
      </c>
      <c r="G35" s="11">
        <f>'공종별내역서(건축)'!H133</f>
        <v>1965485</v>
      </c>
      <c r="H35" s="11">
        <f t="shared" si="2"/>
        <v>1965485</v>
      </c>
      <c r="I35" s="11">
        <f>'공종별내역서(건축)'!J133</f>
        <v>49420</v>
      </c>
      <c r="J35" s="11">
        <f t="shared" si="3"/>
        <v>49420</v>
      </c>
      <c r="K35" s="11">
        <f t="shared" si="4"/>
        <v>2432277</v>
      </c>
      <c r="L35" s="11">
        <f t="shared" si="5"/>
        <v>2432277</v>
      </c>
      <c r="M35" s="9" t="s">
        <v>52</v>
      </c>
      <c r="N35" s="1" t="s">
        <v>237</v>
      </c>
      <c r="O35" s="1" t="s">
        <v>52</v>
      </c>
      <c r="P35" s="1" t="s">
        <v>55</v>
      </c>
      <c r="Q35" s="1" t="s">
        <v>52</v>
      </c>
      <c r="R35">
        <v>3</v>
      </c>
      <c r="S35" s="1" t="s">
        <v>52</v>
      </c>
      <c r="T35" s="8"/>
    </row>
    <row r="36" spans="1:20" ht="26.1" customHeight="1">
      <c r="A36" s="9" t="s">
        <v>256</v>
      </c>
      <c r="B36" s="9" t="s">
        <v>52</v>
      </c>
      <c r="C36" s="9" t="s">
        <v>52</v>
      </c>
      <c r="D36" s="10">
        <v>1</v>
      </c>
      <c r="E36" s="11">
        <f>'공종별내역서(건축)'!F159</f>
        <v>7742727</v>
      </c>
      <c r="F36" s="11">
        <f t="shared" si="1"/>
        <v>7742727</v>
      </c>
      <c r="G36" s="11">
        <f>'공종별내역서(건축)'!H159</f>
        <v>8298702</v>
      </c>
      <c r="H36" s="11">
        <f t="shared" si="2"/>
        <v>8298702</v>
      </c>
      <c r="I36" s="11">
        <f>'공종별내역서(건축)'!J159</f>
        <v>36881</v>
      </c>
      <c r="J36" s="11">
        <f t="shared" si="3"/>
        <v>36881</v>
      </c>
      <c r="K36" s="11">
        <f t="shared" si="4"/>
        <v>16078310</v>
      </c>
      <c r="L36" s="11">
        <f t="shared" si="5"/>
        <v>16078310</v>
      </c>
      <c r="M36" s="9" t="s">
        <v>52</v>
      </c>
      <c r="N36" s="1" t="s">
        <v>257</v>
      </c>
      <c r="O36" s="1" t="s">
        <v>52</v>
      </c>
      <c r="P36" s="1" t="s">
        <v>55</v>
      </c>
      <c r="Q36" s="1" t="s">
        <v>52</v>
      </c>
      <c r="R36">
        <v>3</v>
      </c>
      <c r="S36" s="1" t="s">
        <v>52</v>
      </c>
      <c r="T36" s="8"/>
    </row>
    <row r="37" spans="1:20" ht="26.1" customHeight="1">
      <c r="A37" s="9" t="s">
        <v>326</v>
      </c>
      <c r="B37" s="9" t="s">
        <v>52</v>
      </c>
      <c r="C37" s="9" t="s">
        <v>52</v>
      </c>
      <c r="D37" s="10">
        <v>1</v>
      </c>
      <c r="E37" s="11">
        <f>'공종별내역서(건축)'!F185</f>
        <v>1028488</v>
      </c>
      <c r="F37" s="11">
        <f t="shared" si="1"/>
        <v>1028488</v>
      </c>
      <c r="G37" s="11">
        <f>'공종별내역서(건축)'!H185</f>
        <v>637558</v>
      </c>
      <c r="H37" s="11">
        <f t="shared" si="2"/>
        <v>637558</v>
      </c>
      <c r="I37" s="11">
        <f>'공종별내역서(건축)'!J185</f>
        <v>16740</v>
      </c>
      <c r="J37" s="11">
        <f t="shared" si="3"/>
        <v>16740</v>
      </c>
      <c r="K37" s="11">
        <f t="shared" si="4"/>
        <v>1682786</v>
      </c>
      <c r="L37" s="11">
        <f t="shared" si="5"/>
        <v>1682786</v>
      </c>
      <c r="M37" s="9" t="s">
        <v>52</v>
      </c>
      <c r="N37" s="1" t="s">
        <v>327</v>
      </c>
      <c r="O37" s="1" t="s">
        <v>52</v>
      </c>
      <c r="P37" s="1" t="s">
        <v>55</v>
      </c>
      <c r="Q37" s="1" t="s">
        <v>52</v>
      </c>
      <c r="R37">
        <v>3</v>
      </c>
      <c r="S37" s="1" t="s">
        <v>52</v>
      </c>
      <c r="T37" s="8"/>
    </row>
    <row r="38" spans="1:20" ht="26.1" customHeight="1">
      <c r="A38" s="9" t="s">
        <v>344</v>
      </c>
      <c r="B38" s="9" t="s">
        <v>52</v>
      </c>
      <c r="C38" s="9" t="s">
        <v>52</v>
      </c>
      <c r="D38" s="10">
        <v>1</v>
      </c>
      <c r="E38" s="11">
        <f>'공종별내역서(건축)'!F211</f>
        <v>2078119</v>
      </c>
      <c r="F38" s="11">
        <f t="shared" si="1"/>
        <v>2078119</v>
      </c>
      <c r="G38" s="11">
        <f>'공종별내역서(건축)'!H211</f>
        <v>3231876</v>
      </c>
      <c r="H38" s="11">
        <f t="shared" si="2"/>
        <v>3231876</v>
      </c>
      <c r="I38" s="11">
        <f>'공종별내역서(건축)'!J211</f>
        <v>11510</v>
      </c>
      <c r="J38" s="11">
        <f t="shared" si="3"/>
        <v>11510</v>
      </c>
      <c r="K38" s="11">
        <f t="shared" si="4"/>
        <v>5321505</v>
      </c>
      <c r="L38" s="11">
        <f t="shared" si="5"/>
        <v>5321505</v>
      </c>
      <c r="M38" s="9" t="s">
        <v>52</v>
      </c>
      <c r="N38" s="1" t="s">
        <v>345</v>
      </c>
      <c r="O38" s="1" t="s">
        <v>52</v>
      </c>
      <c r="P38" s="1" t="s">
        <v>55</v>
      </c>
      <c r="Q38" s="1" t="s">
        <v>52</v>
      </c>
      <c r="R38">
        <v>3</v>
      </c>
      <c r="S38" s="1" t="s">
        <v>52</v>
      </c>
      <c r="T38" s="8"/>
    </row>
    <row r="39" spans="1:20" ht="26.1" customHeight="1">
      <c r="A39" s="9" t="s">
        <v>368</v>
      </c>
      <c r="B39" s="9" t="s">
        <v>52</v>
      </c>
      <c r="C39" s="9" t="s">
        <v>52</v>
      </c>
      <c r="D39" s="10">
        <v>1</v>
      </c>
      <c r="E39" s="11">
        <f>'공종별내역서(건축)'!F237</f>
        <v>874992</v>
      </c>
      <c r="F39" s="11">
        <f t="shared" si="1"/>
        <v>874992</v>
      </c>
      <c r="G39" s="11">
        <f>'공종별내역서(건축)'!H237</f>
        <v>711140</v>
      </c>
      <c r="H39" s="11">
        <f t="shared" si="2"/>
        <v>711140</v>
      </c>
      <c r="I39" s="11">
        <f>'공종별내역서(건축)'!J237</f>
        <v>10300</v>
      </c>
      <c r="J39" s="11">
        <f t="shared" si="3"/>
        <v>10300</v>
      </c>
      <c r="K39" s="11">
        <f t="shared" si="4"/>
        <v>1596432</v>
      </c>
      <c r="L39" s="11">
        <f t="shared" si="5"/>
        <v>1596432</v>
      </c>
      <c r="M39" s="9" t="s">
        <v>52</v>
      </c>
      <c r="N39" s="1" t="s">
        <v>369</v>
      </c>
      <c r="O39" s="1" t="s">
        <v>52</v>
      </c>
      <c r="P39" s="1" t="s">
        <v>55</v>
      </c>
      <c r="Q39" s="1" t="s">
        <v>52</v>
      </c>
      <c r="R39">
        <v>3</v>
      </c>
      <c r="S39" s="1" t="s">
        <v>52</v>
      </c>
      <c r="T39" s="8"/>
    </row>
    <row r="40" spans="1:20" ht="26.1" customHeight="1">
      <c r="A40" s="9" t="s">
        <v>385</v>
      </c>
      <c r="B40" s="9" t="s">
        <v>52</v>
      </c>
      <c r="C40" s="9" t="s">
        <v>52</v>
      </c>
      <c r="D40" s="10">
        <v>1</v>
      </c>
      <c r="E40" s="11">
        <f>'공종별내역서(건축)'!F263</f>
        <v>17428348</v>
      </c>
      <c r="F40" s="11">
        <f t="shared" si="1"/>
        <v>17428348</v>
      </c>
      <c r="G40" s="11">
        <f>'공종별내역서(건축)'!H263</f>
        <v>4515999</v>
      </c>
      <c r="H40" s="11">
        <f t="shared" si="2"/>
        <v>4515999</v>
      </c>
      <c r="I40" s="11">
        <f>'공종별내역서(건축)'!J263</f>
        <v>1506332</v>
      </c>
      <c r="J40" s="11">
        <f t="shared" si="3"/>
        <v>1506332</v>
      </c>
      <c r="K40" s="11">
        <f t="shared" si="4"/>
        <v>23450679</v>
      </c>
      <c r="L40" s="11">
        <f t="shared" si="5"/>
        <v>23450679</v>
      </c>
      <c r="M40" s="9" t="s">
        <v>52</v>
      </c>
      <c r="N40" s="1" t="s">
        <v>386</v>
      </c>
      <c r="O40" s="1" t="s">
        <v>52</v>
      </c>
      <c r="P40" s="1" t="s">
        <v>55</v>
      </c>
      <c r="Q40" s="1" t="s">
        <v>52</v>
      </c>
      <c r="R40">
        <v>3</v>
      </c>
      <c r="S40" s="1" t="s">
        <v>52</v>
      </c>
      <c r="T40" s="8"/>
    </row>
    <row r="41" spans="1:20" ht="26.1" customHeight="1">
      <c r="A41" s="9" t="s">
        <v>427</v>
      </c>
      <c r="B41" s="9" t="s">
        <v>52</v>
      </c>
      <c r="C41" s="9" t="s">
        <v>52</v>
      </c>
      <c r="D41" s="10">
        <v>1</v>
      </c>
      <c r="E41" s="11">
        <f>'공종별내역서(건축)'!F289</f>
        <v>1292760</v>
      </c>
      <c r="F41" s="11">
        <f t="shared" si="1"/>
        <v>1292760</v>
      </c>
      <c r="G41" s="11">
        <f>'공종별내역서(건축)'!H289</f>
        <v>2684086</v>
      </c>
      <c r="H41" s="11">
        <f t="shared" si="2"/>
        <v>2684086</v>
      </c>
      <c r="I41" s="11">
        <f>'공종별내역서(건축)'!J289</f>
        <v>44404</v>
      </c>
      <c r="J41" s="11">
        <f t="shared" si="3"/>
        <v>44404</v>
      </c>
      <c r="K41" s="11">
        <f t="shared" si="4"/>
        <v>4021250</v>
      </c>
      <c r="L41" s="11">
        <f t="shared" si="5"/>
        <v>4021250</v>
      </c>
      <c r="M41" s="9" t="s">
        <v>52</v>
      </c>
      <c r="N41" s="1" t="s">
        <v>428</v>
      </c>
      <c r="O41" s="1" t="s">
        <v>52</v>
      </c>
      <c r="P41" s="1" t="s">
        <v>55</v>
      </c>
      <c r="Q41" s="1" t="s">
        <v>52</v>
      </c>
      <c r="R41">
        <v>3</v>
      </c>
      <c r="S41" s="1" t="s">
        <v>52</v>
      </c>
      <c r="T41" s="8"/>
    </row>
    <row r="42" spans="1:20" ht="26.1" customHeight="1">
      <c r="A42" s="9" t="s">
        <v>457</v>
      </c>
      <c r="B42" s="9" t="s">
        <v>52</v>
      </c>
      <c r="C42" s="9" t="s">
        <v>52</v>
      </c>
      <c r="D42" s="10">
        <v>1</v>
      </c>
      <c r="E42" s="11">
        <f>'공종별내역서(건축)'!F315</f>
        <v>18419193</v>
      </c>
      <c r="F42" s="11">
        <f t="shared" si="1"/>
        <v>18419193</v>
      </c>
      <c r="G42" s="11">
        <f>'공종별내역서(건축)'!H315</f>
        <v>1946878</v>
      </c>
      <c r="H42" s="11">
        <f t="shared" si="2"/>
        <v>1946878</v>
      </c>
      <c r="I42" s="11">
        <f>'공종별내역서(건축)'!J315</f>
        <v>15123</v>
      </c>
      <c r="J42" s="11">
        <f t="shared" si="3"/>
        <v>15123</v>
      </c>
      <c r="K42" s="11">
        <f t="shared" si="4"/>
        <v>20381194</v>
      </c>
      <c r="L42" s="11">
        <f t="shared" si="5"/>
        <v>20381194</v>
      </c>
      <c r="M42" s="9" t="s">
        <v>52</v>
      </c>
      <c r="N42" s="1" t="s">
        <v>458</v>
      </c>
      <c r="O42" s="1" t="s">
        <v>52</v>
      </c>
      <c r="P42" s="1" t="s">
        <v>55</v>
      </c>
      <c r="Q42" s="1" t="s">
        <v>52</v>
      </c>
      <c r="R42">
        <v>3</v>
      </c>
      <c r="S42" s="1" t="s">
        <v>52</v>
      </c>
      <c r="T42" s="8"/>
    </row>
    <row r="43" spans="1:20" ht="26.1" customHeight="1">
      <c r="A43" s="9" t="s">
        <v>555</v>
      </c>
      <c r="B43" s="9" t="s">
        <v>52</v>
      </c>
      <c r="C43" s="9" t="s">
        <v>52</v>
      </c>
      <c r="D43" s="10">
        <v>1</v>
      </c>
      <c r="E43" s="11">
        <f>'공종별내역서(건축)'!F341</f>
        <v>2613364</v>
      </c>
      <c r="F43" s="11">
        <f t="shared" si="1"/>
        <v>2613364</v>
      </c>
      <c r="G43" s="11">
        <f>'공종별내역서(건축)'!H341</f>
        <v>1820052</v>
      </c>
      <c r="H43" s="11">
        <f t="shared" si="2"/>
        <v>1820052</v>
      </c>
      <c r="I43" s="11">
        <f>'공종별내역서(건축)'!J341</f>
        <v>0</v>
      </c>
      <c r="J43" s="11">
        <f t="shared" si="3"/>
        <v>0</v>
      </c>
      <c r="K43" s="11">
        <f t="shared" si="4"/>
        <v>4433416</v>
      </c>
      <c r="L43" s="11">
        <f t="shared" si="5"/>
        <v>4433416</v>
      </c>
      <c r="M43" s="9" t="s">
        <v>52</v>
      </c>
      <c r="N43" s="1" t="s">
        <v>556</v>
      </c>
      <c r="O43" s="1" t="s">
        <v>52</v>
      </c>
      <c r="P43" s="1" t="s">
        <v>55</v>
      </c>
      <c r="Q43" s="1" t="s">
        <v>52</v>
      </c>
      <c r="R43">
        <v>3</v>
      </c>
      <c r="S43" s="1" t="s">
        <v>52</v>
      </c>
      <c r="T43" s="8"/>
    </row>
    <row r="44" spans="1:20" ht="26.1" customHeight="1">
      <c r="A44" s="9" t="s">
        <v>600</v>
      </c>
      <c r="B44" s="9" t="s">
        <v>52</v>
      </c>
      <c r="C44" s="9" t="s">
        <v>52</v>
      </c>
      <c r="D44" s="10">
        <v>1</v>
      </c>
      <c r="E44" s="11">
        <f>'공종별내역서(건축)'!F367</f>
        <v>359557</v>
      </c>
      <c r="F44" s="11">
        <f t="shared" si="1"/>
        <v>359557</v>
      </c>
      <c r="G44" s="11">
        <f>'공종별내역서(건축)'!H367</f>
        <v>2673190</v>
      </c>
      <c r="H44" s="11">
        <f t="shared" si="2"/>
        <v>2673190</v>
      </c>
      <c r="I44" s="11">
        <f>'공종별내역서(건축)'!J367</f>
        <v>0</v>
      </c>
      <c r="J44" s="11">
        <f t="shared" si="3"/>
        <v>0</v>
      </c>
      <c r="K44" s="11">
        <f t="shared" si="4"/>
        <v>3032747</v>
      </c>
      <c r="L44" s="11">
        <f t="shared" si="5"/>
        <v>3032747</v>
      </c>
      <c r="M44" s="9" t="s">
        <v>52</v>
      </c>
      <c r="N44" s="1" t="s">
        <v>601</v>
      </c>
      <c r="O44" s="1" t="s">
        <v>52</v>
      </c>
      <c r="P44" s="1" t="s">
        <v>55</v>
      </c>
      <c r="Q44" s="1" t="s">
        <v>52</v>
      </c>
      <c r="R44">
        <v>3</v>
      </c>
      <c r="S44" s="1" t="s">
        <v>52</v>
      </c>
      <c r="T44" s="8"/>
    </row>
    <row r="45" spans="1:20" ht="26.1" customHeight="1">
      <c r="A45" s="9" t="s">
        <v>625</v>
      </c>
      <c r="B45" s="9" t="s">
        <v>52</v>
      </c>
      <c r="C45" s="9" t="s">
        <v>52</v>
      </c>
      <c r="D45" s="10">
        <v>1</v>
      </c>
      <c r="E45" s="11">
        <f>'공종별내역서(건축)'!F393</f>
        <v>84395</v>
      </c>
      <c r="F45" s="11">
        <f t="shared" si="1"/>
        <v>84395</v>
      </c>
      <c r="G45" s="11">
        <f>'공종별내역서(건축)'!H393</f>
        <v>183040</v>
      </c>
      <c r="H45" s="11">
        <f t="shared" si="2"/>
        <v>183040</v>
      </c>
      <c r="I45" s="11">
        <f>'공종별내역서(건축)'!J393</f>
        <v>7970</v>
      </c>
      <c r="J45" s="11">
        <f t="shared" si="3"/>
        <v>7970</v>
      </c>
      <c r="K45" s="11">
        <f t="shared" si="4"/>
        <v>275405</v>
      </c>
      <c r="L45" s="11">
        <f t="shared" si="5"/>
        <v>275405</v>
      </c>
      <c r="M45" s="9" t="s">
        <v>52</v>
      </c>
      <c r="N45" s="1" t="s">
        <v>626</v>
      </c>
      <c r="O45" s="1" t="s">
        <v>52</v>
      </c>
      <c r="P45" s="1" t="s">
        <v>55</v>
      </c>
      <c r="Q45" s="1" t="s">
        <v>52</v>
      </c>
      <c r="R45">
        <v>3</v>
      </c>
      <c r="S45" s="1" t="s">
        <v>52</v>
      </c>
      <c r="T45" s="8"/>
    </row>
    <row r="46" spans="1:20" ht="26.1" customHeight="1">
      <c r="A46" s="9" t="s">
        <v>632</v>
      </c>
      <c r="B46" s="9" t="s">
        <v>52</v>
      </c>
      <c r="C46" s="9" t="s">
        <v>52</v>
      </c>
      <c r="D46" s="10">
        <v>1</v>
      </c>
      <c r="E46" s="11">
        <f>'공종별내역서(건축)'!F419</f>
        <v>83819</v>
      </c>
      <c r="F46" s="11">
        <f t="shared" si="1"/>
        <v>83819</v>
      </c>
      <c r="G46" s="11">
        <f>'공종별내역서(건축)'!H419</f>
        <v>7773201</v>
      </c>
      <c r="H46" s="11">
        <f t="shared" si="2"/>
        <v>7773201</v>
      </c>
      <c r="I46" s="11">
        <f>'공종별내역서(건축)'!J419</f>
        <v>111254</v>
      </c>
      <c r="J46" s="11">
        <f t="shared" si="3"/>
        <v>111254</v>
      </c>
      <c r="K46" s="11">
        <f t="shared" si="4"/>
        <v>7968274</v>
      </c>
      <c r="L46" s="11">
        <f t="shared" si="5"/>
        <v>7968274</v>
      </c>
      <c r="M46" s="9" t="s">
        <v>52</v>
      </c>
      <c r="N46" s="1" t="s">
        <v>633</v>
      </c>
      <c r="O46" s="1" t="s">
        <v>52</v>
      </c>
      <c r="P46" s="1" t="s">
        <v>55</v>
      </c>
      <c r="Q46" s="1" t="s">
        <v>52</v>
      </c>
      <c r="R46">
        <v>3</v>
      </c>
      <c r="S46" s="1" t="s">
        <v>52</v>
      </c>
      <c r="T46" s="8"/>
    </row>
    <row r="47" spans="1:20" ht="26.1" customHeight="1">
      <c r="A47" s="9" t="s">
        <v>717</v>
      </c>
      <c r="B47" s="9" t="s">
        <v>52</v>
      </c>
      <c r="C47" s="9" t="s">
        <v>52</v>
      </c>
      <c r="D47" s="10">
        <v>1</v>
      </c>
      <c r="E47" s="11">
        <f>'공종별내역서(건축)'!F445</f>
        <v>979538</v>
      </c>
      <c r="F47" s="11">
        <f t="shared" si="1"/>
        <v>979538</v>
      </c>
      <c r="G47" s="11">
        <f>'공종별내역서(건축)'!H445</f>
        <v>0</v>
      </c>
      <c r="H47" s="11">
        <f t="shared" si="2"/>
        <v>0</v>
      </c>
      <c r="I47" s="11">
        <f>'공종별내역서(건축)'!J445</f>
        <v>0</v>
      </c>
      <c r="J47" s="11">
        <f t="shared" si="3"/>
        <v>0</v>
      </c>
      <c r="K47" s="11">
        <f t="shared" si="4"/>
        <v>979538</v>
      </c>
      <c r="L47" s="11">
        <f t="shared" si="5"/>
        <v>979538</v>
      </c>
      <c r="M47" s="9" t="s">
        <v>52</v>
      </c>
      <c r="N47" s="1" t="s">
        <v>718</v>
      </c>
      <c r="O47" s="1" t="s">
        <v>52</v>
      </c>
      <c r="P47" s="1" t="s">
        <v>55</v>
      </c>
      <c r="Q47" s="1" t="s">
        <v>52</v>
      </c>
      <c r="R47">
        <v>3</v>
      </c>
      <c r="S47" s="1" t="s">
        <v>52</v>
      </c>
      <c r="T47" s="8"/>
    </row>
    <row r="48" spans="1:20" ht="26.1" customHeight="1">
      <c r="A48" s="9" t="s">
        <v>731</v>
      </c>
      <c r="B48" s="9" t="s">
        <v>52</v>
      </c>
      <c r="C48" s="9" t="s">
        <v>52</v>
      </c>
      <c r="D48" s="10">
        <v>1</v>
      </c>
      <c r="E48" s="11">
        <f>'공종별내역서(건축)'!F471</f>
        <v>0</v>
      </c>
      <c r="F48" s="11">
        <f t="shared" si="1"/>
        <v>0</v>
      </c>
      <c r="G48" s="11">
        <f>'공종별내역서(건축)'!H471</f>
        <v>0</v>
      </c>
      <c r="H48" s="11">
        <f t="shared" si="2"/>
        <v>0</v>
      </c>
      <c r="I48" s="11">
        <f>'공종별내역서(건축)'!J471</f>
        <v>191831</v>
      </c>
      <c r="J48" s="11">
        <f t="shared" si="3"/>
        <v>191831</v>
      </c>
      <c r="K48" s="11">
        <f t="shared" si="4"/>
        <v>191831</v>
      </c>
      <c r="L48" s="11">
        <f t="shared" si="5"/>
        <v>191831</v>
      </c>
      <c r="M48" s="9" t="s">
        <v>52</v>
      </c>
      <c r="N48" s="1" t="s">
        <v>732</v>
      </c>
      <c r="O48" s="1" t="s">
        <v>52</v>
      </c>
      <c r="P48" s="1" t="s">
        <v>55</v>
      </c>
      <c r="Q48" s="1" t="s">
        <v>52</v>
      </c>
      <c r="R48">
        <v>3</v>
      </c>
      <c r="S48" s="1" t="s">
        <v>52</v>
      </c>
      <c r="T48" s="8"/>
    </row>
    <row r="49" spans="1:20" s="111" customFormat="1" ht="26.1" customHeight="1">
      <c r="A49" s="108" t="s">
        <v>98</v>
      </c>
      <c r="B49" s="109"/>
      <c r="C49" s="109"/>
      <c r="D49" s="109"/>
      <c r="E49" s="109"/>
      <c r="F49" s="110">
        <f>SUM(F31:F48)</f>
        <v>59714795</v>
      </c>
      <c r="G49" s="109"/>
      <c r="H49" s="110">
        <f>SUM(H31:H48)</f>
        <v>66591170</v>
      </c>
      <c r="I49" s="109"/>
      <c r="J49" s="110">
        <f>SUM(J31:J48)</f>
        <v>4066775</v>
      </c>
      <c r="K49" s="109"/>
      <c r="L49" s="110">
        <f>SUM(L31:L48)</f>
        <v>130372740</v>
      </c>
      <c r="M49" s="109"/>
      <c r="T49" s="112"/>
    </row>
    <row r="50" spans="1:20" ht="26.1" customHeight="1">
      <c r="A50" s="9" t="s">
        <v>743</v>
      </c>
      <c r="B50" s="9" t="s">
        <v>52</v>
      </c>
      <c r="C50" s="9" t="s">
        <v>52</v>
      </c>
      <c r="D50" s="10">
        <v>1</v>
      </c>
      <c r="E50" s="11">
        <f>'공종별내역서(건축)'!F497</f>
        <v>0</v>
      </c>
      <c r="F50" s="11">
        <f t="shared" si="1"/>
        <v>0</v>
      </c>
      <c r="G50" s="11">
        <f>'공종별내역서(건축)'!H497</f>
        <v>0</v>
      </c>
      <c r="H50" s="11">
        <f t="shared" si="2"/>
        <v>0</v>
      </c>
      <c r="I50" s="11">
        <f>'공종별내역서(건축)'!J497</f>
        <v>2468960</v>
      </c>
      <c r="J50" s="11">
        <f t="shared" si="3"/>
        <v>2468960</v>
      </c>
      <c r="K50" s="11">
        <f t="shared" si="4"/>
        <v>2468960</v>
      </c>
      <c r="L50" s="11">
        <f t="shared" si="5"/>
        <v>2468960</v>
      </c>
      <c r="M50" s="9" t="s">
        <v>52</v>
      </c>
      <c r="N50" s="1" t="s">
        <v>744</v>
      </c>
      <c r="O50" s="1" t="s">
        <v>52</v>
      </c>
      <c r="P50" s="1" t="s">
        <v>52</v>
      </c>
      <c r="Q50" s="1" t="s">
        <v>745</v>
      </c>
      <c r="R50">
        <v>2</v>
      </c>
      <c r="S50" s="1" t="s">
        <v>52</v>
      </c>
      <c r="T50" s="8">
        <f>L50*1</f>
        <v>2468960</v>
      </c>
    </row>
    <row r="51" spans="1:20" ht="26.1" customHeight="1">
      <c r="A51" s="9" t="s">
        <v>768</v>
      </c>
      <c r="B51" s="9" t="s">
        <v>52</v>
      </c>
      <c r="C51" s="9" t="s">
        <v>52</v>
      </c>
      <c r="D51" s="10">
        <v>1</v>
      </c>
      <c r="E51" s="11">
        <f>'공종별내역서(건축)'!F523</f>
        <v>-3012</v>
      </c>
      <c r="F51" s="11">
        <f t="shared" si="1"/>
        <v>-3012</v>
      </c>
      <c r="G51" s="11">
        <f>'공종별내역서(건축)'!H523</f>
        <v>0</v>
      </c>
      <c r="H51" s="11">
        <f t="shared" si="2"/>
        <v>0</v>
      </c>
      <c r="I51" s="11">
        <f>'공종별내역서(건축)'!J523</f>
        <v>0</v>
      </c>
      <c r="J51" s="11">
        <f t="shared" si="3"/>
        <v>0</v>
      </c>
      <c r="K51" s="11">
        <f t="shared" si="4"/>
        <v>-3012</v>
      </c>
      <c r="L51" s="11">
        <f t="shared" si="5"/>
        <v>-3012</v>
      </c>
      <c r="M51" s="9" t="s">
        <v>52</v>
      </c>
      <c r="N51" s="1" t="s">
        <v>769</v>
      </c>
      <c r="O51" s="1" t="s">
        <v>52</v>
      </c>
      <c r="P51" s="1" t="s">
        <v>52</v>
      </c>
      <c r="Q51" s="1" t="s">
        <v>770</v>
      </c>
      <c r="R51">
        <v>2</v>
      </c>
      <c r="S51" s="1" t="s">
        <v>52</v>
      </c>
      <c r="T51" s="8">
        <f>L51*1</f>
        <v>-3012</v>
      </c>
    </row>
    <row r="52" spans="1:20" ht="26.1" customHeight="1">
      <c r="A52" s="9" t="s">
        <v>774</v>
      </c>
      <c r="B52" s="9" t="s">
        <v>52</v>
      </c>
      <c r="C52" s="9" t="s">
        <v>52</v>
      </c>
      <c r="D52" s="10">
        <v>1</v>
      </c>
      <c r="E52" s="11">
        <f>'공종별내역서(건축)'!F549</f>
        <v>11302000</v>
      </c>
      <c r="F52" s="11">
        <f t="shared" si="1"/>
        <v>11302000</v>
      </c>
      <c r="G52" s="11">
        <f>'공종별내역서(건축)'!H549</f>
        <v>0</v>
      </c>
      <c r="H52" s="11">
        <f t="shared" si="2"/>
        <v>0</v>
      </c>
      <c r="I52" s="11">
        <f>'공종별내역서(건축)'!J549</f>
        <v>0</v>
      </c>
      <c r="J52" s="11">
        <f t="shared" si="3"/>
        <v>0</v>
      </c>
      <c r="K52" s="11">
        <f t="shared" si="4"/>
        <v>11302000</v>
      </c>
      <c r="L52" s="11">
        <f t="shared" si="5"/>
        <v>11302000</v>
      </c>
      <c r="M52" s="9" t="s">
        <v>52</v>
      </c>
      <c r="N52" s="1" t="s">
        <v>775</v>
      </c>
      <c r="O52" s="1" t="s">
        <v>52</v>
      </c>
      <c r="P52" s="1" t="s">
        <v>52</v>
      </c>
      <c r="Q52" s="1" t="s">
        <v>776</v>
      </c>
      <c r="R52">
        <v>2</v>
      </c>
      <c r="S52" s="1" t="s">
        <v>52</v>
      </c>
      <c r="T52" s="8">
        <f>L52*1</f>
        <v>11302000</v>
      </c>
    </row>
    <row r="53" spans="1:20" ht="26.1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T53" s="8"/>
    </row>
    <row r="54" spans="1:20" ht="26.1" customHeight="1">
      <c r="A54" s="9"/>
      <c r="B54" s="10"/>
      <c r="C54" s="10"/>
      <c r="D54" s="10"/>
      <c r="E54" s="10"/>
      <c r="F54" s="11"/>
      <c r="G54" s="10"/>
      <c r="H54" s="11"/>
      <c r="I54" s="10"/>
      <c r="J54" s="11"/>
      <c r="K54" s="10"/>
      <c r="L54" s="11"/>
      <c r="M54" s="10"/>
      <c r="T54" s="8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49"/>
  <sheetViews>
    <sheetView view="pageBreakPreview" zoomScale="85" zoomScaleNormal="100" zoomScaleSheetLayoutView="85" workbookViewId="0">
      <pane xSplit="4" ySplit="3" topLeftCell="E187" activePane="bottomRight" state="frozen"/>
      <selection pane="topRight" activeCell="E1" sqref="E1"/>
      <selection pane="bottomLeft" activeCell="A4" sqref="A4"/>
      <selection pane="bottomRight" activeCell="B28" sqref="B28"/>
    </sheetView>
  </sheetViews>
  <sheetFormatPr defaultRowHeight="27" customHeight="1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27" customHeight="1">
      <c r="A1" s="4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48" ht="27" customHeight="1">
      <c r="A2" s="129" t="s">
        <v>2</v>
      </c>
      <c r="B2" s="129" t="s">
        <v>3</v>
      </c>
      <c r="C2" s="129" t="s">
        <v>4</v>
      </c>
      <c r="D2" s="129" t="s">
        <v>5</v>
      </c>
      <c r="E2" s="129" t="s">
        <v>6</v>
      </c>
      <c r="F2" s="129"/>
      <c r="G2" s="129" t="s">
        <v>9</v>
      </c>
      <c r="H2" s="129"/>
      <c r="I2" s="129" t="s">
        <v>10</v>
      </c>
      <c r="J2" s="129"/>
      <c r="K2" s="129" t="s">
        <v>11</v>
      </c>
      <c r="L2" s="129"/>
      <c r="M2" s="129" t="s">
        <v>12</v>
      </c>
      <c r="N2" s="123" t="s">
        <v>20</v>
      </c>
      <c r="O2" s="123" t="s">
        <v>14</v>
      </c>
      <c r="P2" s="123" t="s">
        <v>21</v>
      </c>
      <c r="Q2" s="123" t="s">
        <v>13</v>
      </c>
      <c r="R2" s="123" t="s">
        <v>22</v>
      </c>
      <c r="S2" s="123" t="s">
        <v>23</v>
      </c>
      <c r="T2" s="123" t="s">
        <v>24</v>
      </c>
      <c r="U2" s="123" t="s">
        <v>25</v>
      </c>
      <c r="V2" s="123" t="s">
        <v>26</v>
      </c>
      <c r="W2" s="123" t="s">
        <v>27</v>
      </c>
      <c r="X2" s="123" t="s">
        <v>28</v>
      </c>
      <c r="Y2" s="123" t="s">
        <v>29</v>
      </c>
      <c r="Z2" s="123" t="s">
        <v>30</v>
      </c>
      <c r="AA2" s="123" t="s">
        <v>31</v>
      </c>
      <c r="AB2" s="123" t="s">
        <v>32</v>
      </c>
      <c r="AC2" s="123" t="s">
        <v>33</v>
      </c>
      <c r="AD2" s="123" t="s">
        <v>34</v>
      </c>
      <c r="AE2" s="123" t="s">
        <v>35</v>
      </c>
      <c r="AF2" s="123" t="s">
        <v>36</v>
      </c>
      <c r="AG2" s="123" t="s">
        <v>37</v>
      </c>
      <c r="AH2" s="123" t="s">
        <v>38</v>
      </c>
      <c r="AI2" s="123" t="s">
        <v>39</v>
      </c>
      <c r="AJ2" s="123" t="s">
        <v>40</v>
      </c>
      <c r="AK2" s="123" t="s">
        <v>41</v>
      </c>
      <c r="AL2" s="123" t="s">
        <v>42</v>
      </c>
      <c r="AM2" s="123" t="s">
        <v>43</v>
      </c>
      <c r="AN2" s="123" t="s">
        <v>44</v>
      </c>
      <c r="AO2" s="123" t="s">
        <v>45</v>
      </c>
      <c r="AP2" s="123" t="s">
        <v>46</v>
      </c>
      <c r="AQ2" s="123" t="s">
        <v>47</v>
      </c>
      <c r="AR2" s="123" t="s">
        <v>48</v>
      </c>
      <c r="AS2" s="123" t="s">
        <v>16</v>
      </c>
      <c r="AT2" s="123" t="s">
        <v>17</v>
      </c>
      <c r="AU2" s="123" t="s">
        <v>49</v>
      </c>
      <c r="AV2" s="123" t="s">
        <v>50</v>
      </c>
    </row>
    <row r="3" spans="1:48" ht="27" customHeight="1">
      <c r="A3" s="129"/>
      <c r="B3" s="129"/>
      <c r="C3" s="129"/>
      <c r="D3" s="129"/>
      <c r="E3" s="41" t="s">
        <v>7</v>
      </c>
      <c r="F3" s="41" t="s">
        <v>8</v>
      </c>
      <c r="G3" s="41" t="s">
        <v>7</v>
      </c>
      <c r="H3" s="41" t="s">
        <v>8</v>
      </c>
      <c r="I3" s="41" t="s">
        <v>7</v>
      </c>
      <c r="J3" s="41" t="s">
        <v>8</v>
      </c>
      <c r="K3" s="41" t="s">
        <v>7</v>
      </c>
      <c r="L3" s="41" t="s">
        <v>8</v>
      </c>
      <c r="M3" s="129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</row>
    <row r="4" spans="1:48" ht="27" customHeight="1">
      <c r="A4" s="12" t="s">
        <v>56</v>
      </c>
      <c r="B4" s="12" t="s">
        <v>58</v>
      </c>
      <c r="C4" s="10"/>
      <c r="D4" s="10"/>
      <c r="E4" s="11"/>
      <c r="F4" s="11"/>
      <c r="G4" s="11"/>
      <c r="H4" s="11"/>
      <c r="I4" s="11"/>
      <c r="J4" s="11"/>
      <c r="K4" s="11"/>
      <c r="L4" s="11"/>
      <c r="M4" s="10"/>
      <c r="Q4" s="1" t="s">
        <v>57</v>
      </c>
    </row>
    <row r="5" spans="1:48" ht="27" customHeight="1">
      <c r="A5" s="12" t="s">
        <v>59</v>
      </c>
      <c r="B5" s="12" t="s">
        <v>52</v>
      </c>
      <c r="C5" s="12" t="s">
        <v>60</v>
      </c>
      <c r="D5" s="10">
        <v>6</v>
      </c>
      <c r="E5" s="11">
        <f>TRUNC(일위대가목록!E4,0)</f>
        <v>48616</v>
      </c>
      <c r="F5" s="11">
        <f t="shared" ref="F5:F11" si="0">TRUNC(E5*D5, 0)</f>
        <v>291696</v>
      </c>
      <c r="G5" s="11">
        <f>TRUNC(일위대가목록!F4,0)</f>
        <v>398224</v>
      </c>
      <c r="H5" s="11">
        <f t="shared" ref="H5:H11" si="1">TRUNC(G5*D5, 0)</f>
        <v>2389344</v>
      </c>
      <c r="I5" s="11">
        <f>TRUNC(일위대가목록!G4,0)</f>
        <v>73376</v>
      </c>
      <c r="J5" s="11">
        <f t="shared" ref="J5:J11" si="2">TRUNC(I5*D5, 0)</f>
        <v>440256</v>
      </c>
      <c r="K5" s="11">
        <f t="shared" ref="K5:L11" si="3">TRUNC(E5+G5+I5, 0)</f>
        <v>520216</v>
      </c>
      <c r="L5" s="11">
        <f t="shared" si="3"/>
        <v>3121296</v>
      </c>
      <c r="M5" s="12" t="s">
        <v>61</v>
      </c>
      <c r="N5" s="1" t="s">
        <v>62</v>
      </c>
      <c r="O5" s="1" t="s">
        <v>52</v>
      </c>
      <c r="P5" s="1" t="s">
        <v>52</v>
      </c>
      <c r="Q5" s="1" t="s">
        <v>57</v>
      </c>
      <c r="R5" s="1" t="s">
        <v>63</v>
      </c>
      <c r="S5" s="1" t="s">
        <v>64</v>
      </c>
      <c r="T5" s="1" t="s">
        <v>64</v>
      </c>
      <c r="AR5" s="1" t="s">
        <v>52</v>
      </c>
      <c r="AS5" s="1" t="s">
        <v>52</v>
      </c>
      <c r="AU5" s="1" t="s">
        <v>65</v>
      </c>
      <c r="AV5">
        <v>234</v>
      </c>
    </row>
    <row r="6" spans="1:48" ht="27" customHeight="1">
      <c r="A6" s="12" t="s">
        <v>66</v>
      </c>
      <c r="B6" s="12" t="s">
        <v>67</v>
      </c>
      <c r="C6" s="12" t="s">
        <v>68</v>
      </c>
      <c r="D6" s="10">
        <v>1</v>
      </c>
      <c r="E6" s="11">
        <f>TRUNC(일위대가목록!E5,0)</f>
        <v>43182</v>
      </c>
      <c r="F6" s="11">
        <f t="shared" si="0"/>
        <v>43182</v>
      </c>
      <c r="G6" s="11">
        <f>TRUNC(일위대가목록!F5,0)</f>
        <v>94574</v>
      </c>
      <c r="H6" s="11">
        <f t="shared" si="1"/>
        <v>94574</v>
      </c>
      <c r="I6" s="11">
        <f>TRUNC(일위대가목록!G5,0)</f>
        <v>0</v>
      </c>
      <c r="J6" s="11">
        <f t="shared" si="2"/>
        <v>0</v>
      </c>
      <c r="K6" s="11">
        <f t="shared" si="3"/>
        <v>137756</v>
      </c>
      <c r="L6" s="11">
        <f t="shared" si="3"/>
        <v>137756</v>
      </c>
      <c r="M6" s="12" t="s">
        <v>69</v>
      </c>
      <c r="N6" s="1" t="s">
        <v>70</v>
      </c>
      <c r="O6" s="1" t="s">
        <v>52</v>
      </c>
      <c r="P6" s="1" t="s">
        <v>52</v>
      </c>
      <c r="Q6" s="1" t="s">
        <v>57</v>
      </c>
      <c r="R6" s="1" t="s">
        <v>63</v>
      </c>
      <c r="S6" s="1" t="s">
        <v>64</v>
      </c>
      <c r="T6" s="1" t="s">
        <v>64</v>
      </c>
      <c r="AR6" s="1" t="s">
        <v>52</v>
      </c>
      <c r="AS6" s="1" t="s">
        <v>52</v>
      </c>
      <c r="AU6" s="1" t="s">
        <v>71</v>
      </c>
      <c r="AV6">
        <v>5</v>
      </c>
    </row>
    <row r="7" spans="1:48" ht="27" customHeight="1">
      <c r="A7" s="12" t="s">
        <v>72</v>
      </c>
      <c r="B7" s="12" t="s">
        <v>52</v>
      </c>
      <c r="C7" s="12" t="s">
        <v>73</v>
      </c>
      <c r="D7" s="10">
        <v>1</v>
      </c>
      <c r="E7" s="11">
        <f>TRUNC(일위대가목록!E6,0)</f>
        <v>8001</v>
      </c>
      <c r="F7" s="11">
        <f t="shared" si="0"/>
        <v>8001</v>
      </c>
      <c r="G7" s="11">
        <f>TRUNC(일위대가목록!F6,0)</f>
        <v>93266</v>
      </c>
      <c r="H7" s="11">
        <f t="shared" si="1"/>
        <v>93266</v>
      </c>
      <c r="I7" s="11">
        <f>TRUNC(일위대가목록!G6,0)</f>
        <v>0</v>
      </c>
      <c r="J7" s="11">
        <f t="shared" si="2"/>
        <v>0</v>
      </c>
      <c r="K7" s="11">
        <f t="shared" si="3"/>
        <v>101267</v>
      </c>
      <c r="L7" s="11">
        <f t="shared" si="3"/>
        <v>101267</v>
      </c>
      <c r="M7" s="12" t="s">
        <v>74</v>
      </c>
      <c r="N7" s="1" t="s">
        <v>75</v>
      </c>
      <c r="O7" s="1" t="s">
        <v>52</v>
      </c>
      <c r="P7" s="1" t="s">
        <v>52</v>
      </c>
      <c r="Q7" s="1" t="s">
        <v>57</v>
      </c>
      <c r="R7" s="1" t="s">
        <v>63</v>
      </c>
      <c r="S7" s="1" t="s">
        <v>64</v>
      </c>
      <c r="T7" s="1" t="s">
        <v>64</v>
      </c>
      <c r="AR7" s="1" t="s">
        <v>52</v>
      </c>
      <c r="AS7" s="1" t="s">
        <v>52</v>
      </c>
      <c r="AU7" s="1" t="s">
        <v>76</v>
      </c>
      <c r="AV7">
        <v>7</v>
      </c>
    </row>
    <row r="8" spans="1:48" ht="27" customHeight="1">
      <c r="A8" s="12" t="s">
        <v>77</v>
      </c>
      <c r="B8" s="12" t="s">
        <v>52</v>
      </c>
      <c r="C8" s="12" t="s">
        <v>73</v>
      </c>
      <c r="D8" s="10">
        <v>2</v>
      </c>
      <c r="E8" s="11">
        <f>TRUNC(일위대가목록!E7,0)</f>
        <v>12574</v>
      </c>
      <c r="F8" s="11">
        <f t="shared" si="0"/>
        <v>25148</v>
      </c>
      <c r="G8" s="11">
        <f>TRUNC(일위대가목록!F7,0)</f>
        <v>160723</v>
      </c>
      <c r="H8" s="11">
        <f t="shared" si="1"/>
        <v>321446</v>
      </c>
      <c r="I8" s="11">
        <f>TRUNC(일위대가목록!G7,0)</f>
        <v>0</v>
      </c>
      <c r="J8" s="11">
        <f t="shared" si="2"/>
        <v>0</v>
      </c>
      <c r="K8" s="11">
        <f t="shared" si="3"/>
        <v>173297</v>
      </c>
      <c r="L8" s="11">
        <f t="shared" si="3"/>
        <v>346594</v>
      </c>
      <c r="M8" s="12" t="s">
        <v>78</v>
      </c>
      <c r="N8" s="1" t="s">
        <v>79</v>
      </c>
      <c r="O8" s="1" t="s">
        <v>52</v>
      </c>
      <c r="P8" s="1" t="s">
        <v>52</v>
      </c>
      <c r="Q8" s="1" t="s">
        <v>57</v>
      </c>
      <c r="R8" s="1" t="s">
        <v>63</v>
      </c>
      <c r="S8" s="1" t="s">
        <v>64</v>
      </c>
      <c r="T8" s="1" t="s">
        <v>64</v>
      </c>
      <c r="AR8" s="1" t="s">
        <v>52</v>
      </c>
      <c r="AS8" s="1" t="s">
        <v>52</v>
      </c>
      <c r="AU8" s="1" t="s">
        <v>80</v>
      </c>
      <c r="AV8">
        <v>8</v>
      </c>
    </row>
    <row r="9" spans="1:48" ht="27" customHeight="1">
      <c r="A9" s="12" t="s">
        <v>81</v>
      </c>
      <c r="B9" s="12" t="s">
        <v>82</v>
      </c>
      <c r="C9" s="12" t="s">
        <v>83</v>
      </c>
      <c r="D9" s="10">
        <v>32</v>
      </c>
      <c r="E9" s="11">
        <f>TRUNC(일위대가목록!E8,0)</f>
        <v>2292</v>
      </c>
      <c r="F9" s="11">
        <f t="shared" si="0"/>
        <v>73344</v>
      </c>
      <c r="G9" s="11">
        <f>TRUNC(일위대가목록!F8,0)</f>
        <v>18265</v>
      </c>
      <c r="H9" s="11">
        <f t="shared" si="1"/>
        <v>584480</v>
      </c>
      <c r="I9" s="11">
        <f>TRUNC(일위대가목록!G8,0)</f>
        <v>0</v>
      </c>
      <c r="J9" s="11">
        <f t="shared" si="2"/>
        <v>0</v>
      </c>
      <c r="K9" s="11">
        <f t="shared" si="3"/>
        <v>20557</v>
      </c>
      <c r="L9" s="11">
        <f t="shared" si="3"/>
        <v>657824</v>
      </c>
      <c r="M9" s="12" t="s">
        <v>84</v>
      </c>
      <c r="N9" s="1" t="s">
        <v>85</v>
      </c>
      <c r="O9" s="1" t="s">
        <v>52</v>
      </c>
      <c r="P9" s="1" t="s">
        <v>52</v>
      </c>
      <c r="Q9" s="1" t="s">
        <v>57</v>
      </c>
      <c r="R9" s="1" t="s">
        <v>63</v>
      </c>
      <c r="S9" s="1" t="s">
        <v>64</v>
      </c>
      <c r="T9" s="1" t="s">
        <v>64</v>
      </c>
      <c r="AR9" s="1" t="s">
        <v>52</v>
      </c>
      <c r="AS9" s="1" t="s">
        <v>52</v>
      </c>
      <c r="AU9" s="1" t="s">
        <v>86</v>
      </c>
      <c r="AV9">
        <v>177</v>
      </c>
    </row>
    <row r="10" spans="1:48" ht="27" customHeight="1">
      <c r="A10" s="12" t="s">
        <v>87</v>
      </c>
      <c r="B10" s="12" t="s">
        <v>2978</v>
      </c>
      <c r="C10" s="12" t="s">
        <v>89</v>
      </c>
      <c r="D10" s="10">
        <v>3</v>
      </c>
      <c r="E10" s="11">
        <f>TRUNC(일위대가목록!E9,0)</f>
        <v>364794</v>
      </c>
      <c r="F10" s="11">
        <f t="shared" si="0"/>
        <v>1094382</v>
      </c>
      <c r="G10" s="11">
        <f>TRUNC(일위대가목록!F9,0)</f>
        <v>875370</v>
      </c>
      <c r="H10" s="11">
        <f t="shared" si="1"/>
        <v>2626110</v>
      </c>
      <c r="I10" s="11">
        <f>TRUNC(일위대가목록!G9,0)</f>
        <v>210948</v>
      </c>
      <c r="J10" s="11">
        <f t="shared" si="2"/>
        <v>632844</v>
      </c>
      <c r="K10" s="11">
        <f t="shared" si="3"/>
        <v>1451112</v>
      </c>
      <c r="L10" s="11">
        <f t="shared" si="3"/>
        <v>4353336</v>
      </c>
      <c r="M10" s="12" t="s">
        <v>90</v>
      </c>
      <c r="N10" s="1" t="s">
        <v>91</v>
      </c>
      <c r="O10" s="1" t="s">
        <v>52</v>
      </c>
      <c r="P10" s="1" t="s">
        <v>52</v>
      </c>
      <c r="Q10" s="1" t="s">
        <v>57</v>
      </c>
      <c r="R10" s="1" t="s">
        <v>63</v>
      </c>
      <c r="S10" s="1" t="s">
        <v>64</v>
      </c>
      <c r="T10" s="1" t="s">
        <v>64</v>
      </c>
      <c r="AR10" s="1" t="s">
        <v>52</v>
      </c>
      <c r="AS10" s="1" t="s">
        <v>52</v>
      </c>
      <c r="AU10" s="1" t="s">
        <v>92</v>
      </c>
      <c r="AV10">
        <v>245</v>
      </c>
    </row>
    <row r="11" spans="1:48" ht="27" customHeight="1">
      <c r="A11" s="12" t="s">
        <v>93</v>
      </c>
      <c r="B11" s="12" t="s">
        <v>94</v>
      </c>
      <c r="C11" s="12" t="s">
        <v>83</v>
      </c>
      <c r="D11" s="10">
        <v>139</v>
      </c>
      <c r="E11" s="11">
        <f>TRUNC(일위대가목록!E10,0)</f>
        <v>0</v>
      </c>
      <c r="F11" s="11">
        <f t="shared" si="0"/>
        <v>0</v>
      </c>
      <c r="G11" s="11">
        <f>TRUNC(일위대가목록!F10,0)</f>
        <v>4301</v>
      </c>
      <c r="H11" s="11">
        <f t="shared" si="1"/>
        <v>597839</v>
      </c>
      <c r="I11" s="11">
        <f>TRUNC(일위대가목록!G10,0)</f>
        <v>0</v>
      </c>
      <c r="J11" s="11">
        <f t="shared" si="2"/>
        <v>0</v>
      </c>
      <c r="K11" s="11">
        <f t="shared" si="3"/>
        <v>4301</v>
      </c>
      <c r="L11" s="11">
        <f t="shared" si="3"/>
        <v>597839</v>
      </c>
      <c r="M11" s="12" t="s">
        <v>95</v>
      </c>
      <c r="N11" s="1" t="s">
        <v>96</v>
      </c>
      <c r="O11" s="1" t="s">
        <v>52</v>
      </c>
      <c r="P11" s="1" t="s">
        <v>52</v>
      </c>
      <c r="Q11" s="1" t="s">
        <v>57</v>
      </c>
      <c r="R11" s="1" t="s">
        <v>63</v>
      </c>
      <c r="S11" s="1" t="s">
        <v>64</v>
      </c>
      <c r="T11" s="1" t="s">
        <v>64</v>
      </c>
      <c r="AR11" s="1" t="s">
        <v>52</v>
      </c>
      <c r="AS11" s="1" t="s">
        <v>52</v>
      </c>
      <c r="AU11" s="1" t="s">
        <v>97</v>
      </c>
      <c r="AV11">
        <v>12</v>
      </c>
    </row>
    <row r="12" spans="1:48" ht="27" customHeight="1">
      <c r="A12" s="10"/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0"/>
      <c r="Q12" s="1" t="s">
        <v>57</v>
      </c>
    </row>
    <row r="13" spans="1:48" ht="27" customHeight="1">
      <c r="A13" s="10"/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0"/>
      <c r="Q13" s="1" t="s">
        <v>57</v>
      </c>
    </row>
    <row r="14" spans="1:48" ht="27" customHeight="1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0"/>
      <c r="Q14" s="1" t="s">
        <v>57</v>
      </c>
    </row>
    <row r="15" spans="1:48" ht="27" customHeight="1">
      <c r="A15" s="10"/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0"/>
      <c r="Q15" s="1" t="s">
        <v>57</v>
      </c>
    </row>
    <row r="16" spans="1:48" ht="27" customHeight="1">
      <c r="A16" s="10"/>
      <c r="B16" s="10"/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0"/>
      <c r="Q16" s="1" t="s">
        <v>57</v>
      </c>
    </row>
    <row r="17" spans="1:48" ht="27" customHeight="1">
      <c r="A17" s="10"/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0"/>
      <c r="Q17" s="1" t="s">
        <v>57</v>
      </c>
    </row>
    <row r="18" spans="1:48" ht="27" customHeight="1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0"/>
      <c r="Q18" s="1" t="s">
        <v>57</v>
      </c>
    </row>
    <row r="19" spans="1:48" ht="27" customHeight="1">
      <c r="A19" s="10"/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0"/>
      <c r="Q19" s="1" t="s">
        <v>57</v>
      </c>
    </row>
    <row r="20" spans="1:48" ht="27" customHeight="1">
      <c r="A20" s="10"/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0"/>
      <c r="Q20" s="1" t="s">
        <v>57</v>
      </c>
    </row>
    <row r="21" spans="1:48" ht="27" customHeight="1">
      <c r="A21" s="10"/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0"/>
      <c r="Q21" s="1" t="s">
        <v>57</v>
      </c>
    </row>
    <row r="22" spans="1:48" ht="27" customHeight="1">
      <c r="A22" s="10"/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0"/>
      <c r="Q22" s="1" t="s">
        <v>57</v>
      </c>
    </row>
    <row r="23" spans="1:48" ht="27" customHeight="1">
      <c r="A23" s="10"/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0"/>
      <c r="Q23" s="1" t="s">
        <v>57</v>
      </c>
    </row>
    <row r="24" spans="1:48" ht="27" customHeight="1">
      <c r="A24" s="10"/>
      <c r="B24" s="10"/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0"/>
      <c r="Q24" s="1" t="s">
        <v>57</v>
      </c>
    </row>
    <row r="25" spans="1:48" ht="27" customHeight="1">
      <c r="A25" s="10"/>
      <c r="B25" s="10"/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0"/>
      <c r="Q25" s="1" t="s">
        <v>57</v>
      </c>
    </row>
    <row r="26" spans="1:48" ht="27" customHeight="1">
      <c r="A26" s="10"/>
      <c r="B26" s="10"/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0"/>
      <c r="Q26" s="1" t="s">
        <v>57</v>
      </c>
    </row>
    <row r="27" spans="1:48" ht="27" customHeight="1">
      <c r="A27" s="10"/>
      <c r="B27" s="10"/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0"/>
      <c r="Q27" s="1" t="s">
        <v>57</v>
      </c>
    </row>
    <row r="28" spans="1:48" ht="27" customHeight="1">
      <c r="A28" s="10"/>
      <c r="B28" s="10"/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0"/>
      <c r="Q28" s="1" t="s">
        <v>57</v>
      </c>
    </row>
    <row r="29" spans="1:48" ht="27" customHeight="1">
      <c r="A29" s="12" t="s">
        <v>98</v>
      </c>
      <c r="B29" s="10"/>
      <c r="C29" s="10"/>
      <c r="D29" s="10"/>
      <c r="E29" s="11"/>
      <c r="F29" s="11">
        <f>SUMIF(Q5:Q28,"010101",F5:F28)</f>
        <v>1535753</v>
      </c>
      <c r="G29" s="11"/>
      <c r="H29" s="11">
        <f>SUMIF(Q5:Q28,"010101",H5:H28)</f>
        <v>6707059</v>
      </c>
      <c r="I29" s="11"/>
      <c r="J29" s="11">
        <f>SUMIF(Q5:Q28,"010101",J5:J28)</f>
        <v>1073100</v>
      </c>
      <c r="K29" s="11"/>
      <c r="L29" s="11">
        <f>SUMIF(Q5:Q28,"010101",L5:L28)</f>
        <v>9315912</v>
      </c>
      <c r="M29" s="10"/>
      <c r="N29" t="s">
        <v>99</v>
      </c>
    </row>
    <row r="30" spans="1:48" ht="27" customHeight="1">
      <c r="A30" s="12" t="s">
        <v>100</v>
      </c>
      <c r="B30" s="12" t="s">
        <v>58</v>
      </c>
      <c r="C30" s="10"/>
      <c r="D30" s="10"/>
      <c r="E30" s="11"/>
      <c r="F30" s="11"/>
      <c r="G30" s="11"/>
      <c r="H30" s="11"/>
      <c r="I30" s="11"/>
      <c r="J30" s="11"/>
      <c r="K30" s="11"/>
      <c r="L30" s="11"/>
      <c r="M30" s="10"/>
      <c r="Q30" s="1" t="s">
        <v>101</v>
      </c>
    </row>
    <row r="31" spans="1:48" ht="27" customHeight="1">
      <c r="A31" s="12" t="s">
        <v>102</v>
      </c>
      <c r="B31" s="12" t="s">
        <v>103</v>
      </c>
      <c r="C31" s="12" t="s">
        <v>104</v>
      </c>
      <c r="D31" s="10">
        <v>95</v>
      </c>
      <c r="E31" s="11">
        <f>TRUNC(단가산출목록!E4,0)</f>
        <v>377</v>
      </c>
      <c r="F31" s="11">
        <f>TRUNC(E31*D31, 0)</f>
        <v>35815</v>
      </c>
      <c r="G31" s="11">
        <f>TRUNC(단가산출목록!F4,0)</f>
        <v>7181</v>
      </c>
      <c r="H31" s="11">
        <f>TRUNC(G31*D31, 0)</f>
        <v>682195</v>
      </c>
      <c r="I31" s="11">
        <f>TRUNC(단가산출목록!G4,0)</f>
        <v>374</v>
      </c>
      <c r="J31" s="11">
        <f>TRUNC(I31*D31, 0)</f>
        <v>35530</v>
      </c>
      <c r="K31" s="11">
        <f t="shared" ref="K31:L35" si="4">TRUNC(E31+G31+I31, 0)</f>
        <v>7932</v>
      </c>
      <c r="L31" s="11">
        <f t="shared" si="4"/>
        <v>753540</v>
      </c>
      <c r="M31" s="12" t="s">
        <v>105</v>
      </c>
      <c r="N31" s="1" t="s">
        <v>106</v>
      </c>
      <c r="O31" s="1" t="s">
        <v>52</v>
      </c>
      <c r="P31" s="1" t="s">
        <v>52</v>
      </c>
      <c r="Q31" s="1" t="s">
        <v>101</v>
      </c>
      <c r="R31" s="1" t="s">
        <v>64</v>
      </c>
      <c r="S31" s="1" t="s">
        <v>63</v>
      </c>
      <c r="T31" s="1" t="s">
        <v>64</v>
      </c>
      <c r="AR31" s="1" t="s">
        <v>52</v>
      </c>
      <c r="AS31" s="1" t="s">
        <v>52</v>
      </c>
      <c r="AU31" s="1" t="s">
        <v>107</v>
      </c>
      <c r="AV31">
        <v>15</v>
      </c>
    </row>
    <row r="32" spans="1:48" ht="27" customHeight="1">
      <c r="A32" s="12" t="s">
        <v>108</v>
      </c>
      <c r="B32" s="12" t="s">
        <v>109</v>
      </c>
      <c r="C32" s="12" t="s">
        <v>104</v>
      </c>
      <c r="D32" s="10">
        <v>36</v>
      </c>
      <c r="E32" s="11">
        <f>TRUNC(단가산출목록!E5,0)</f>
        <v>3815</v>
      </c>
      <c r="F32" s="11">
        <f>TRUNC(E32*D32, 0)</f>
        <v>137340</v>
      </c>
      <c r="G32" s="11">
        <f>TRUNC(단가산출목록!F5,0)</f>
        <v>5876</v>
      </c>
      <c r="H32" s="11">
        <f>TRUNC(G32*D32, 0)</f>
        <v>211536</v>
      </c>
      <c r="I32" s="11">
        <f>TRUNC(단가산출목록!G5,0)</f>
        <v>2100</v>
      </c>
      <c r="J32" s="11">
        <f>TRUNC(I32*D32, 0)</f>
        <v>75600</v>
      </c>
      <c r="K32" s="11">
        <f t="shared" si="4"/>
        <v>11791</v>
      </c>
      <c r="L32" s="11">
        <f t="shared" si="4"/>
        <v>424476</v>
      </c>
      <c r="M32" s="12" t="s">
        <v>110</v>
      </c>
      <c r="N32" s="1" t="s">
        <v>111</v>
      </c>
      <c r="O32" s="1" t="s">
        <v>52</v>
      </c>
      <c r="P32" s="1" t="s">
        <v>52</v>
      </c>
      <c r="Q32" s="1" t="s">
        <v>101</v>
      </c>
      <c r="R32" s="1" t="s">
        <v>64</v>
      </c>
      <c r="S32" s="1" t="s">
        <v>63</v>
      </c>
      <c r="T32" s="1" t="s">
        <v>64</v>
      </c>
      <c r="AR32" s="1" t="s">
        <v>52</v>
      </c>
      <c r="AS32" s="1" t="s">
        <v>52</v>
      </c>
      <c r="AU32" s="1" t="s">
        <v>112</v>
      </c>
      <c r="AV32">
        <v>16</v>
      </c>
    </row>
    <row r="33" spans="1:48" ht="27" customHeight="1">
      <c r="A33" s="12" t="s">
        <v>113</v>
      </c>
      <c r="B33" s="12" t="s">
        <v>114</v>
      </c>
      <c r="C33" s="12" t="s">
        <v>104</v>
      </c>
      <c r="D33" s="10">
        <v>59</v>
      </c>
      <c r="E33" s="11">
        <f>TRUNC(일위대가목록!E11,0)</f>
        <v>1913</v>
      </c>
      <c r="F33" s="11">
        <f>TRUNC(E33*D33, 0)</f>
        <v>112867</v>
      </c>
      <c r="G33" s="11">
        <f>TRUNC(일위대가목록!F11,0)</f>
        <v>5298</v>
      </c>
      <c r="H33" s="11">
        <f>TRUNC(G33*D33, 0)</f>
        <v>312582</v>
      </c>
      <c r="I33" s="11">
        <f>TRUNC(일위대가목록!G11,0)</f>
        <v>1574</v>
      </c>
      <c r="J33" s="11">
        <f>TRUNC(I33*D33, 0)</f>
        <v>92866</v>
      </c>
      <c r="K33" s="11">
        <f t="shared" si="4"/>
        <v>8785</v>
      </c>
      <c r="L33" s="11">
        <f t="shared" si="4"/>
        <v>518315</v>
      </c>
      <c r="M33" s="12" t="s">
        <v>115</v>
      </c>
      <c r="N33" s="1" t="s">
        <v>116</v>
      </c>
      <c r="O33" s="1" t="s">
        <v>52</v>
      </c>
      <c r="P33" s="1" t="s">
        <v>52</v>
      </c>
      <c r="Q33" s="1" t="s">
        <v>101</v>
      </c>
      <c r="R33" s="1" t="s">
        <v>63</v>
      </c>
      <c r="S33" s="1" t="s">
        <v>64</v>
      </c>
      <c r="T33" s="1" t="s">
        <v>64</v>
      </c>
      <c r="AR33" s="1" t="s">
        <v>52</v>
      </c>
      <c r="AS33" s="1" t="s">
        <v>52</v>
      </c>
      <c r="AU33" s="1" t="s">
        <v>117</v>
      </c>
      <c r="AV33">
        <v>178</v>
      </c>
    </row>
    <row r="34" spans="1:48" ht="27" customHeight="1">
      <c r="A34" s="12" t="s">
        <v>118</v>
      </c>
      <c r="B34" s="12" t="s">
        <v>119</v>
      </c>
      <c r="C34" s="12" t="s">
        <v>104</v>
      </c>
      <c r="D34" s="10">
        <v>11</v>
      </c>
      <c r="E34" s="11">
        <f>TRUNC(일위대가목록!E12,0)</f>
        <v>1326</v>
      </c>
      <c r="F34" s="11">
        <f>TRUNC(E34*D34, 0)</f>
        <v>14586</v>
      </c>
      <c r="G34" s="11">
        <f>TRUNC(일위대가목록!F12,0)</f>
        <v>9632</v>
      </c>
      <c r="H34" s="11">
        <f>TRUNC(G34*D34, 0)</f>
        <v>105952</v>
      </c>
      <c r="I34" s="11">
        <f>TRUNC(일위대가목록!G12,0)</f>
        <v>1409</v>
      </c>
      <c r="J34" s="11">
        <f>TRUNC(I34*D34, 0)</f>
        <v>15499</v>
      </c>
      <c r="K34" s="11">
        <f t="shared" si="4"/>
        <v>12367</v>
      </c>
      <c r="L34" s="11">
        <f t="shared" si="4"/>
        <v>136037</v>
      </c>
      <c r="M34" s="12" t="s">
        <v>120</v>
      </c>
      <c r="N34" s="1" t="s">
        <v>121</v>
      </c>
      <c r="O34" s="1" t="s">
        <v>52</v>
      </c>
      <c r="P34" s="1" t="s">
        <v>52</v>
      </c>
      <c r="Q34" s="1" t="s">
        <v>101</v>
      </c>
      <c r="R34" s="1" t="s">
        <v>63</v>
      </c>
      <c r="S34" s="1" t="s">
        <v>64</v>
      </c>
      <c r="T34" s="1" t="s">
        <v>64</v>
      </c>
      <c r="AR34" s="1" t="s">
        <v>52</v>
      </c>
      <c r="AS34" s="1" t="s">
        <v>52</v>
      </c>
      <c r="AU34" s="1" t="s">
        <v>122</v>
      </c>
      <c r="AV34">
        <v>32</v>
      </c>
    </row>
    <row r="35" spans="1:48" ht="27" customHeight="1">
      <c r="A35" s="12" t="s">
        <v>123</v>
      </c>
      <c r="B35" s="12" t="s">
        <v>124</v>
      </c>
      <c r="C35" s="12" t="s">
        <v>83</v>
      </c>
      <c r="D35" s="10">
        <v>5</v>
      </c>
      <c r="E35" s="11">
        <f>TRUNC(일위대가목록!E13,0)</f>
        <v>12638</v>
      </c>
      <c r="F35" s="11">
        <f>TRUNC(E35*D35, 0)</f>
        <v>63190</v>
      </c>
      <c r="G35" s="11">
        <f>TRUNC(일위대가목록!F13,0)</f>
        <v>3111</v>
      </c>
      <c r="H35" s="11">
        <f>TRUNC(G35*D35, 0)</f>
        <v>15555</v>
      </c>
      <c r="I35" s="11">
        <f>TRUNC(일위대가목록!G13,0)</f>
        <v>0</v>
      </c>
      <c r="J35" s="11">
        <f>TRUNC(I35*D35, 0)</f>
        <v>0</v>
      </c>
      <c r="K35" s="11">
        <f t="shared" si="4"/>
        <v>15749</v>
      </c>
      <c r="L35" s="11">
        <f t="shared" si="4"/>
        <v>78745</v>
      </c>
      <c r="M35" s="12" t="s">
        <v>125</v>
      </c>
      <c r="N35" s="1" t="s">
        <v>126</v>
      </c>
      <c r="O35" s="1" t="s">
        <v>52</v>
      </c>
      <c r="P35" s="1" t="s">
        <v>52</v>
      </c>
      <c r="Q35" s="1" t="s">
        <v>101</v>
      </c>
      <c r="R35" s="1" t="s">
        <v>63</v>
      </c>
      <c r="S35" s="1" t="s">
        <v>64</v>
      </c>
      <c r="T35" s="1" t="s">
        <v>64</v>
      </c>
      <c r="AR35" s="1" t="s">
        <v>52</v>
      </c>
      <c r="AS35" s="1" t="s">
        <v>52</v>
      </c>
      <c r="AU35" s="1" t="s">
        <v>127</v>
      </c>
      <c r="AV35">
        <v>210</v>
      </c>
    </row>
    <row r="36" spans="1:48" ht="27" customHeight="1">
      <c r="A36" s="10"/>
      <c r="B36" s="10"/>
      <c r="C36" s="10"/>
      <c r="D36" s="10"/>
      <c r="E36" s="11"/>
      <c r="F36" s="11"/>
      <c r="G36" s="11"/>
      <c r="H36" s="11"/>
      <c r="I36" s="11"/>
      <c r="J36" s="11"/>
      <c r="K36" s="11"/>
      <c r="L36" s="11"/>
      <c r="M36" s="10"/>
      <c r="Q36" s="1" t="s">
        <v>101</v>
      </c>
    </row>
    <row r="37" spans="1:48" ht="27" customHeight="1">
      <c r="A37" s="10"/>
      <c r="B37" s="10"/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0"/>
      <c r="Q37" s="1" t="s">
        <v>101</v>
      </c>
    </row>
    <row r="38" spans="1:48" ht="27" customHeight="1">
      <c r="A38" s="10"/>
      <c r="B38" s="10"/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0"/>
      <c r="Q38" s="1" t="s">
        <v>101</v>
      </c>
    </row>
    <row r="39" spans="1:48" ht="27" customHeight="1">
      <c r="A39" s="10"/>
      <c r="B39" s="10"/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0"/>
      <c r="Q39" s="1" t="s">
        <v>101</v>
      </c>
    </row>
    <row r="40" spans="1:48" ht="27" customHeight="1">
      <c r="A40" s="10"/>
      <c r="B40" s="10"/>
      <c r="C40" s="10"/>
      <c r="D40" s="10"/>
      <c r="E40" s="11"/>
      <c r="F40" s="11"/>
      <c r="G40" s="11"/>
      <c r="H40" s="11"/>
      <c r="I40" s="11"/>
      <c r="J40" s="11"/>
      <c r="K40" s="11"/>
      <c r="L40" s="11"/>
      <c r="M40" s="10"/>
      <c r="Q40" s="1" t="s">
        <v>101</v>
      </c>
    </row>
    <row r="41" spans="1:48" ht="27" customHeight="1">
      <c r="A41" s="10"/>
      <c r="B41" s="10"/>
      <c r="C41" s="10"/>
      <c r="D41" s="10"/>
      <c r="E41" s="11"/>
      <c r="F41" s="11"/>
      <c r="G41" s="11"/>
      <c r="H41" s="11"/>
      <c r="I41" s="11"/>
      <c r="J41" s="11"/>
      <c r="K41" s="11"/>
      <c r="L41" s="11"/>
      <c r="M41" s="10"/>
      <c r="Q41" s="1" t="s">
        <v>101</v>
      </c>
    </row>
    <row r="42" spans="1:48" ht="27" customHeight="1">
      <c r="A42" s="10"/>
      <c r="B42" s="10"/>
      <c r="C42" s="10"/>
      <c r="D42" s="10"/>
      <c r="E42" s="11"/>
      <c r="F42" s="11"/>
      <c r="G42" s="11"/>
      <c r="H42" s="11"/>
      <c r="I42" s="11"/>
      <c r="J42" s="11"/>
      <c r="K42" s="11"/>
      <c r="L42" s="11"/>
      <c r="M42" s="10"/>
      <c r="Q42" s="1" t="s">
        <v>101</v>
      </c>
    </row>
    <row r="43" spans="1:48" ht="27" customHeight="1">
      <c r="A43" s="10"/>
      <c r="B43" s="10"/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0"/>
      <c r="Q43" s="1" t="s">
        <v>101</v>
      </c>
    </row>
    <row r="44" spans="1:48" ht="27" customHeight="1">
      <c r="A44" s="10"/>
      <c r="B44" s="10"/>
      <c r="C44" s="10"/>
      <c r="D44" s="10"/>
      <c r="E44" s="11"/>
      <c r="F44" s="11"/>
      <c r="G44" s="11"/>
      <c r="H44" s="11"/>
      <c r="I44" s="11"/>
      <c r="J44" s="11"/>
      <c r="K44" s="11"/>
      <c r="L44" s="11"/>
      <c r="M44" s="10"/>
      <c r="Q44" s="1" t="s">
        <v>101</v>
      </c>
    </row>
    <row r="45" spans="1:48" ht="27" customHeight="1">
      <c r="A45" s="10"/>
      <c r="B45" s="10"/>
      <c r="C45" s="10"/>
      <c r="D45" s="10"/>
      <c r="E45" s="11"/>
      <c r="F45" s="11"/>
      <c r="G45" s="11"/>
      <c r="H45" s="11"/>
      <c r="I45" s="11"/>
      <c r="J45" s="11"/>
      <c r="K45" s="11"/>
      <c r="L45" s="11"/>
      <c r="M45" s="10"/>
      <c r="Q45" s="1" t="s">
        <v>101</v>
      </c>
    </row>
    <row r="46" spans="1:48" ht="27" customHeight="1">
      <c r="A46" s="10"/>
      <c r="B46" s="10"/>
      <c r="C46" s="10"/>
      <c r="D46" s="10"/>
      <c r="E46" s="11"/>
      <c r="F46" s="11"/>
      <c r="G46" s="11"/>
      <c r="H46" s="11"/>
      <c r="I46" s="11"/>
      <c r="J46" s="11"/>
      <c r="K46" s="11"/>
      <c r="L46" s="11"/>
      <c r="M46" s="10"/>
      <c r="Q46" s="1" t="s">
        <v>101</v>
      </c>
    </row>
    <row r="47" spans="1:48" ht="27" customHeight="1">
      <c r="A47" s="10"/>
      <c r="B47" s="10"/>
      <c r="C47" s="10"/>
      <c r="D47" s="10"/>
      <c r="E47" s="11"/>
      <c r="F47" s="11"/>
      <c r="G47" s="11"/>
      <c r="H47" s="11"/>
      <c r="I47" s="11"/>
      <c r="J47" s="11"/>
      <c r="K47" s="11"/>
      <c r="L47" s="11"/>
      <c r="M47" s="10"/>
      <c r="Q47" s="1" t="s">
        <v>101</v>
      </c>
    </row>
    <row r="48" spans="1:48" ht="27" customHeight="1">
      <c r="A48" s="10"/>
      <c r="B48" s="10"/>
      <c r="C48" s="10"/>
      <c r="D48" s="10"/>
      <c r="E48" s="11"/>
      <c r="F48" s="11"/>
      <c r="G48" s="11"/>
      <c r="H48" s="11"/>
      <c r="I48" s="11"/>
      <c r="J48" s="11"/>
      <c r="K48" s="11"/>
      <c r="L48" s="11"/>
      <c r="M48" s="10"/>
      <c r="Q48" s="1" t="s">
        <v>101</v>
      </c>
    </row>
    <row r="49" spans="1:48" ht="27" customHeight="1">
      <c r="A49" s="10"/>
      <c r="B49" s="10"/>
      <c r="C49" s="10"/>
      <c r="D49" s="10"/>
      <c r="E49" s="11"/>
      <c r="F49" s="11"/>
      <c r="G49" s="11"/>
      <c r="H49" s="11"/>
      <c r="I49" s="11"/>
      <c r="J49" s="11"/>
      <c r="K49" s="11"/>
      <c r="L49" s="11"/>
      <c r="M49" s="10"/>
      <c r="Q49" s="1" t="s">
        <v>101</v>
      </c>
    </row>
    <row r="50" spans="1:48" ht="27" customHeight="1">
      <c r="A50" s="10"/>
      <c r="B50" s="10"/>
      <c r="C50" s="10"/>
      <c r="D50" s="10"/>
      <c r="E50" s="11"/>
      <c r="F50" s="11"/>
      <c r="G50" s="11"/>
      <c r="H50" s="11"/>
      <c r="I50" s="11"/>
      <c r="J50" s="11"/>
      <c r="K50" s="11"/>
      <c r="L50" s="11"/>
      <c r="M50" s="10"/>
      <c r="Q50" s="1" t="s">
        <v>101</v>
      </c>
    </row>
    <row r="51" spans="1:48" ht="27" customHeight="1">
      <c r="A51" s="10"/>
      <c r="B51" s="10"/>
      <c r="C51" s="10"/>
      <c r="D51" s="10"/>
      <c r="E51" s="11"/>
      <c r="F51" s="11"/>
      <c r="G51" s="11"/>
      <c r="H51" s="11"/>
      <c r="I51" s="11"/>
      <c r="J51" s="11"/>
      <c r="K51" s="11"/>
      <c r="L51" s="11"/>
      <c r="M51" s="10"/>
      <c r="Q51" s="1" t="s">
        <v>101</v>
      </c>
    </row>
    <row r="52" spans="1:48" ht="27" customHeight="1">
      <c r="A52" s="10"/>
      <c r="B52" s="10"/>
      <c r="C52" s="10"/>
      <c r="D52" s="10"/>
      <c r="E52" s="11"/>
      <c r="F52" s="11"/>
      <c r="G52" s="11"/>
      <c r="H52" s="11"/>
      <c r="I52" s="11"/>
      <c r="J52" s="11"/>
      <c r="K52" s="11"/>
      <c r="L52" s="11"/>
      <c r="M52" s="10"/>
      <c r="Q52" s="1" t="s">
        <v>101</v>
      </c>
    </row>
    <row r="53" spans="1:48" ht="27" customHeight="1">
      <c r="A53" s="10"/>
      <c r="B53" s="10"/>
      <c r="C53" s="10"/>
      <c r="D53" s="10"/>
      <c r="E53" s="11"/>
      <c r="F53" s="11"/>
      <c r="G53" s="11"/>
      <c r="H53" s="11"/>
      <c r="I53" s="11"/>
      <c r="J53" s="11"/>
      <c r="K53" s="11"/>
      <c r="L53" s="11"/>
      <c r="M53" s="10"/>
      <c r="Q53" s="1" t="s">
        <v>101</v>
      </c>
    </row>
    <row r="54" spans="1:48" ht="27" customHeight="1">
      <c r="A54" s="10"/>
      <c r="B54" s="10"/>
      <c r="C54" s="10"/>
      <c r="D54" s="10"/>
      <c r="E54" s="11"/>
      <c r="F54" s="11"/>
      <c r="G54" s="11"/>
      <c r="H54" s="11"/>
      <c r="I54" s="11"/>
      <c r="J54" s="11"/>
      <c r="K54" s="11"/>
      <c r="L54" s="11"/>
      <c r="M54" s="10"/>
      <c r="Q54" s="1" t="s">
        <v>101</v>
      </c>
    </row>
    <row r="55" spans="1:48" ht="27" customHeight="1">
      <c r="A55" s="12" t="s">
        <v>98</v>
      </c>
      <c r="B55" s="10"/>
      <c r="C55" s="10"/>
      <c r="D55" s="10"/>
      <c r="E55" s="11"/>
      <c r="F55" s="11">
        <f>SUMIF(Q31:Q54,"010102",F31:F54)</f>
        <v>363798</v>
      </c>
      <c r="G55" s="11"/>
      <c r="H55" s="11">
        <f>SUMIF(Q31:Q54,"010102",H31:H54)</f>
        <v>1327820</v>
      </c>
      <c r="I55" s="11"/>
      <c r="J55" s="11">
        <f>SUMIF(Q31:Q54,"010102",J31:J54)</f>
        <v>219495</v>
      </c>
      <c r="K55" s="11"/>
      <c r="L55" s="11">
        <f>SUMIF(Q31:Q54,"010102",L31:L54)</f>
        <v>1911113</v>
      </c>
      <c r="M55" s="10"/>
      <c r="N55" t="s">
        <v>99</v>
      </c>
    </row>
    <row r="56" spans="1:48" ht="27" customHeight="1">
      <c r="A56" s="12" t="s">
        <v>128</v>
      </c>
      <c r="B56" s="12" t="s">
        <v>58</v>
      </c>
      <c r="C56" s="10"/>
      <c r="D56" s="10"/>
      <c r="E56" s="11"/>
      <c r="F56" s="11"/>
      <c r="G56" s="11"/>
      <c r="H56" s="11"/>
      <c r="I56" s="11"/>
      <c r="J56" s="11"/>
      <c r="K56" s="11"/>
      <c r="L56" s="11"/>
      <c r="M56" s="10"/>
      <c r="Q56" s="1" t="s">
        <v>129</v>
      </c>
    </row>
    <row r="57" spans="1:48" ht="27" customHeight="1">
      <c r="A57" s="12" t="s">
        <v>130</v>
      </c>
      <c r="B57" s="12" t="s">
        <v>131</v>
      </c>
      <c r="C57" s="12" t="s">
        <v>104</v>
      </c>
      <c r="D57" s="10">
        <v>55</v>
      </c>
      <c r="E57" s="11">
        <f>TRUNC(단가대비표!O49,0)</f>
        <v>0</v>
      </c>
      <c r="F57" s="11">
        <f t="shared" ref="F57:F75" si="5">TRUNC(E57*D57, 0)</f>
        <v>0</v>
      </c>
      <c r="G57" s="11">
        <f>TRUNC(단가대비표!P49,0)</f>
        <v>0</v>
      </c>
      <c r="H57" s="11">
        <f t="shared" ref="H57:H75" si="6">TRUNC(G57*D57, 0)</f>
        <v>0</v>
      </c>
      <c r="I57" s="11">
        <f>TRUNC(단가대비표!V49,0)</f>
        <v>0</v>
      </c>
      <c r="J57" s="11">
        <f t="shared" ref="J57:J75" si="7">TRUNC(I57*D57, 0)</f>
        <v>0</v>
      </c>
      <c r="K57" s="11">
        <f t="shared" ref="K57:K75" si="8">TRUNC(E57+G57+I57, 0)</f>
        <v>0</v>
      </c>
      <c r="L57" s="11">
        <f t="shared" ref="L57:L75" si="9">TRUNC(F57+H57+J57, 0)</f>
        <v>0</v>
      </c>
      <c r="M57" s="12" t="s">
        <v>52</v>
      </c>
      <c r="N57" s="1" t="s">
        <v>132</v>
      </c>
      <c r="O57" s="1" t="s">
        <v>52</v>
      </c>
      <c r="P57" s="1" t="s">
        <v>52</v>
      </c>
      <c r="Q57" s="1" t="s">
        <v>129</v>
      </c>
      <c r="R57" s="1" t="s">
        <v>64</v>
      </c>
      <c r="S57" s="1" t="s">
        <v>64</v>
      </c>
      <c r="T57" s="1" t="s">
        <v>63</v>
      </c>
      <c r="AR57" s="1" t="s">
        <v>52</v>
      </c>
      <c r="AS57" s="1" t="s">
        <v>52</v>
      </c>
      <c r="AU57" s="1" t="s">
        <v>133</v>
      </c>
      <c r="AV57">
        <v>186</v>
      </c>
    </row>
    <row r="58" spans="1:48" ht="27" customHeight="1">
      <c r="A58" s="12" t="s">
        <v>134</v>
      </c>
      <c r="B58" s="12" t="s">
        <v>135</v>
      </c>
      <c r="C58" s="12" t="s">
        <v>104</v>
      </c>
      <c r="D58" s="10">
        <v>4</v>
      </c>
      <c r="E58" s="11">
        <f>TRUNC(단가대비표!O50,0)</f>
        <v>0</v>
      </c>
      <c r="F58" s="11">
        <f t="shared" si="5"/>
        <v>0</v>
      </c>
      <c r="G58" s="11">
        <f>TRUNC(단가대비표!P50,0)</f>
        <v>0</v>
      </c>
      <c r="H58" s="11">
        <f t="shared" si="6"/>
        <v>0</v>
      </c>
      <c r="I58" s="11">
        <f>TRUNC(단가대비표!V50,0)</f>
        <v>0</v>
      </c>
      <c r="J58" s="11">
        <f t="shared" si="7"/>
        <v>0</v>
      </c>
      <c r="K58" s="11">
        <f t="shared" si="8"/>
        <v>0</v>
      </c>
      <c r="L58" s="11">
        <f t="shared" si="9"/>
        <v>0</v>
      </c>
      <c r="M58" s="12" t="s">
        <v>52</v>
      </c>
      <c r="N58" s="1" t="s">
        <v>136</v>
      </c>
      <c r="O58" s="1" t="s">
        <v>52</v>
      </c>
      <c r="P58" s="1" t="s">
        <v>52</v>
      </c>
      <c r="Q58" s="1" t="s">
        <v>129</v>
      </c>
      <c r="R58" s="1" t="s">
        <v>64</v>
      </c>
      <c r="S58" s="1" t="s">
        <v>64</v>
      </c>
      <c r="T58" s="1" t="s">
        <v>63</v>
      </c>
      <c r="AR58" s="1" t="s">
        <v>52</v>
      </c>
      <c r="AS58" s="1" t="s">
        <v>52</v>
      </c>
      <c r="AU58" s="1" t="s">
        <v>137</v>
      </c>
      <c r="AV58">
        <v>188</v>
      </c>
    </row>
    <row r="59" spans="1:48" ht="27" customHeight="1">
      <c r="A59" s="12" t="s">
        <v>138</v>
      </c>
      <c r="B59" s="12" t="s">
        <v>135</v>
      </c>
      <c r="C59" s="12" t="s">
        <v>104</v>
      </c>
      <c r="D59" s="10">
        <v>3</v>
      </c>
      <c r="E59" s="11">
        <f>TRUNC(단가대비표!O48,0)</f>
        <v>0</v>
      </c>
      <c r="F59" s="11">
        <f t="shared" si="5"/>
        <v>0</v>
      </c>
      <c r="G59" s="11">
        <f>TRUNC(단가대비표!P48,0)</f>
        <v>0</v>
      </c>
      <c r="H59" s="11">
        <f t="shared" si="6"/>
        <v>0</v>
      </c>
      <c r="I59" s="11">
        <f>TRUNC(단가대비표!V48,0)</f>
        <v>0</v>
      </c>
      <c r="J59" s="11">
        <f t="shared" si="7"/>
        <v>0</v>
      </c>
      <c r="K59" s="11">
        <f t="shared" si="8"/>
        <v>0</v>
      </c>
      <c r="L59" s="11">
        <f t="shared" si="9"/>
        <v>0</v>
      </c>
      <c r="M59" s="12" t="s">
        <v>52</v>
      </c>
      <c r="N59" s="1" t="s">
        <v>139</v>
      </c>
      <c r="O59" s="1" t="s">
        <v>52</v>
      </c>
      <c r="P59" s="1" t="s">
        <v>52</v>
      </c>
      <c r="Q59" s="1" t="s">
        <v>129</v>
      </c>
      <c r="R59" s="1" t="s">
        <v>64</v>
      </c>
      <c r="S59" s="1" t="s">
        <v>64</v>
      </c>
      <c r="T59" s="1" t="s">
        <v>63</v>
      </c>
      <c r="AR59" s="1" t="s">
        <v>52</v>
      </c>
      <c r="AS59" s="1" t="s">
        <v>52</v>
      </c>
      <c r="AU59" s="1" t="s">
        <v>140</v>
      </c>
      <c r="AV59">
        <v>187</v>
      </c>
    </row>
    <row r="60" spans="1:48" ht="27" customHeight="1">
      <c r="A60" s="12" t="s">
        <v>141</v>
      </c>
      <c r="B60" s="12" t="s">
        <v>142</v>
      </c>
      <c r="C60" s="12" t="s">
        <v>104</v>
      </c>
      <c r="D60" s="10">
        <v>26</v>
      </c>
      <c r="E60" s="11">
        <f>TRUNC(일위대가목록!E14,0)</f>
        <v>1897</v>
      </c>
      <c r="F60" s="11">
        <f t="shared" si="5"/>
        <v>49322</v>
      </c>
      <c r="G60" s="11">
        <f>TRUNC(일위대가목록!F14,0)</f>
        <v>10266</v>
      </c>
      <c r="H60" s="11">
        <f t="shared" si="6"/>
        <v>266916</v>
      </c>
      <c r="I60" s="11">
        <f>TRUNC(일위대가목록!G14,0)</f>
        <v>3062</v>
      </c>
      <c r="J60" s="11">
        <f t="shared" si="7"/>
        <v>79612</v>
      </c>
      <c r="K60" s="11">
        <f t="shared" si="8"/>
        <v>15225</v>
      </c>
      <c r="L60" s="11">
        <f t="shared" si="9"/>
        <v>395850</v>
      </c>
      <c r="M60" s="12" t="s">
        <v>143</v>
      </c>
      <c r="N60" s="1" t="s">
        <v>144</v>
      </c>
      <c r="O60" s="1" t="s">
        <v>52</v>
      </c>
      <c r="P60" s="1" t="s">
        <v>52</v>
      </c>
      <c r="Q60" s="1" t="s">
        <v>129</v>
      </c>
      <c r="R60" s="1" t="s">
        <v>63</v>
      </c>
      <c r="S60" s="1" t="s">
        <v>64</v>
      </c>
      <c r="T60" s="1" t="s">
        <v>64</v>
      </c>
      <c r="AR60" s="1" t="s">
        <v>52</v>
      </c>
      <c r="AS60" s="1" t="s">
        <v>52</v>
      </c>
      <c r="AU60" s="1" t="s">
        <v>145</v>
      </c>
      <c r="AV60">
        <v>238</v>
      </c>
    </row>
    <row r="61" spans="1:48" ht="27" customHeight="1">
      <c r="A61" s="12" t="s">
        <v>141</v>
      </c>
      <c r="B61" s="12" t="s">
        <v>146</v>
      </c>
      <c r="C61" s="12" t="s">
        <v>104</v>
      </c>
      <c r="D61" s="10">
        <v>29</v>
      </c>
      <c r="E61" s="11">
        <f>TRUNC(일위대가목록!E15,0)</f>
        <v>2658</v>
      </c>
      <c r="F61" s="11">
        <f t="shared" si="5"/>
        <v>77082</v>
      </c>
      <c r="G61" s="11">
        <f>TRUNC(일위대가목록!F15,0)</f>
        <v>14343</v>
      </c>
      <c r="H61" s="11">
        <f t="shared" si="6"/>
        <v>415947</v>
      </c>
      <c r="I61" s="11">
        <f>TRUNC(일위대가목록!G15,0)</f>
        <v>4290</v>
      </c>
      <c r="J61" s="11">
        <f t="shared" si="7"/>
        <v>124410</v>
      </c>
      <c r="K61" s="11">
        <f t="shared" si="8"/>
        <v>21291</v>
      </c>
      <c r="L61" s="11">
        <f t="shared" si="9"/>
        <v>617439</v>
      </c>
      <c r="M61" s="12" t="s">
        <v>147</v>
      </c>
      <c r="N61" s="1" t="s">
        <v>148</v>
      </c>
      <c r="O61" s="1" t="s">
        <v>52</v>
      </c>
      <c r="P61" s="1" t="s">
        <v>52</v>
      </c>
      <c r="Q61" s="1" t="s">
        <v>129</v>
      </c>
      <c r="R61" s="1" t="s">
        <v>63</v>
      </c>
      <c r="S61" s="1" t="s">
        <v>64</v>
      </c>
      <c r="T61" s="1" t="s">
        <v>64</v>
      </c>
      <c r="AR61" s="1" t="s">
        <v>52</v>
      </c>
      <c r="AS61" s="1" t="s">
        <v>52</v>
      </c>
      <c r="AU61" s="1" t="s">
        <v>149</v>
      </c>
      <c r="AV61">
        <v>239</v>
      </c>
    </row>
    <row r="62" spans="1:48" ht="27" customHeight="1">
      <c r="A62" s="12" t="s">
        <v>150</v>
      </c>
      <c r="B62" s="12" t="s">
        <v>151</v>
      </c>
      <c r="C62" s="12" t="s">
        <v>104</v>
      </c>
      <c r="D62" s="10">
        <v>4</v>
      </c>
      <c r="E62" s="11">
        <f>TRUNC(일위대가목록!E16,0)</f>
        <v>1835</v>
      </c>
      <c r="F62" s="11">
        <f t="shared" si="5"/>
        <v>7340</v>
      </c>
      <c r="G62" s="11">
        <f>TRUNC(일위대가목록!F16,0)</f>
        <v>9007</v>
      </c>
      <c r="H62" s="11">
        <f t="shared" si="6"/>
        <v>36028</v>
      </c>
      <c r="I62" s="11">
        <f>TRUNC(일위대가목록!G16,0)</f>
        <v>2999</v>
      </c>
      <c r="J62" s="11">
        <f t="shared" si="7"/>
        <v>11996</v>
      </c>
      <c r="K62" s="11">
        <f t="shared" si="8"/>
        <v>13841</v>
      </c>
      <c r="L62" s="11">
        <f t="shared" si="9"/>
        <v>55364</v>
      </c>
      <c r="M62" s="12" t="s">
        <v>152</v>
      </c>
      <c r="N62" s="1" t="s">
        <v>153</v>
      </c>
      <c r="O62" s="1" t="s">
        <v>52</v>
      </c>
      <c r="P62" s="1" t="s">
        <v>52</v>
      </c>
      <c r="Q62" s="1" t="s">
        <v>129</v>
      </c>
      <c r="R62" s="1" t="s">
        <v>63</v>
      </c>
      <c r="S62" s="1" t="s">
        <v>64</v>
      </c>
      <c r="T62" s="1" t="s">
        <v>64</v>
      </c>
      <c r="AR62" s="1" t="s">
        <v>52</v>
      </c>
      <c r="AS62" s="1" t="s">
        <v>52</v>
      </c>
      <c r="AU62" s="1" t="s">
        <v>154</v>
      </c>
      <c r="AV62">
        <v>240</v>
      </c>
    </row>
    <row r="63" spans="1:48" ht="27" customHeight="1">
      <c r="A63" s="12" t="s">
        <v>150</v>
      </c>
      <c r="B63" s="12" t="s">
        <v>155</v>
      </c>
      <c r="C63" s="12" t="s">
        <v>104</v>
      </c>
      <c r="D63" s="10">
        <v>3</v>
      </c>
      <c r="E63" s="11">
        <f>TRUNC(일위대가목록!E17,0)</f>
        <v>2618</v>
      </c>
      <c r="F63" s="11">
        <f t="shared" si="5"/>
        <v>7854</v>
      </c>
      <c r="G63" s="11">
        <f>TRUNC(일위대가목록!F17,0)</f>
        <v>12592</v>
      </c>
      <c r="H63" s="11">
        <f t="shared" si="6"/>
        <v>37776</v>
      </c>
      <c r="I63" s="11">
        <f>TRUNC(일위대가목록!G17,0)</f>
        <v>5096</v>
      </c>
      <c r="J63" s="11">
        <f t="shared" si="7"/>
        <v>15288</v>
      </c>
      <c r="K63" s="11">
        <f t="shared" si="8"/>
        <v>20306</v>
      </c>
      <c r="L63" s="11">
        <f t="shared" si="9"/>
        <v>60918</v>
      </c>
      <c r="M63" s="12" t="s">
        <v>156</v>
      </c>
      <c r="N63" s="1" t="s">
        <v>157</v>
      </c>
      <c r="O63" s="1" t="s">
        <v>52</v>
      </c>
      <c r="P63" s="1" t="s">
        <v>52</v>
      </c>
      <c r="Q63" s="1" t="s">
        <v>129</v>
      </c>
      <c r="R63" s="1" t="s">
        <v>63</v>
      </c>
      <c r="S63" s="1" t="s">
        <v>64</v>
      </c>
      <c r="T63" s="1" t="s">
        <v>64</v>
      </c>
      <c r="AR63" s="1" t="s">
        <v>52</v>
      </c>
      <c r="AS63" s="1" t="s">
        <v>52</v>
      </c>
      <c r="AU63" s="1" t="s">
        <v>158</v>
      </c>
      <c r="AV63">
        <v>241</v>
      </c>
    </row>
    <row r="64" spans="1:48" ht="27" customHeight="1">
      <c r="A64" s="12" t="s">
        <v>159</v>
      </c>
      <c r="B64" s="12" t="s">
        <v>160</v>
      </c>
      <c r="C64" s="12" t="s">
        <v>161</v>
      </c>
      <c r="D64" s="10">
        <v>2.8769999999999998</v>
      </c>
      <c r="E64" s="11">
        <f>TRUNC(단가대비표!O35,0)</f>
        <v>0</v>
      </c>
      <c r="F64" s="11">
        <f t="shared" si="5"/>
        <v>0</v>
      </c>
      <c r="G64" s="11">
        <f>TRUNC(단가대비표!P35,0)</f>
        <v>0</v>
      </c>
      <c r="H64" s="11">
        <f t="shared" si="6"/>
        <v>0</v>
      </c>
      <c r="I64" s="11">
        <f>TRUNC(단가대비표!V35,0)</f>
        <v>0</v>
      </c>
      <c r="J64" s="11">
        <f t="shared" si="7"/>
        <v>0</v>
      </c>
      <c r="K64" s="11">
        <f t="shared" si="8"/>
        <v>0</v>
      </c>
      <c r="L64" s="11">
        <f t="shared" si="9"/>
        <v>0</v>
      </c>
      <c r="M64" s="12" t="s">
        <v>162</v>
      </c>
      <c r="N64" s="1" t="s">
        <v>163</v>
      </c>
      <c r="O64" s="1" t="s">
        <v>52</v>
      </c>
      <c r="P64" s="1" t="s">
        <v>52</v>
      </c>
      <c r="Q64" s="1" t="s">
        <v>129</v>
      </c>
      <c r="R64" s="1" t="s">
        <v>64</v>
      </c>
      <c r="S64" s="1" t="s">
        <v>64</v>
      </c>
      <c r="T64" s="1" t="s">
        <v>63</v>
      </c>
      <c r="AR64" s="1" t="s">
        <v>52</v>
      </c>
      <c r="AS64" s="1" t="s">
        <v>52</v>
      </c>
      <c r="AU64" s="1" t="s">
        <v>164</v>
      </c>
      <c r="AV64">
        <v>184</v>
      </c>
    </row>
    <row r="65" spans="1:48" ht="27" customHeight="1">
      <c r="A65" s="12" t="s">
        <v>159</v>
      </c>
      <c r="B65" s="12" t="s">
        <v>165</v>
      </c>
      <c r="C65" s="12" t="s">
        <v>161</v>
      </c>
      <c r="D65" s="10">
        <v>0.44800000000000001</v>
      </c>
      <c r="E65" s="11">
        <f>TRUNC(단가대비표!O36,0)</f>
        <v>0</v>
      </c>
      <c r="F65" s="11">
        <f t="shared" si="5"/>
        <v>0</v>
      </c>
      <c r="G65" s="11">
        <f>TRUNC(단가대비표!P36,0)</f>
        <v>0</v>
      </c>
      <c r="H65" s="11">
        <f t="shared" si="6"/>
        <v>0</v>
      </c>
      <c r="I65" s="11">
        <f>TRUNC(단가대비표!V36,0)</f>
        <v>0</v>
      </c>
      <c r="J65" s="11">
        <f t="shared" si="7"/>
        <v>0</v>
      </c>
      <c r="K65" s="11">
        <f t="shared" si="8"/>
        <v>0</v>
      </c>
      <c r="L65" s="11">
        <f t="shared" si="9"/>
        <v>0</v>
      </c>
      <c r="M65" s="12" t="s">
        <v>162</v>
      </c>
      <c r="N65" s="1" t="s">
        <v>166</v>
      </c>
      <c r="O65" s="1" t="s">
        <v>52</v>
      </c>
      <c r="P65" s="1" t="s">
        <v>52</v>
      </c>
      <c r="Q65" s="1" t="s">
        <v>129</v>
      </c>
      <c r="R65" s="1" t="s">
        <v>64</v>
      </c>
      <c r="S65" s="1" t="s">
        <v>64</v>
      </c>
      <c r="T65" s="1" t="s">
        <v>63</v>
      </c>
      <c r="AR65" s="1" t="s">
        <v>52</v>
      </c>
      <c r="AS65" s="1" t="s">
        <v>52</v>
      </c>
      <c r="AU65" s="1" t="s">
        <v>167</v>
      </c>
      <c r="AV65">
        <v>183</v>
      </c>
    </row>
    <row r="66" spans="1:48" ht="27" customHeight="1">
      <c r="A66" s="12" t="s">
        <v>159</v>
      </c>
      <c r="B66" s="12" t="s">
        <v>168</v>
      </c>
      <c r="C66" s="12" t="s">
        <v>161</v>
      </c>
      <c r="D66" s="10">
        <v>1.169</v>
      </c>
      <c r="E66" s="11">
        <f>TRUNC(단가대비표!O37,0)</f>
        <v>0</v>
      </c>
      <c r="F66" s="11">
        <f t="shared" si="5"/>
        <v>0</v>
      </c>
      <c r="G66" s="11">
        <f>TRUNC(단가대비표!P37,0)</f>
        <v>0</v>
      </c>
      <c r="H66" s="11">
        <f t="shared" si="6"/>
        <v>0</v>
      </c>
      <c r="I66" s="11">
        <f>TRUNC(단가대비표!V37,0)</f>
        <v>0</v>
      </c>
      <c r="J66" s="11">
        <f t="shared" si="7"/>
        <v>0</v>
      </c>
      <c r="K66" s="11">
        <f t="shared" si="8"/>
        <v>0</v>
      </c>
      <c r="L66" s="11">
        <f t="shared" si="9"/>
        <v>0</v>
      </c>
      <c r="M66" s="12" t="s">
        <v>162</v>
      </c>
      <c r="N66" s="1" t="s">
        <v>169</v>
      </c>
      <c r="O66" s="1" t="s">
        <v>52</v>
      </c>
      <c r="P66" s="1" t="s">
        <v>52</v>
      </c>
      <c r="Q66" s="1" t="s">
        <v>129</v>
      </c>
      <c r="R66" s="1" t="s">
        <v>64</v>
      </c>
      <c r="S66" s="1" t="s">
        <v>64</v>
      </c>
      <c r="T66" s="1" t="s">
        <v>63</v>
      </c>
      <c r="AR66" s="1" t="s">
        <v>52</v>
      </c>
      <c r="AS66" s="1" t="s">
        <v>52</v>
      </c>
      <c r="AU66" s="1" t="s">
        <v>170</v>
      </c>
      <c r="AV66">
        <v>185</v>
      </c>
    </row>
    <row r="67" spans="1:48" ht="27" customHeight="1">
      <c r="A67" s="12" t="s">
        <v>171</v>
      </c>
      <c r="B67" s="12" t="s">
        <v>172</v>
      </c>
      <c r="C67" s="12" t="s">
        <v>161</v>
      </c>
      <c r="D67" s="10">
        <v>4.3650000000000002</v>
      </c>
      <c r="E67" s="11">
        <f>TRUNC(일위대가목록!E18,0)</f>
        <v>10101</v>
      </c>
      <c r="F67" s="11">
        <f t="shared" si="5"/>
        <v>44090</v>
      </c>
      <c r="G67" s="11">
        <f>TRUNC(일위대가목록!F18,0)</f>
        <v>791069</v>
      </c>
      <c r="H67" s="11">
        <f t="shared" si="6"/>
        <v>3453016</v>
      </c>
      <c r="I67" s="11">
        <f>TRUNC(일위대가목록!G18,0)</f>
        <v>31048</v>
      </c>
      <c r="J67" s="11">
        <f t="shared" si="7"/>
        <v>135524</v>
      </c>
      <c r="K67" s="11">
        <f t="shared" si="8"/>
        <v>832218</v>
      </c>
      <c r="L67" s="11">
        <f t="shared" si="9"/>
        <v>3632630</v>
      </c>
      <c r="M67" s="12" t="s">
        <v>173</v>
      </c>
      <c r="N67" s="1" t="s">
        <v>174</v>
      </c>
      <c r="O67" s="1" t="s">
        <v>52</v>
      </c>
      <c r="P67" s="1" t="s">
        <v>52</v>
      </c>
      <c r="Q67" s="1" t="s">
        <v>129</v>
      </c>
      <c r="R67" s="1" t="s">
        <v>63</v>
      </c>
      <c r="S67" s="1" t="s">
        <v>64</v>
      </c>
      <c r="T67" s="1" t="s">
        <v>64</v>
      </c>
      <c r="AR67" s="1" t="s">
        <v>52</v>
      </c>
      <c r="AS67" s="1" t="s">
        <v>52</v>
      </c>
      <c r="AU67" s="1" t="s">
        <v>175</v>
      </c>
      <c r="AV67">
        <v>29</v>
      </c>
    </row>
    <row r="68" spans="1:48" ht="27" customHeight="1">
      <c r="A68" s="12" t="s">
        <v>176</v>
      </c>
      <c r="B68" s="12" t="s">
        <v>177</v>
      </c>
      <c r="C68" s="12" t="s">
        <v>83</v>
      </c>
      <c r="D68" s="10">
        <v>30</v>
      </c>
      <c r="E68" s="11">
        <f>TRUNC(일위대가목록!E19,0)</f>
        <v>12002</v>
      </c>
      <c r="F68" s="11">
        <f t="shared" si="5"/>
        <v>360060</v>
      </c>
      <c r="G68" s="11">
        <f>TRUNC(일위대가목록!F19,0)</f>
        <v>34461</v>
      </c>
      <c r="H68" s="11">
        <f t="shared" si="6"/>
        <v>1033830</v>
      </c>
      <c r="I68" s="11">
        <f>TRUNC(일위대가목록!G19,0)</f>
        <v>344</v>
      </c>
      <c r="J68" s="11">
        <f t="shared" si="7"/>
        <v>10320</v>
      </c>
      <c r="K68" s="11">
        <f t="shared" si="8"/>
        <v>46807</v>
      </c>
      <c r="L68" s="11">
        <f t="shared" si="9"/>
        <v>1404210</v>
      </c>
      <c r="M68" s="12" t="s">
        <v>178</v>
      </c>
      <c r="N68" s="1" t="s">
        <v>179</v>
      </c>
      <c r="O68" s="1" t="s">
        <v>52</v>
      </c>
      <c r="P68" s="1" t="s">
        <v>52</v>
      </c>
      <c r="Q68" s="1" t="s">
        <v>129</v>
      </c>
      <c r="R68" s="1" t="s">
        <v>63</v>
      </c>
      <c r="S68" s="1" t="s">
        <v>64</v>
      </c>
      <c r="T68" s="1" t="s">
        <v>64</v>
      </c>
      <c r="AR68" s="1" t="s">
        <v>52</v>
      </c>
      <c r="AS68" s="1" t="s">
        <v>52</v>
      </c>
      <c r="AU68" s="1" t="s">
        <v>180</v>
      </c>
      <c r="AV68">
        <v>26</v>
      </c>
    </row>
    <row r="69" spans="1:48" ht="27" customHeight="1">
      <c r="A69" s="12" t="s">
        <v>176</v>
      </c>
      <c r="B69" s="12" t="s">
        <v>181</v>
      </c>
      <c r="C69" s="12" t="s">
        <v>83</v>
      </c>
      <c r="D69" s="10">
        <v>45</v>
      </c>
      <c r="E69" s="11">
        <f>TRUNC(일위대가목록!E20,0)</f>
        <v>13696</v>
      </c>
      <c r="F69" s="11">
        <f t="shared" si="5"/>
        <v>616320</v>
      </c>
      <c r="G69" s="11">
        <f>TRUNC(일위대가목록!F20,0)</f>
        <v>38183</v>
      </c>
      <c r="H69" s="11">
        <f t="shared" si="6"/>
        <v>1718235</v>
      </c>
      <c r="I69" s="11">
        <f>TRUNC(일위대가목록!G20,0)</f>
        <v>381</v>
      </c>
      <c r="J69" s="11">
        <f t="shared" si="7"/>
        <v>17145</v>
      </c>
      <c r="K69" s="11">
        <f t="shared" si="8"/>
        <v>52260</v>
      </c>
      <c r="L69" s="11">
        <f t="shared" si="9"/>
        <v>2351700</v>
      </c>
      <c r="M69" s="12" t="s">
        <v>182</v>
      </c>
      <c r="N69" s="1" t="s">
        <v>183</v>
      </c>
      <c r="O69" s="1" t="s">
        <v>52</v>
      </c>
      <c r="P69" s="1" t="s">
        <v>52</v>
      </c>
      <c r="Q69" s="1" t="s">
        <v>129</v>
      </c>
      <c r="R69" s="1" t="s">
        <v>63</v>
      </c>
      <c r="S69" s="1" t="s">
        <v>64</v>
      </c>
      <c r="T69" s="1" t="s">
        <v>64</v>
      </c>
      <c r="AR69" s="1" t="s">
        <v>52</v>
      </c>
      <c r="AS69" s="1" t="s">
        <v>52</v>
      </c>
      <c r="AU69" s="1" t="s">
        <v>184</v>
      </c>
      <c r="AV69">
        <v>27</v>
      </c>
    </row>
    <row r="70" spans="1:48" ht="27" customHeight="1">
      <c r="A70" s="12" t="s">
        <v>185</v>
      </c>
      <c r="B70" s="12" t="s">
        <v>186</v>
      </c>
      <c r="C70" s="12" t="s">
        <v>83</v>
      </c>
      <c r="D70" s="10">
        <v>162</v>
      </c>
      <c r="E70" s="11">
        <f>TRUNC(일위대가목록!E21,0)</f>
        <v>4607</v>
      </c>
      <c r="F70" s="11">
        <f t="shared" si="5"/>
        <v>746334</v>
      </c>
      <c r="G70" s="11">
        <f>TRUNC(일위대가목록!F21,0)</f>
        <v>36429</v>
      </c>
      <c r="H70" s="11">
        <f t="shared" si="6"/>
        <v>5901498</v>
      </c>
      <c r="I70" s="11">
        <f>TRUNC(일위대가목록!G21,0)</f>
        <v>1092</v>
      </c>
      <c r="J70" s="11">
        <f t="shared" si="7"/>
        <v>176904</v>
      </c>
      <c r="K70" s="11">
        <f t="shared" si="8"/>
        <v>42128</v>
      </c>
      <c r="L70" s="11">
        <f t="shared" si="9"/>
        <v>6824736</v>
      </c>
      <c r="M70" s="12" t="s">
        <v>187</v>
      </c>
      <c r="N70" s="1" t="s">
        <v>188</v>
      </c>
      <c r="O70" s="1" t="s">
        <v>52</v>
      </c>
      <c r="P70" s="1" t="s">
        <v>52</v>
      </c>
      <c r="Q70" s="1" t="s">
        <v>129</v>
      </c>
      <c r="R70" s="1" t="s">
        <v>63</v>
      </c>
      <c r="S70" s="1" t="s">
        <v>64</v>
      </c>
      <c r="T70" s="1" t="s">
        <v>64</v>
      </c>
      <c r="AR70" s="1" t="s">
        <v>52</v>
      </c>
      <c r="AS70" s="1" t="s">
        <v>52</v>
      </c>
      <c r="AU70" s="1" t="s">
        <v>189</v>
      </c>
      <c r="AV70">
        <v>28</v>
      </c>
    </row>
    <row r="71" spans="1:48" ht="27" customHeight="1">
      <c r="A71" s="12" t="s">
        <v>185</v>
      </c>
      <c r="B71" s="12" t="s">
        <v>190</v>
      </c>
      <c r="C71" s="12" t="s">
        <v>83</v>
      </c>
      <c r="D71" s="10">
        <v>96</v>
      </c>
      <c r="E71" s="11">
        <f>TRUNC(일위대가목록!E22,0)</f>
        <v>3967</v>
      </c>
      <c r="F71" s="11">
        <f t="shared" si="5"/>
        <v>380832</v>
      </c>
      <c r="G71" s="11">
        <f>TRUNC(일위대가목록!F22,0)</f>
        <v>31880</v>
      </c>
      <c r="H71" s="11">
        <f t="shared" si="6"/>
        <v>3060480</v>
      </c>
      <c r="I71" s="11">
        <f>TRUNC(일위대가목록!G22,0)</f>
        <v>956</v>
      </c>
      <c r="J71" s="11">
        <f t="shared" si="7"/>
        <v>91776</v>
      </c>
      <c r="K71" s="11">
        <f t="shared" si="8"/>
        <v>36803</v>
      </c>
      <c r="L71" s="11">
        <f t="shared" si="9"/>
        <v>3533088</v>
      </c>
      <c r="M71" s="12" t="s">
        <v>191</v>
      </c>
      <c r="N71" s="1" t="s">
        <v>192</v>
      </c>
      <c r="O71" s="1" t="s">
        <v>52</v>
      </c>
      <c r="P71" s="1" t="s">
        <v>52</v>
      </c>
      <c r="Q71" s="1" t="s">
        <v>129</v>
      </c>
      <c r="R71" s="1" t="s">
        <v>63</v>
      </c>
      <c r="S71" s="1" t="s">
        <v>64</v>
      </c>
      <c r="T71" s="1" t="s">
        <v>64</v>
      </c>
      <c r="AR71" s="1" t="s">
        <v>52</v>
      </c>
      <c r="AS71" s="1" t="s">
        <v>52</v>
      </c>
      <c r="AU71" s="1" t="s">
        <v>193</v>
      </c>
      <c r="AV71">
        <v>236</v>
      </c>
    </row>
    <row r="72" spans="1:48" ht="27" customHeight="1">
      <c r="A72" s="12" t="s">
        <v>194</v>
      </c>
      <c r="B72" s="12" t="s">
        <v>195</v>
      </c>
      <c r="C72" s="12" t="s">
        <v>83</v>
      </c>
      <c r="D72" s="10">
        <v>5</v>
      </c>
      <c r="E72" s="11">
        <f>TRUNC(일위대가목록!E23,0)</f>
        <v>10922</v>
      </c>
      <c r="F72" s="11">
        <f t="shared" si="5"/>
        <v>54610</v>
      </c>
      <c r="G72" s="11">
        <f>TRUNC(일위대가목록!F23,0)</f>
        <v>31562</v>
      </c>
      <c r="H72" s="11">
        <f t="shared" si="6"/>
        <v>157810</v>
      </c>
      <c r="I72" s="11">
        <f>TRUNC(일위대가목록!G23,0)</f>
        <v>631</v>
      </c>
      <c r="J72" s="11">
        <f t="shared" si="7"/>
        <v>3155</v>
      </c>
      <c r="K72" s="11">
        <f t="shared" si="8"/>
        <v>43115</v>
      </c>
      <c r="L72" s="11">
        <f t="shared" si="9"/>
        <v>215575</v>
      </c>
      <c r="M72" s="12" t="s">
        <v>196</v>
      </c>
      <c r="N72" s="1" t="s">
        <v>197</v>
      </c>
      <c r="O72" s="1" t="s">
        <v>52</v>
      </c>
      <c r="P72" s="1" t="s">
        <v>52</v>
      </c>
      <c r="Q72" s="1" t="s">
        <v>129</v>
      </c>
      <c r="R72" s="1" t="s">
        <v>63</v>
      </c>
      <c r="S72" s="1" t="s">
        <v>64</v>
      </c>
      <c r="T72" s="1" t="s">
        <v>64</v>
      </c>
      <c r="AR72" s="1" t="s">
        <v>52</v>
      </c>
      <c r="AS72" s="1" t="s">
        <v>52</v>
      </c>
      <c r="AU72" s="1" t="s">
        <v>198</v>
      </c>
      <c r="AV72">
        <v>190</v>
      </c>
    </row>
    <row r="73" spans="1:48" ht="27" customHeight="1">
      <c r="A73" s="12" t="s">
        <v>199</v>
      </c>
      <c r="B73" s="12" t="s">
        <v>200</v>
      </c>
      <c r="C73" s="12" t="s">
        <v>83</v>
      </c>
      <c r="D73" s="10">
        <v>5</v>
      </c>
      <c r="E73" s="11">
        <f>TRUNC(일위대가목록!E24,0)</f>
        <v>0</v>
      </c>
      <c r="F73" s="11">
        <f t="shared" si="5"/>
        <v>0</v>
      </c>
      <c r="G73" s="11">
        <f>TRUNC(일위대가목록!F24,0)</f>
        <v>30575</v>
      </c>
      <c r="H73" s="11">
        <f t="shared" si="6"/>
        <v>152875</v>
      </c>
      <c r="I73" s="11">
        <f>TRUNC(일위대가목록!G24,0)</f>
        <v>2446</v>
      </c>
      <c r="J73" s="11">
        <f t="shared" si="7"/>
        <v>12230</v>
      </c>
      <c r="K73" s="11">
        <f t="shared" si="8"/>
        <v>33021</v>
      </c>
      <c r="L73" s="11">
        <f t="shared" si="9"/>
        <v>165105</v>
      </c>
      <c r="M73" s="12" t="s">
        <v>201</v>
      </c>
      <c r="N73" s="1" t="s">
        <v>202</v>
      </c>
      <c r="O73" s="1" t="s">
        <v>52</v>
      </c>
      <c r="P73" s="1" t="s">
        <v>52</v>
      </c>
      <c r="Q73" s="1" t="s">
        <v>129</v>
      </c>
      <c r="R73" s="1" t="s">
        <v>63</v>
      </c>
      <c r="S73" s="1" t="s">
        <v>64</v>
      </c>
      <c r="T73" s="1" t="s">
        <v>64</v>
      </c>
      <c r="AR73" s="1" t="s">
        <v>52</v>
      </c>
      <c r="AS73" s="1" t="s">
        <v>52</v>
      </c>
      <c r="AU73" s="1" t="s">
        <v>203</v>
      </c>
      <c r="AV73">
        <v>31</v>
      </c>
    </row>
    <row r="74" spans="1:48" ht="27" customHeight="1">
      <c r="A74" s="12" t="s">
        <v>204</v>
      </c>
      <c r="B74" s="12" t="s">
        <v>205</v>
      </c>
      <c r="C74" s="12" t="s">
        <v>206</v>
      </c>
      <c r="D74" s="10">
        <v>144</v>
      </c>
      <c r="E74" s="11">
        <f>TRUNC(일위대가목록!E25,0)</f>
        <v>2771</v>
      </c>
      <c r="F74" s="11">
        <f t="shared" si="5"/>
        <v>399024</v>
      </c>
      <c r="G74" s="11">
        <f>TRUNC(일위대가목록!F25,0)</f>
        <v>19206</v>
      </c>
      <c r="H74" s="11">
        <f t="shared" si="6"/>
        <v>2765664</v>
      </c>
      <c r="I74" s="11">
        <f>TRUNC(일위대가목록!G25,0)</f>
        <v>233</v>
      </c>
      <c r="J74" s="11">
        <f t="shared" si="7"/>
        <v>33552</v>
      </c>
      <c r="K74" s="11">
        <f t="shared" si="8"/>
        <v>22210</v>
      </c>
      <c r="L74" s="11">
        <f t="shared" si="9"/>
        <v>3198240</v>
      </c>
      <c r="M74" s="12" t="s">
        <v>207</v>
      </c>
      <c r="N74" s="1" t="s">
        <v>208</v>
      </c>
      <c r="O74" s="1" t="s">
        <v>52</v>
      </c>
      <c r="P74" s="1" t="s">
        <v>52</v>
      </c>
      <c r="Q74" s="1" t="s">
        <v>129</v>
      </c>
      <c r="R74" s="1" t="s">
        <v>63</v>
      </c>
      <c r="S74" s="1" t="s">
        <v>64</v>
      </c>
      <c r="T74" s="1" t="s">
        <v>64</v>
      </c>
      <c r="AR74" s="1" t="s">
        <v>52</v>
      </c>
      <c r="AS74" s="1" t="s">
        <v>52</v>
      </c>
      <c r="AU74" s="1" t="s">
        <v>209</v>
      </c>
      <c r="AV74">
        <v>197</v>
      </c>
    </row>
    <row r="75" spans="1:48" ht="27" customHeight="1">
      <c r="A75" s="12" t="s">
        <v>210</v>
      </c>
      <c r="B75" s="12" t="s">
        <v>211</v>
      </c>
      <c r="C75" s="12" t="s">
        <v>161</v>
      </c>
      <c r="D75" s="10">
        <v>-0.13100000000000001</v>
      </c>
      <c r="E75" s="11">
        <f>TRUNC(단가대비표!O26,0)</f>
        <v>251750</v>
      </c>
      <c r="F75" s="11">
        <f t="shared" si="5"/>
        <v>-32979</v>
      </c>
      <c r="G75" s="11">
        <f>TRUNC(단가대비표!P26,0)</f>
        <v>0</v>
      </c>
      <c r="H75" s="11">
        <f t="shared" si="6"/>
        <v>0</v>
      </c>
      <c r="I75" s="11">
        <f>TRUNC(단가대비표!V26,0)</f>
        <v>0</v>
      </c>
      <c r="J75" s="11">
        <f t="shared" si="7"/>
        <v>0</v>
      </c>
      <c r="K75" s="11">
        <f t="shared" si="8"/>
        <v>251750</v>
      </c>
      <c r="L75" s="11">
        <f t="shared" si="9"/>
        <v>-32979</v>
      </c>
      <c r="M75" s="12" t="s">
        <v>212</v>
      </c>
      <c r="N75" s="1" t="s">
        <v>213</v>
      </c>
      <c r="O75" s="1" t="s">
        <v>52</v>
      </c>
      <c r="P75" s="1" t="s">
        <v>52</v>
      </c>
      <c r="Q75" s="1" t="s">
        <v>129</v>
      </c>
      <c r="R75" s="1" t="s">
        <v>64</v>
      </c>
      <c r="S75" s="1" t="s">
        <v>64</v>
      </c>
      <c r="T75" s="1" t="s">
        <v>63</v>
      </c>
      <c r="AR75" s="1" t="s">
        <v>52</v>
      </c>
      <c r="AS75" s="1" t="s">
        <v>52</v>
      </c>
      <c r="AU75" s="1" t="s">
        <v>214</v>
      </c>
      <c r="AV75">
        <v>19</v>
      </c>
    </row>
    <row r="76" spans="1:48" ht="27" customHeight="1">
      <c r="A76" s="10"/>
      <c r="B76" s="10"/>
      <c r="C76" s="10"/>
      <c r="D76" s="10"/>
      <c r="E76" s="11"/>
      <c r="F76" s="11"/>
      <c r="G76" s="11"/>
      <c r="H76" s="11"/>
      <c r="I76" s="11"/>
      <c r="J76" s="11"/>
      <c r="K76" s="11"/>
      <c r="L76" s="11"/>
      <c r="M76" s="10"/>
      <c r="Q76" s="1" t="s">
        <v>129</v>
      </c>
    </row>
    <row r="77" spans="1:48" ht="27" customHeight="1">
      <c r="A77" s="10"/>
      <c r="B77" s="10"/>
      <c r="C77" s="10"/>
      <c r="D77" s="10"/>
      <c r="E77" s="11"/>
      <c r="F77" s="11"/>
      <c r="G77" s="11"/>
      <c r="H77" s="11"/>
      <c r="I77" s="11"/>
      <c r="J77" s="11"/>
      <c r="K77" s="11"/>
      <c r="L77" s="11"/>
      <c r="M77" s="10"/>
      <c r="Q77" s="1" t="s">
        <v>129</v>
      </c>
    </row>
    <row r="78" spans="1:48" ht="27" customHeight="1">
      <c r="A78" s="10"/>
      <c r="B78" s="10"/>
      <c r="C78" s="10"/>
      <c r="D78" s="10"/>
      <c r="E78" s="11"/>
      <c r="F78" s="11"/>
      <c r="G78" s="11"/>
      <c r="H78" s="11"/>
      <c r="I78" s="11"/>
      <c r="J78" s="11"/>
      <c r="K78" s="11"/>
      <c r="L78" s="11"/>
      <c r="M78" s="10"/>
      <c r="Q78" s="1" t="s">
        <v>129</v>
      </c>
    </row>
    <row r="79" spans="1:48" ht="27" customHeight="1">
      <c r="A79" s="10"/>
      <c r="B79" s="10"/>
      <c r="C79" s="10"/>
      <c r="D79" s="10"/>
      <c r="E79" s="11"/>
      <c r="F79" s="11"/>
      <c r="G79" s="11"/>
      <c r="H79" s="11"/>
      <c r="I79" s="11"/>
      <c r="J79" s="11"/>
      <c r="K79" s="11"/>
      <c r="L79" s="11"/>
      <c r="M79" s="10"/>
      <c r="Q79" s="1" t="s">
        <v>129</v>
      </c>
    </row>
    <row r="80" spans="1:48" ht="27" customHeight="1">
      <c r="A80" s="10"/>
      <c r="B80" s="10"/>
      <c r="C80" s="10"/>
      <c r="D80" s="10"/>
      <c r="E80" s="11"/>
      <c r="F80" s="11"/>
      <c r="G80" s="11"/>
      <c r="H80" s="11"/>
      <c r="I80" s="11"/>
      <c r="J80" s="11"/>
      <c r="K80" s="11"/>
      <c r="L80" s="11"/>
      <c r="M80" s="10"/>
      <c r="Q80" s="1" t="s">
        <v>129</v>
      </c>
    </row>
    <row r="81" spans="1:48" ht="27" customHeight="1">
      <c r="A81" s="12" t="s">
        <v>98</v>
      </c>
      <c r="B81" s="10"/>
      <c r="C81" s="10"/>
      <c r="D81" s="10"/>
      <c r="E81" s="11"/>
      <c r="F81" s="11">
        <f>SUMIF(Q57:Q80,"010103",F57:F80)</f>
        <v>2709889</v>
      </c>
      <c r="G81" s="11"/>
      <c r="H81" s="11">
        <f>SUMIF(Q57:Q80,"010103",H57:H80)</f>
        <v>19000075</v>
      </c>
      <c r="I81" s="11"/>
      <c r="J81" s="11">
        <f>SUMIF(Q57:Q80,"010103",J57:J80)</f>
        <v>711912</v>
      </c>
      <c r="K81" s="11"/>
      <c r="L81" s="11">
        <f>SUMIF(Q57:Q80,"010103",L57:L80)</f>
        <v>22421876</v>
      </c>
      <c r="M81" s="10"/>
      <c r="N81" t="s">
        <v>99</v>
      </c>
    </row>
    <row r="82" spans="1:48" ht="27" customHeight="1">
      <c r="A82" s="12" t="s">
        <v>215</v>
      </c>
      <c r="B82" s="12" t="s">
        <v>58</v>
      </c>
      <c r="C82" s="10"/>
      <c r="D82" s="10"/>
      <c r="E82" s="11"/>
      <c r="F82" s="11"/>
      <c r="G82" s="11"/>
      <c r="H82" s="11"/>
      <c r="I82" s="11"/>
      <c r="J82" s="11"/>
      <c r="K82" s="11"/>
      <c r="L82" s="11"/>
      <c r="M82" s="10"/>
      <c r="Q82" s="1" t="s">
        <v>216</v>
      </c>
    </row>
    <row r="83" spans="1:48" ht="27" customHeight="1">
      <c r="A83" s="12" t="s">
        <v>217</v>
      </c>
      <c r="B83" s="12" t="s">
        <v>218</v>
      </c>
      <c r="C83" s="12" t="s">
        <v>83</v>
      </c>
      <c r="D83" s="10">
        <v>19</v>
      </c>
      <c r="E83" s="11">
        <f>TRUNC(일위대가목록!E26,0)</f>
        <v>62700</v>
      </c>
      <c r="F83" s="11">
        <f>TRUNC(E83*D83, 0)</f>
        <v>1191300</v>
      </c>
      <c r="G83" s="11">
        <f>TRUNC(일위대가목록!F26,0)</f>
        <v>116935</v>
      </c>
      <c r="H83" s="11">
        <f>TRUNC(G83*D83, 0)</f>
        <v>2221765</v>
      </c>
      <c r="I83" s="11">
        <f>TRUNC(일위대가목록!G26,0)</f>
        <v>2270</v>
      </c>
      <c r="J83" s="11">
        <f>TRUNC(I83*D83, 0)</f>
        <v>43130</v>
      </c>
      <c r="K83" s="11">
        <f t="shared" ref="K83:L86" si="10">TRUNC(E83+G83+I83, 0)</f>
        <v>181905</v>
      </c>
      <c r="L83" s="11">
        <f t="shared" si="10"/>
        <v>3456195</v>
      </c>
      <c r="M83" s="12" t="s">
        <v>219</v>
      </c>
      <c r="N83" s="1" t="s">
        <v>220</v>
      </c>
      <c r="O83" s="1" t="s">
        <v>52</v>
      </c>
      <c r="P83" s="1" t="s">
        <v>52</v>
      </c>
      <c r="Q83" s="1" t="s">
        <v>216</v>
      </c>
      <c r="R83" s="1" t="s">
        <v>63</v>
      </c>
      <c r="S83" s="1" t="s">
        <v>64</v>
      </c>
      <c r="T83" s="1" t="s">
        <v>64</v>
      </c>
      <c r="AR83" s="1" t="s">
        <v>52</v>
      </c>
      <c r="AS83" s="1" t="s">
        <v>52</v>
      </c>
      <c r="AU83" s="1" t="s">
        <v>221</v>
      </c>
      <c r="AV83">
        <v>36</v>
      </c>
    </row>
    <row r="84" spans="1:48" ht="27" customHeight="1">
      <c r="A84" s="12" t="s">
        <v>217</v>
      </c>
      <c r="B84" s="12" t="s">
        <v>222</v>
      </c>
      <c r="C84" s="12" t="s">
        <v>223</v>
      </c>
      <c r="D84" s="10">
        <v>12</v>
      </c>
      <c r="E84" s="11">
        <f>TRUNC(일위대가목록!E27,0)</f>
        <v>20691</v>
      </c>
      <c r="F84" s="11">
        <f>TRUNC(E84*D84, 0)</f>
        <v>248292</v>
      </c>
      <c r="G84" s="11">
        <f>TRUNC(일위대가목록!F27,0)</f>
        <v>38388</v>
      </c>
      <c r="H84" s="11">
        <f>TRUNC(G84*D84, 0)</f>
        <v>460656</v>
      </c>
      <c r="I84" s="11">
        <f>TRUNC(일위대가목록!G27,0)</f>
        <v>743</v>
      </c>
      <c r="J84" s="11">
        <f>TRUNC(I84*D84, 0)</f>
        <v>8916</v>
      </c>
      <c r="K84" s="11">
        <f t="shared" si="10"/>
        <v>59822</v>
      </c>
      <c r="L84" s="11">
        <f t="shared" si="10"/>
        <v>717864</v>
      </c>
      <c r="M84" s="12" t="s">
        <v>224</v>
      </c>
      <c r="N84" s="1" t="s">
        <v>225</v>
      </c>
      <c r="O84" s="1" t="s">
        <v>52</v>
      </c>
      <c r="P84" s="1" t="s">
        <v>52</v>
      </c>
      <c r="Q84" s="1" t="s">
        <v>216</v>
      </c>
      <c r="R84" s="1" t="s">
        <v>63</v>
      </c>
      <c r="S84" s="1" t="s">
        <v>64</v>
      </c>
      <c r="T84" s="1" t="s">
        <v>64</v>
      </c>
      <c r="AR84" s="1" t="s">
        <v>52</v>
      </c>
      <c r="AS84" s="1" t="s">
        <v>52</v>
      </c>
      <c r="AU84" s="1" t="s">
        <v>226</v>
      </c>
      <c r="AV84">
        <v>37</v>
      </c>
    </row>
    <row r="85" spans="1:48" ht="27" customHeight="1">
      <c r="A85" s="12" t="s">
        <v>217</v>
      </c>
      <c r="B85" s="12" t="s">
        <v>227</v>
      </c>
      <c r="C85" s="12" t="s">
        <v>83</v>
      </c>
      <c r="D85" s="10">
        <v>3</v>
      </c>
      <c r="E85" s="11">
        <f>TRUNC(일위대가목록!E28,0)</f>
        <v>62700</v>
      </c>
      <c r="F85" s="11">
        <f>TRUNC(E85*D85, 0)</f>
        <v>188100</v>
      </c>
      <c r="G85" s="11">
        <f>TRUNC(일위대가목록!F28,0)</f>
        <v>126827</v>
      </c>
      <c r="H85" s="11">
        <f>TRUNC(G85*D85, 0)</f>
        <v>380481</v>
      </c>
      <c r="I85" s="11">
        <f>TRUNC(일위대가목록!G28,0)</f>
        <v>2479</v>
      </c>
      <c r="J85" s="11">
        <f>TRUNC(I85*D85, 0)</f>
        <v>7437</v>
      </c>
      <c r="K85" s="11">
        <f t="shared" si="10"/>
        <v>192006</v>
      </c>
      <c r="L85" s="11">
        <f t="shared" si="10"/>
        <v>576018</v>
      </c>
      <c r="M85" s="12" t="s">
        <v>228</v>
      </c>
      <c r="N85" s="1" t="s">
        <v>229</v>
      </c>
      <c r="O85" s="1" t="s">
        <v>52</v>
      </c>
      <c r="P85" s="1" t="s">
        <v>52</v>
      </c>
      <c r="Q85" s="1" t="s">
        <v>216</v>
      </c>
      <c r="R85" s="1" t="s">
        <v>63</v>
      </c>
      <c r="S85" s="1" t="s">
        <v>64</v>
      </c>
      <c r="T85" s="1" t="s">
        <v>64</v>
      </c>
      <c r="AR85" s="1" t="s">
        <v>52</v>
      </c>
      <c r="AS85" s="1" t="s">
        <v>52</v>
      </c>
      <c r="AU85" s="1" t="s">
        <v>230</v>
      </c>
      <c r="AV85">
        <v>38</v>
      </c>
    </row>
    <row r="86" spans="1:48" ht="27" customHeight="1">
      <c r="A86" s="12" t="s">
        <v>231</v>
      </c>
      <c r="B86" s="12" t="s">
        <v>232</v>
      </c>
      <c r="C86" s="12" t="s">
        <v>223</v>
      </c>
      <c r="D86" s="10">
        <v>3</v>
      </c>
      <c r="E86" s="11">
        <f>TRUNC(일위대가목록!E29,0)</f>
        <v>24997</v>
      </c>
      <c r="F86" s="11">
        <f>TRUNC(E86*D86, 0)</f>
        <v>74991</v>
      </c>
      <c r="G86" s="11">
        <f>TRUNC(일위대가목록!F29,0)</f>
        <v>17369</v>
      </c>
      <c r="H86" s="11">
        <f>TRUNC(G86*D86, 0)</f>
        <v>52107</v>
      </c>
      <c r="I86" s="11">
        <f>TRUNC(일위대가목록!G29,0)</f>
        <v>340</v>
      </c>
      <c r="J86" s="11">
        <f>TRUNC(I86*D86, 0)</f>
        <v>1020</v>
      </c>
      <c r="K86" s="11">
        <f t="shared" si="10"/>
        <v>42706</v>
      </c>
      <c r="L86" s="11">
        <f t="shared" si="10"/>
        <v>128118</v>
      </c>
      <c r="M86" s="12" t="s">
        <v>233</v>
      </c>
      <c r="N86" s="1" t="s">
        <v>234</v>
      </c>
      <c r="O86" s="1" t="s">
        <v>52</v>
      </c>
      <c r="P86" s="1" t="s">
        <v>52</v>
      </c>
      <c r="Q86" s="1" t="s">
        <v>216</v>
      </c>
      <c r="R86" s="1" t="s">
        <v>63</v>
      </c>
      <c r="S86" s="1" t="s">
        <v>64</v>
      </c>
      <c r="T86" s="1" t="s">
        <v>64</v>
      </c>
      <c r="AR86" s="1" t="s">
        <v>52</v>
      </c>
      <c r="AS86" s="1" t="s">
        <v>52</v>
      </c>
      <c r="AU86" s="1" t="s">
        <v>235</v>
      </c>
      <c r="AV86">
        <v>191</v>
      </c>
    </row>
    <row r="87" spans="1:48" ht="27" customHeight="1">
      <c r="A87" s="10"/>
      <c r="B87" s="10"/>
      <c r="C87" s="10"/>
      <c r="D87" s="10"/>
      <c r="E87" s="11"/>
      <c r="F87" s="11"/>
      <c r="G87" s="11"/>
      <c r="H87" s="11"/>
      <c r="I87" s="11"/>
      <c r="J87" s="11"/>
      <c r="K87" s="11"/>
      <c r="L87" s="11"/>
      <c r="M87" s="10"/>
      <c r="Q87" s="1" t="s">
        <v>216</v>
      </c>
    </row>
    <row r="88" spans="1:48" ht="27" customHeight="1">
      <c r="A88" s="10"/>
      <c r="B88" s="10"/>
      <c r="C88" s="10"/>
      <c r="D88" s="10"/>
      <c r="E88" s="11"/>
      <c r="F88" s="11"/>
      <c r="G88" s="11"/>
      <c r="H88" s="11"/>
      <c r="I88" s="11"/>
      <c r="J88" s="11"/>
      <c r="K88" s="11"/>
      <c r="L88" s="11"/>
      <c r="M88" s="10"/>
      <c r="Q88" s="1" t="s">
        <v>216</v>
      </c>
    </row>
    <row r="89" spans="1:48" ht="27" customHeight="1">
      <c r="A89" s="10"/>
      <c r="B89" s="10"/>
      <c r="C89" s="10"/>
      <c r="D89" s="10"/>
      <c r="E89" s="11"/>
      <c r="F89" s="11"/>
      <c r="G89" s="11"/>
      <c r="H89" s="11"/>
      <c r="I89" s="11"/>
      <c r="J89" s="11"/>
      <c r="K89" s="11"/>
      <c r="L89" s="11"/>
      <c r="M89" s="10"/>
      <c r="Q89" s="1" t="s">
        <v>216</v>
      </c>
    </row>
    <row r="90" spans="1:48" ht="27" customHeight="1">
      <c r="A90" s="10"/>
      <c r="B90" s="10"/>
      <c r="C90" s="10"/>
      <c r="D90" s="10"/>
      <c r="E90" s="11"/>
      <c r="F90" s="11"/>
      <c r="G90" s="11"/>
      <c r="H90" s="11"/>
      <c r="I90" s="11"/>
      <c r="J90" s="11"/>
      <c r="K90" s="11"/>
      <c r="L90" s="11"/>
      <c r="M90" s="10"/>
      <c r="Q90" s="1" t="s">
        <v>216</v>
      </c>
    </row>
    <row r="91" spans="1:48" ht="27" customHeight="1">
      <c r="A91" s="10"/>
      <c r="B91" s="10"/>
      <c r="C91" s="10"/>
      <c r="D91" s="10"/>
      <c r="E91" s="11"/>
      <c r="F91" s="11"/>
      <c r="G91" s="11"/>
      <c r="H91" s="11"/>
      <c r="I91" s="11"/>
      <c r="J91" s="11"/>
      <c r="K91" s="11"/>
      <c r="L91" s="11"/>
      <c r="M91" s="10"/>
      <c r="Q91" s="1" t="s">
        <v>216</v>
      </c>
    </row>
    <row r="92" spans="1:48" ht="27" customHeight="1">
      <c r="A92" s="10"/>
      <c r="B92" s="10"/>
      <c r="C92" s="10"/>
      <c r="D92" s="10"/>
      <c r="E92" s="11"/>
      <c r="F92" s="11"/>
      <c r="G92" s="11"/>
      <c r="H92" s="11"/>
      <c r="I92" s="11"/>
      <c r="J92" s="11"/>
      <c r="K92" s="11"/>
      <c r="L92" s="11"/>
      <c r="M92" s="10"/>
      <c r="Q92" s="1" t="s">
        <v>216</v>
      </c>
    </row>
    <row r="93" spans="1:48" ht="27" customHeight="1">
      <c r="A93" s="10"/>
      <c r="B93" s="10"/>
      <c r="C93" s="10"/>
      <c r="D93" s="10"/>
      <c r="E93" s="11"/>
      <c r="F93" s="11"/>
      <c r="G93" s="11"/>
      <c r="H93" s="11"/>
      <c r="I93" s="11"/>
      <c r="J93" s="11"/>
      <c r="K93" s="11"/>
      <c r="L93" s="11"/>
      <c r="M93" s="10"/>
      <c r="Q93" s="1" t="s">
        <v>216</v>
      </c>
    </row>
    <row r="94" spans="1:48" ht="27" customHeight="1">
      <c r="A94" s="10"/>
      <c r="B94" s="10"/>
      <c r="C94" s="10"/>
      <c r="D94" s="10"/>
      <c r="E94" s="11"/>
      <c r="F94" s="11"/>
      <c r="G94" s="11"/>
      <c r="H94" s="11"/>
      <c r="I94" s="11"/>
      <c r="J94" s="11"/>
      <c r="K94" s="11"/>
      <c r="L94" s="11"/>
      <c r="M94" s="10"/>
      <c r="Q94" s="1" t="s">
        <v>216</v>
      </c>
    </row>
    <row r="95" spans="1:48" ht="27" customHeight="1">
      <c r="A95" s="10"/>
      <c r="B95" s="10"/>
      <c r="C95" s="10"/>
      <c r="D95" s="10"/>
      <c r="E95" s="11"/>
      <c r="F95" s="11"/>
      <c r="G95" s="11"/>
      <c r="H95" s="11"/>
      <c r="I95" s="11"/>
      <c r="J95" s="11"/>
      <c r="K95" s="11"/>
      <c r="L95" s="11"/>
      <c r="M95" s="10"/>
      <c r="Q95" s="1" t="s">
        <v>216</v>
      </c>
    </row>
    <row r="96" spans="1:48" ht="27" customHeight="1">
      <c r="A96" s="10"/>
      <c r="B96" s="10"/>
      <c r="C96" s="10"/>
      <c r="D96" s="10"/>
      <c r="E96" s="11"/>
      <c r="F96" s="11"/>
      <c r="G96" s="11"/>
      <c r="H96" s="11"/>
      <c r="I96" s="11"/>
      <c r="J96" s="11"/>
      <c r="K96" s="11"/>
      <c r="L96" s="11"/>
      <c r="M96" s="10"/>
      <c r="Q96" s="1" t="s">
        <v>216</v>
      </c>
    </row>
    <row r="97" spans="1:48" ht="27" customHeight="1">
      <c r="A97" s="10"/>
      <c r="B97" s="10"/>
      <c r="C97" s="10"/>
      <c r="D97" s="10"/>
      <c r="E97" s="11"/>
      <c r="F97" s="11"/>
      <c r="G97" s="11"/>
      <c r="H97" s="11"/>
      <c r="I97" s="11"/>
      <c r="J97" s="11"/>
      <c r="K97" s="11"/>
      <c r="L97" s="11"/>
      <c r="M97" s="10"/>
      <c r="Q97" s="1" t="s">
        <v>216</v>
      </c>
    </row>
    <row r="98" spans="1:48" ht="27" customHeight="1">
      <c r="A98" s="10"/>
      <c r="B98" s="10"/>
      <c r="C98" s="10"/>
      <c r="D98" s="10"/>
      <c r="E98" s="11"/>
      <c r="F98" s="11"/>
      <c r="G98" s="11"/>
      <c r="H98" s="11"/>
      <c r="I98" s="11"/>
      <c r="J98" s="11"/>
      <c r="K98" s="11"/>
      <c r="L98" s="11"/>
      <c r="M98" s="10"/>
      <c r="Q98" s="1" t="s">
        <v>216</v>
      </c>
    </row>
    <row r="99" spans="1:48" ht="27" customHeight="1">
      <c r="A99" s="10"/>
      <c r="B99" s="10"/>
      <c r="C99" s="10"/>
      <c r="D99" s="10"/>
      <c r="E99" s="11"/>
      <c r="F99" s="11"/>
      <c r="G99" s="11"/>
      <c r="H99" s="11"/>
      <c r="I99" s="11"/>
      <c r="J99" s="11"/>
      <c r="K99" s="11"/>
      <c r="L99" s="11"/>
      <c r="M99" s="10"/>
      <c r="Q99" s="1" t="s">
        <v>216</v>
      </c>
    </row>
    <row r="100" spans="1:48" ht="27" customHeight="1">
      <c r="A100" s="10"/>
      <c r="B100" s="10"/>
      <c r="C100" s="10"/>
      <c r="D100" s="10"/>
      <c r="E100" s="11"/>
      <c r="F100" s="11"/>
      <c r="G100" s="11"/>
      <c r="H100" s="11"/>
      <c r="I100" s="11"/>
      <c r="J100" s="11"/>
      <c r="K100" s="11"/>
      <c r="L100" s="11"/>
      <c r="M100" s="10"/>
      <c r="Q100" s="1" t="s">
        <v>216</v>
      </c>
    </row>
    <row r="101" spans="1:48" ht="27" customHeight="1">
      <c r="A101" s="10"/>
      <c r="B101" s="10"/>
      <c r="C101" s="10"/>
      <c r="D101" s="10"/>
      <c r="E101" s="11"/>
      <c r="F101" s="11"/>
      <c r="G101" s="11"/>
      <c r="H101" s="11"/>
      <c r="I101" s="11"/>
      <c r="J101" s="11"/>
      <c r="K101" s="11"/>
      <c r="L101" s="11"/>
      <c r="M101" s="10"/>
      <c r="Q101" s="1" t="s">
        <v>216</v>
      </c>
    </row>
    <row r="102" spans="1:48" ht="27" customHeight="1">
      <c r="A102" s="10"/>
      <c r="B102" s="10"/>
      <c r="C102" s="10"/>
      <c r="D102" s="10"/>
      <c r="E102" s="11"/>
      <c r="F102" s="11"/>
      <c r="G102" s="11"/>
      <c r="H102" s="11"/>
      <c r="I102" s="11"/>
      <c r="J102" s="11"/>
      <c r="K102" s="11"/>
      <c r="L102" s="11"/>
      <c r="M102" s="10"/>
      <c r="Q102" s="1" t="s">
        <v>216</v>
      </c>
    </row>
    <row r="103" spans="1:48" ht="27" customHeight="1">
      <c r="A103" s="10"/>
      <c r="B103" s="10"/>
      <c r="C103" s="10"/>
      <c r="D103" s="10"/>
      <c r="E103" s="11"/>
      <c r="F103" s="11"/>
      <c r="G103" s="11"/>
      <c r="H103" s="11"/>
      <c r="I103" s="11"/>
      <c r="J103" s="11"/>
      <c r="K103" s="11"/>
      <c r="L103" s="11"/>
      <c r="M103" s="10"/>
      <c r="Q103" s="1" t="s">
        <v>216</v>
      </c>
    </row>
    <row r="104" spans="1:48" ht="27" customHeight="1">
      <c r="A104" s="10"/>
      <c r="B104" s="10"/>
      <c r="C104" s="10"/>
      <c r="D104" s="10"/>
      <c r="E104" s="11"/>
      <c r="F104" s="11"/>
      <c r="G104" s="11"/>
      <c r="H104" s="11"/>
      <c r="I104" s="11"/>
      <c r="J104" s="11"/>
      <c r="K104" s="11"/>
      <c r="L104" s="11"/>
      <c r="M104" s="10"/>
      <c r="Q104" s="1" t="s">
        <v>216</v>
      </c>
    </row>
    <row r="105" spans="1:48" ht="27" customHeight="1">
      <c r="A105" s="10"/>
      <c r="B105" s="10"/>
      <c r="C105" s="10"/>
      <c r="D105" s="10"/>
      <c r="E105" s="11"/>
      <c r="F105" s="11"/>
      <c r="G105" s="11"/>
      <c r="H105" s="11"/>
      <c r="I105" s="11"/>
      <c r="J105" s="11"/>
      <c r="K105" s="11"/>
      <c r="L105" s="11"/>
      <c r="M105" s="10"/>
      <c r="Q105" s="1" t="s">
        <v>216</v>
      </c>
    </row>
    <row r="106" spans="1:48" ht="27" customHeight="1">
      <c r="A106" s="10"/>
      <c r="B106" s="10"/>
      <c r="C106" s="10"/>
      <c r="D106" s="10"/>
      <c r="E106" s="11"/>
      <c r="F106" s="11"/>
      <c r="G106" s="11"/>
      <c r="H106" s="11"/>
      <c r="I106" s="11"/>
      <c r="J106" s="11"/>
      <c r="K106" s="11"/>
      <c r="L106" s="11"/>
      <c r="M106" s="10"/>
      <c r="Q106" s="1" t="s">
        <v>216</v>
      </c>
    </row>
    <row r="107" spans="1:48" ht="27" customHeight="1">
      <c r="A107" s="12" t="s">
        <v>98</v>
      </c>
      <c r="B107" s="10"/>
      <c r="C107" s="10"/>
      <c r="D107" s="10"/>
      <c r="E107" s="11"/>
      <c r="F107" s="11">
        <f>SUMIF(Q83:Q106,"010104",F83:F106)</f>
        <v>1702683</v>
      </c>
      <c r="G107" s="11"/>
      <c r="H107" s="11">
        <f>SUMIF(Q83:Q106,"010104",H83:H106)</f>
        <v>3115009</v>
      </c>
      <c r="I107" s="11"/>
      <c r="J107" s="11">
        <f>SUMIF(Q83:Q106,"010104",J83:J106)</f>
        <v>60503</v>
      </c>
      <c r="K107" s="11"/>
      <c r="L107" s="11">
        <f>SUMIF(Q83:Q106,"010104",L83:L106)</f>
        <v>4878195</v>
      </c>
      <c r="M107" s="10"/>
      <c r="N107" t="s">
        <v>99</v>
      </c>
    </row>
    <row r="108" spans="1:48" ht="27" customHeight="1">
      <c r="A108" s="12" t="s">
        <v>236</v>
      </c>
      <c r="B108" s="12" t="s">
        <v>58</v>
      </c>
      <c r="C108" s="10"/>
      <c r="D108" s="10"/>
      <c r="E108" s="11"/>
      <c r="F108" s="11"/>
      <c r="G108" s="11"/>
      <c r="H108" s="11"/>
      <c r="I108" s="11"/>
      <c r="J108" s="11"/>
      <c r="K108" s="11"/>
      <c r="L108" s="11"/>
      <c r="M108" s="10"/>
      <c r="Q108" s="1" t="s">
        <v>237</v>
      </c>
    </row>
    <row r="109" spans="1:48" ht="27" customHeight="1">
      <c r="A109" s="12" t="s">
        <v>238</v>
      </c>
      <c r="B109" s="12" t="s">
        <v>239</v>
      </c>
      <c r="C109" s="12" t="s">
        <v>83</v>
      </c>
      <c r="D109" s="10">
        <v>24</v>
      </c>
      <c r="E109" s="11">
        <f>TRUNC(단가대비표!O62,0)</f>
        <v>12000</v>
      </c>
      <c r="F109" s="11">
        <f>TRUNC(E109*D109, 0)</f>
        <v>288000</v>
      </c>
      <c r="G109" s="11">
        <f>TRUNC(단가대비표!P62,0)</f>
        <v>0</v>
      </c>
      <c r="H109" s="11">
        <f>TRUNC(G109*D109, 0)</f>
        <v>0</v>
      </c>
      <c r="I109" s="11">
        <f>TRUNC(단가대비표!V62,0)</f>
        <v>0</v>
      </c>
      <c r="J109" s="11">
        <f>TRUNC(I109*D109, 0)</f>
        <v>0</v>
      </c>
      <c r="K109" s="11">
        <f t="shared" ref="K109:L112" si="11">TRUNC(E109+G109+I109, 0)</f>
        <v>12000</v>
      </c>
      <c r="L109" s="11">
        <f t="shared" si="11"/>
        <v>288000</v>
      </c>
      <c r="M109" s="12" t="s">
        <v>52</v>
      </c>
      <c r="N109" s="1" t="s">
        <v>240</v>
      </c>
      <c r="O109" s="1" t="s">
        <v>52</v>
      </c>
      <c r="P109" s="1" t="s">
        <v>52</v>
      </c>
      <c r="Q109" s="1" t="s">
        <v>237</v>
      </c>
      <c r="R109" s="1" t="s">
        <v>64</v>
      </c>
      <c r="S109" s="1" t="s">
        <v>64</v>
      </c>
      <c r="T109" s="1" t="s">
        <v>63</v>
      </c>
      <c r="AR109" s="1" t="s">
        <v>52</v>
      </c>
      <c r="AS109" s="1" t="s">
        <v>52</v>
      </c>
      <c r="AU109" s="1" t="s">
        <v>241</v>
      </c>
      <c r="AV109">
        <v>192</v>
      </c>
    </row>
    <row r="110" spans="1:48" ht="27" customHeight="1">
      <c r="A110" s="12" t="s">
        <v>242</v>
      </c>
      <c r="B110" s="12" t="s">
        <v>243</v>
      </c>
      <c r="C110" s="12" t="s">
        <v>83</v>
      </c>
      <c r="D110" s="10">
        <v>5</v>
      </c>
      <c r="E110" s="11">
        <f>TRUNC(단가대비표!O63,0)</f>
        <v>12000</v>
      </c>
      <c r="F110" s="11">
        <f>TRUNC(E110*D110, 0)</f>
        <v>60000</v>
      </c>
      <c r="G110" s="11">
        <f>TRUNC(단가대비표!P63,0)</f>
        <v>0</v>
      </c>
      <c r="H110" s="11">
        <f>TRUNC(G110*D110, 0)</f>
        <v>0</v>
      </c>
      <c r="I110" s="11">
        <f>TRUNC(단가대비표!V63,0)</f>
        <v>0</v>
      </c>
      <c r="J110" s="11">
        <f>TRUNC(I110*D110, 0)</f>
        <v>0</v>
      </c>
      <c r="K110" s="11">
        <f t="shared" si="11"/>
        <v>12000</v>
      </c>
      <c r="L110" s="11">
        <f t="shared" si="11"/>
        <v>60000</v>
      </c>
      <c r="M110" s="12" t="s">
        <v>52</v>
      </c>
      <c r="N110" s="1" t="s">
        <v>244</v>
      </c>
      <c r="O110" s="1" t="s">
        <v>52</v>
      </c>
      <c r="P110" s="1" t="s">
        <v>52</v>
      </c>
      <c r="Q110" s="1" t="s">
        <v>237</v>
      </c>
      <c r="R110" s="1" t="s">
        <v>64</v>
      </c>
      <c r="S110" s="1" t="s">
        <v>64</v>
      </c>
      <c r="T110" s="1" t="s">
        <v>63</v>
      </c>
      <c r="AR110" s="1" t="s">
        <v>52</v>
      </c>
      <c r="AS110" s="1" t="s">
        <v>52</v>
      </c>
      <c r="AU110" s="1" t="s">
        <v>245</v>
      </c>
      <c r="AV110">
        <v>193</v>
      </c>
    </row>
    <row r="111" spans="1:48" ht="27" customHeight="1">
      <c r="A111" s="12" t="s">
        <v>246</v>
      </c>
      <c r="B111" s="12" t="s">
        <v>247</v>
      </c>
      <c r="C111" s="12" t="s">
        <v>83</v>
      </c>
      <c r="D111" s="10">
        <v>23</v>
      </c>
      <c r="E111" s="11">
        <f>TRUNC(일위대가목록!E30,0)</f>
        <v>2594</v>
      </c>
      <c r="F111" s="11">
        <f>TRUNC(E111*D111, 0)</f>
        <v>59662</v>
      </c>
      <c r="G111" s="11">
        <f>TRUNC(일위대가목록!F30,0)</f>
        <v>72485</v>
      </c>
      <c r="H111" s="11">
        <f>TRUNC(G111*D111, 0)</f>
        <v>1667155</v>
      </c>
      <c r="I111" s="11">
        <f>TRUNC(일위대가목록!G30,0)</f>
        <v>1825</v>
      </c>
      <c r="J111" s="11">
        <f>TRUNC(I111*D111, 0)</f>
        <v>41975</v>
      </c>
      <c r="K111" s="11">
        <f t="shared" si="11"/>
        <v>76904</v>
      </c>
      <c r="L111" s="11">
        <f t="shared" si="11"/>
        <v>1768792</v>
      </c>
      <c r="M111" s="12" t="s">
        <v>248</v>
      </c>
      <c r="N111" s="1" t="s">
        <v>249</v>
      </c>
      <c r="O111" s="1" t="s">
        <v>52</v>
      </c>
      <c r="P111" s="1" t="s">
        <v>52</v>
      </c>
      <c r="Q111" s="1" t="s">
        <v>237</v>
      </c>
      <c r="R111" s="1" t="s">
        <v>63</v>
      </c>
      <c r="S111" s="1" t="s">
        <v>64</v>
      </c>
      <c r="T111" s="1" t="s">
        <v>64</v>
      </c>
      <c r="AR111" s="1" t="s">
        <v>52</v>
      </c>
      <c r="AS111" s="1" t="s">
        <v>52</v>
      </c>
      <c r="AU111" s="1" t="s">
        <v>250</v>
      </c>
      <c r="AV111">
        <v>45</v>
      </c>
    </row>
    <row r="112" spans="1:48" ht="27" customHeight="1">
      <c r="A112" s="12" t="s">
        <v>251</v>
      </c>
      <c r="B112" s="12" t="s">
        <v>252</v>
      </c>
      <c r="C112" s="12" t="s">
        <v>83</v>
      </c>
      <c r="D112" s="10">
        <v>5</v>
      </c>
      <c r="E112" s="11">
        <f>TRUNC(일위대가목록!E31,0)</f>
        <v>1942</v>
      </c>
      <c r="F112" s="11">
        <f>TRUNC(E112*D112, 0)</f>
        <v>9710</v>
      </c>
      <c r="G112" s="11">
        <f>TRUNC(일위대가목록!F31,0)</f>
        <v>59666</v>
      </c>
      <c r="H112" s="11">
        <f>TRUNC(G112*D112, 0)</f>
        <v>298330</v>
      </c>
      <c r="I112" s="11">
        <f>TRUNC(일위대가목록!G31,0)</f>
        <v>1489</v>
      </c>
      <c r="J112" s="11">
        <f>TRUNC(I112*D112, 0)</f>
        <v>7445</v>
      </c>
      <c r="K112" s="11">
        <f t="shared" si="11"/>
        <v>63097</v>
      </c>
      <c r="L112" s="11">
        <f t="shared" si="11"/>
        <v>315485</v>
      </c>
      <c r="M112" s="12" t="s">
        <v>253</v>
      </c>
      <c r="N112" s="1" t="s">
        <v>254</v>
      </c>
      <c r="O112" s="1" t="s">
        <v>52</v>
      </c>
      <c r="P112" s="1" t="s">
        <v>52</v>
      </c>
      <c r="Q112" s="1" t="s">
        <v>237</v>
      </c>
      <c r="R112" s="1" t="s">
        <v>63</v>
      </c>
      <c r="S112" s="1" t="s">
        <v>64</v>
      </c>
      <c r="T112" s="1" t="s">
        <v>64</v>
      </c>
      <c r="AR112" s="1" t="s">
        <v>52</v>
      </c>
      <c r="AS112" s="1" t="s">
        <v>52</v>
      </c>
      <c r="AU112" s="1" t="s">
        <v>255</v>
      </c>
      <c r="AV112">
        <v>46</v>
      </c>
    </row>
    <row r="113" spans="1:17" ht="27" customHeight="1">
      <c r="A113" s="10"/>
      <c r="B113" s="10"/>
      <c r="C113" s="10"/>
      <c r="D113" s="10"/>
      <c r="E113" s="11"/>
      <c r="F113" s="11"/>
      <c r="G113" s="11"/>
      <c r="H113" s="11"/>
      <c r="I113" s="11"/>
      <c r="J113" s="11"/>
      <c r="K113" s="11"/>
      <c r="L113" s="11"/>
      <c r="M113" s="10"/>
      <c r="Q113" s="1" t="s">
        <v>237</v>
      </c>
    </row>
    <row r="114" spans="1:17" ht="27" customHeight="1">
      <c r="A114" s="10"/>
      <c r="B114" s="10"/>
      <c r="C114" s="10"/>
      <c r="D114" s="10"/>
      <c r="E114" s="11"/>
      <c r="F114" s="11"/>
      <c r="G114" s="11"/>
      <c r="H114" s="11"/>
      <c r="I114" s="11"/>
      <c r="J114" s="11"/>
      <c r="K114" s="11"/>
      <c r="L114" s="11"/>
      <c r="M114" s="10"/>
      <c r="Q114" s="1" t="s">
        <v>237</v>
      </c>
    </row>
    <row r="115" spans="1:17" ht="27" customHeight="1">
      <c r="A115" s="10"/>
      <c r="B115" s="10"/>
      <c r="C115" s="10"/>
      <c r="D115" s="10"/>
      <c r="E115" s="11"/>
      <c r="F115" s="11"/>
      <c r="G115" s="11"/>
      <c r="H115" s="11"/>
      <c r="I115" s="11"/>
      <c r="J115" s="11"/>
      <c r="K115" s="11"/>
      <c r="L115" s="11"/>
      <c r="M115" s="10"/>
      <c r="Q115" s="1" t="s">
        <v>237</v>
      </c>
    </row>
    <row r="116" spans="1:17" ht="27" customHeight="1">
      <c r="A116" s="10"/>
      <c r="B116" s="10"/>
      <c r="C116" s="10"/>
      <c r="D116" s="10"/>
      <c r="E116" s="11"/>
      <c r="F116" s="11"/>
      <c r="G116" s="11"/>
      <c r="H116" s="11"/>
      <c r="I116" s="11"/>
      <c r="J116" s="11"/>
      <c r="K116" s="11"/>
      <c r="L116" s="11"/>
      <c r="M116" s="10"/>
      <c r="Q116" s="1" t="s">
        <v>237</v>
      </c>
    </row>
    <row r="117" spans="1:17" ht="27" customHeight="1">
      <c r="A117" s="10"/>
      <c r="B117" s="10"/>
      <c r="C117" s="10"/>
      <c r="D117" s="10"/>
      <c r="E117" s="11"/>
      <c r="F117" s="11"/>
      <c r="G117" s="11"/>
      <c r="H117" s="11"/>
      <c r="I117" s="11"/>
      <c r="J117" s="11"/>
      <c r="K117" s="11"/>
      <c r="L117" s="11"/>
      <c r="M117" s="10"/>
      <c r="Q117" s="1" t="s">
        <v>237</v>
      </c>
    </row>
    <row r="118" spans="1:17" ht="27" customHeight="1">
      <c r="A118" s="10"/>
      <c r="B118" s="10"/>
      <c r="C118" s="10"/>
      <c r="D118" s="10"/>
      <c r="E118" s="11"/>
      <c r="F118" s="11"/>
      <c r="G118" s="11"/>
      <c r="H118" s="11"/>
      <c r="I118" s="11"/>
      <c r="J118" s="11"/>
      <c r="K118" s="11"/>
      <c r="L118" s="11"/>
      <c r="M118" s="10"/>
      <c r="Q118" s="1" t="s">
        <v>237</v>
      </c>
    </row>
    <row r="119" spans="1:17" ht="27" customHeight="1">
      <c r="A119" s="10"/>
      <c r="B119" s="10"/>
      <c r="C119" s="10"/>
      <c r="D119" s="10"/>
      <c r="E119" s="11"/>
      <c r="F119" s="11"/>
      <c r="G119" s="11"/>
      <c r="H119" s="11"/>
      <c r="I119" s="11"/>
      <c r="J119" s="11"/>
      <c r="K119" s="11"/>
      <c r="L119" s="11"/>
      <c r="M119" s="10"/>
      <c r="Q119" s="1" t="s">
        <v>237</v>
      </c>
    </row>
    <row r="120" spans="1:17" ht="27" customHeight="1">
      <c r="A120" s="10"/>
      <c r="B120" s="10"/>
      <c r="C120" s="10"/>
      <c r="D120" s="10"/>
      <c r="E120" s="11"/>
      <c r="F120" s="11"/>
      <c r="G120" s="11"/>
      <c r="H120" s="11"/>
      <c r="I120" s="11"/>
      <c r="J120" s="11"/>
      <c r="K120" s="11"/>
      <c r="L120" s="11"/>
      <c r="M120" s="10"/>
      <c r="Q120" s="1" t="s">
        <v>237</v>
      </c>
    </row>
    <row r="121" spans="1:17" ht="27" customHeight="1">
      <c r="A121" s="10"/>
      <c r="B121" s="10"/>
      <c r="C121" s="10"/>
      <c r="D121" s="10"/>
      <c r="E121" s="11"/>
      <c r="F121" s="11"/>
      <c r="G121" s="11"/>
      <c r="H121" s="11"/>
      <c r="I121" s="11"/>
      <c r="J121" s="11"/>
      <c r="K121" s="11"/>
      <c r="L121" s="11"/>
      <c r="M121" s="10"/>
      <c r="Q121" s="1" t="s">
        <v>237</v>
      </c>
    </row>
    <row r="122" spans="1:17" ht="27" customHeight="1">
      <c r="A122" s="10"/>
      <c r="B122" s="10"/>
      <c r="C122" s="10"/>
      <c r="D122" s="10"/>
      <c r="E122" s="11"/>
      <c r="F122" s="11"/>
      <c r="G122" s="11"/>
      <c r="H122" s="11"/>
      <c r="I122" s="11"/>
      <c r="J122" s="11"/>
      <c r="K122" s="11"/>
      <c r="L122" s="11"/>
      <c r="M122" s="10"/>
      <c r="Q122" s="1" t="s">
        <v>237</v>
      </c>
    </row>
    <row r="123" spans="1:17" ht="27" customHeight="1">
      <c r="A123" s="10"/>
      <c r="B123" s="10"/>
      <c r="C123" s="10"/>
      <c r="D123" s="10"/>
      <c r="E123" s="11"/>
      <c r="F123" s="11"/>
      <c r="G123" s="11"/>
      <c r="H123" s="11"/>
      <c r="I123" s="11"/>
      <c r="J123" s="11"/>
      <c r="K123" s="11"/>
      <c r="L123" s="11"/>
      <c r="M123" s="10"/>
      <c r="Q123" s="1" t="s">
        <v>237</v>
      </c>
    </row>
    <row r="124" spans="1:17" ht="27" customHeight="1">
      <c r="A124" s="10"/>
      <c r="B124" s="10"/>
      <c r="C124" s="10"/>
      <c r="D124" s="10"/>
      <c r="E124" s="11"/>
      <c r="F124" s="11"/>
      <c r="G124" s="11"/>
      <c r="H124" s="11"/>
      <c r="I124" s="11"/>
      <c r="J124" s="11"/>
      <c r="K124" s="11"/>
      <c r="L124" s="11"/>
      <c r="M124" s="10"/>
      <c r="Q124" s="1" t="s">
        <v>237</v>
      </c>
    </row>
    <row r="125" spans="1:17" ht="27" customHeight="1">
      <c r="A125" s="10"/>
      <c r="B125" s="10"/>
      <c r="C125" s="10"/>
      <c r="D125" s="10"/>
      <c r="E125" s="11"/>
      <c r="F125" s="11"/>
      <c r="G125" s="11"/>
      <c r="H125" s="11"/>
      <c r="I125" s="11"/>
      <c r="J125" s="11"/>
      <c r="K125" s="11"/>
      <c r="L125" s="11"/>
      <c r="M125" s="10"/>
      <c r="Q125" s="1" t="s">
        <v>237</v>
      </c>
    </row>
    <row r="126" spans="1:17" ht="27" customHeight="1">
      <c r="A126" s="10"/>
      <c r="B126" s="10"/>
      <c r="C126" s="10"/>
      <c r="D126" s="10"/>
      <c r="E126" s="11"/>
      <c r="F126" s="11"/>
      <c r="G126" s="11"/>
      <c r="H126" s="11"/>
      <c r="I126" s="11"/>
      <c r="J126" s="11"/>
      <c r="K126" s="11"/>
      <c r="L126" s="11"/>
      <c r="M126" s="10"/>
      <c r="Q126" s="1" t="s">
        <v>237</v>
      </c>
    </row>
    <row r="127" spans="1:17" ht="27" customHeight="1">
      <c r="A127" s="10"/>
      <c r="B127" s="10"/>
      <c r="C127" s="10"/>
      <c r="D127" s="10"/>
      <c r="E127" s="11"/>
      <c r="F127" s="11"/>
      <c r="G127" s="11"/>
      <c r="H127" s="11"/>
      <c r="I127" s="11"/>
      <c r="J127" s="11"/>
      <c r="K127" s="11"/>
      <c r="L127" s="11"/>
      <c r="M127" s="10"/>
      <c r="Q127" s="1" t="s">
        <v>237</v>
      </c>
    </row>
    <row r="128" spans="1:17" ht="27" customHeight="1">
      <c r="A128" s="10"/>
      <c r="B128" s="10"/>
      <c r="C128" s="10"/>
      <c r="D128" s="10"/>
      <c r="E128" s="11"/>
      <c r="F128" s="11"/>
      <c r="G128" s="11"/>
      <c r="H128" s="11"/>
      <c r="I128" s="11"/>
      <c r="J128" s="11"/>
      <c r="K128" s="11"/>
      <c r="L128" s="11"/>
      <c r="M128" s="10"/>
      <c r="Q128" s="1" t="s">
        <v>237</v>
      </c>
    </row>
    <row r="129" spans="1:48" ht="27" customHeight="1">
      <c r="A129" s="10"/>
      <c r="B129" s="10"/>
      <c r="C129" s="10"/>
      <c r="D129" s="10"/>
      <c r="E129" s="11"/>
      <c r="F129" s="11"/>
      <c r="G129" s="11"/>
      <c r="H129" s="11"/>
      <c r="I129" s="11"/>
      <c r="J129" s="11"/>
      <c r="K129" s="11"/>
      <c r="L129" s="11"/>
      <c r="M129" s="10"/>
      <c r="Q129" s="1" t="s">
        <v>237</v>
      </c>
    </row>
    <row r="130" spans="1:48" ht="27" customHeight="1">
      <c r="A130" s="10"/>
      <c r="B130" s="10"/>
      <c r="C130" s="10"/>
      <c r="D130" s="10"/>
      <c r="E130" s="11"/>
      <c r="F130" s="11"/>
      <c r="G130" s="11"/>
      <c r="H130" s="11"/>
      <c r="I130" s="11"/>
      <c r="J130" s="11"/>
      <c r="K130" s="11"/>
      <c r="L130" s="11"/>
      <c r="M130" s="10"/>
      <c r="Q130" s="1" t="s">
        <v>237</v>
      </c>
    </row>
    <row r="131" spans="1:48" ht="27" customHeight="1">
      <c r="A131" s="10"/>
      <c r="B131" s="10"/>
      <c r="C131" s="10"/>
      <c r="D131" s="10"/>
      <c r="E131" s="11"/>
      <c r="F131" s="11"/>
      <c r="G131" s="11"/>
      <c r="H131" s="11"/>
      <c r="I131" s="11"/>
      <c r="J131" s="11"/>
      <c r="K131" s="11"/>
      <c r="L131" s="11"/>
      <c r="M131" s="10"/>
      <c r="Q131" s="1" t="s">
        <v>237</v>
      </c>
    </row>
    <row r="132" spans="1:48" ht="27" customHeight="1">
      <c r="A132" s="10"/>
      <c r="B132" s="10"/>
      <c r="C132" s="10"/>
      <c r="D132" s="10"/>
      <c r="E132" s="11"/>
      <c r="F132" s="11"/>
      <c r="G132" s="11"/>
      <c r="H132" s="11"/>
      <c r="I132" s="11"/>
      <c r="J132" s="11"/>
      <c r="K132" s="11"/>
      <c r="L132" s="11"/>
      <c r="M132" s="10"/>
      <c r="Q132" s="1" t="s">
        <v>237</v>
      </c>
    </row>
    <row r="133" spans="1:48" ht="27" customHeight="1">
      <c r="A133" s="12" t="s">
        <v>98</v>
      </c>
      <c r="B133" s="10"/>
      <c r="C133" s="10"/>
      <c r="D133" s="10"/>
      <c r="E133" s="11"/>
      <c r="F133" s="11">
        <f>SUMIF(Q109:Q132,"010105",F109:F132)</f>
        <v>417372</v>
      </c>
      <c r="G133" s="11"/>
      <c r="H133" s="11">
        <f>SUMIF(Q109:Q132,"010105",H109:H132)</f>
        <v>1965485</v>
      </c>
      <c r="I133" s="11"/>
      <c r="J133" s="11">
        <f>SUMIF(Q109:Q132,"010105",J109:J132)</f>
        <v>49420</v>
      </c>
      <c r="K133" s="11"/>
      <c r="L133" s="11">
        <f>SUMIF(Q109:Q132,"010105",L109:L132)</f>
        <v>2432277</v>
      </c>
      <c r="M133" s="10"/>
      <c r="N133" t="s">
        <v>99</v>
      </c>
    </row>
    <row r="134" spans="1:48" ht="27" customHeight="1">
      <c r="A134" s="12" t="s">
        <v>256</v>
      </c>
      <c r="B134" s="12" t="s">
        <v>58</v>
      </c>
      <c r="C134" s="10"/>
      <c r="D134" s="10"/>
      <c r="E134" s="11"/>
      <c r="F134" s="11"/>
      <c r="G134" s="11"/>
      <c r="H134" s="11"/>
      <c r="I134" s="11"/>
      <c r="J134" s="11"/>
      <c r="K134" s="11"/>
      <c r="L134" s="11"/>
      <c r="M134" s="10"/>
      <c r="Q134" s="1" t="s">
        <v>257</v>
      </c>
    </row>
    <row r="135" spans="1:48" ht="27" customHeight="1">
      <c r="A135" s="12" t="s">
        <v>258</v>
      </c>
      <c r="B135" s="12" t="s">
        <v>259</v>
      </c>
      <c r="C135" s="12" t="s">
        <v>83</v>
      </c>
      <c r="D135" s="10">
        <v>72</v>
      </c>
      <c r="E135" s="11">
        <f>TRUNC(단가대비표!O128,0)</f>
        <v>29500</v>
      </c>
      <c r="F135" s="11">
        <f t="shared" ref="F135:F149" si="12">TRUNC(E135*D135, 0)</f>
        <v>2124000</v>
      </c>
      <c r="G135" s="11">
        <f>TRUNC(단가대비표!P128,0)</f>
        <v>0</v>
      </c>
      <c r="H135" s="11">
        <f t="shared" ref="H135:H149" si="13">TRUNC(G135*D135, 0)</f>
        <v>0</v>
      </c>
      <c r="I135" s="11">
        <f>TRUNC(단가대비표!V128,0)</f>
        <v>0</v>
      </c>
      <c r="J135" s="11">
        <f t="shared" ref="J135:J149" si="14">TRUNC(I135*D135, 0)</f>
        <v>0</v>
      </c>
      <c r="K135" s="11">
        <f t="shared" ref="K135:K149" si="15">TRUNC(E135+G135+I135, 0)</f>
        <v>29500</v>
      </c>
      <c r="L135" s="11">
        <f t="shared" ref="L135:L149" si="16">TRUNC(F135+H135+J135, 0)</f>
        <v>2124000</v>
      </c>
      <c r="M135" s="12" t="s">
        <v>52</v>
      </c>
      <c r="N135" s="1" t="s">
        <v>260</v>
      </c>
      <c r="O135" s="1" t="s">
        <v>52</v>
      </c>
      <c r="P135" s="1" t="s">
        <v>52</v>
      </c>
      <c r="Q135" s="1" t="s">
        <v>257</v>
      </c>
      <c r="R135" s="1" t="s">
        <v>64</v>
      </c>
      <c r="S135" s="1" t="s">
        <v>64</v>
      </c>
      <c r="T135" s="1" t="s">
        <v>63</v>
      </c>
      <c r="AR135" s="1" t="s">
        <v>52</v>
      </c>
      <c r="AS135" s="1" t="s">
        <v>52</v>
      </c>
      <c r="AU135" s="1" t="s">
        <v>261</v>
      </c>
      <c r="AV135">
        <v>244</v>
      </c>
    </row>
    <row r="136" spans="1:48" ht="27" customHeight="1">
      <c r="A136" s="12" t="s">
        <v>262</v>
      </c>
      <c r="B136" s="12" t="s">
        <v>263</v>
      </c>
      <c r="C136" s="12" t="s">
        <v>83</v>
      </c>
      <c r="D136" s="10">
        <v>111</v>
      </c>
      <c r="E136" s="11">
        <f>TRUNC(단가대비표!O71,0)</f>
        <v>2962</v>
      </c>
      <c r="F136" s="11">
        <f t="shared" si="12"/>
        <v>328782</v>
      </c>
      <c r="G136" s="11">
        <f>TRUNC(단가대비표!P71,0)</f>
        <v>0</v>
      </c>
      <c r="H136" s="11">
        <f t="shared" si="13"/>
        <v>0</v>
      </c>
      <c r="I136" s="11">
        <f>TRUNC(단가대비표!V71,0)</f>
        <v>0</v>
      </c>
      <c r="J136" s="11">
        <f t="shared" si="14"/>
        <v>0</v>
      </c>
      <c r="K136" s="11">
        <f t="shared" si="15"/>
        <v>2962</v>
      </c>
      <c r="L136" s="11">
        <f t="shared" si="16"/>
        <v>328782</v>
      </c>
      <c r="M136" s="12" t="s">
        <v>52</v>
      </c>
      <c r="N136" s="1" t="s">
        <v>264</v>
      </c>
      <c r="O136" s="1" t="s">
        <v>52</v>
      </c>
      <c r="P136" s="1" t="s">
        <v>52</v>
      </c>
      <c r="Q136" s="1" t="s">
        <v>257</v>
      </c>
      <c r="R136" s="1" t="s">
        <v>64</v>
      </c>
      <c r="S136" s="1" t="s">
        <v>64</v>
      </c>
      <c r="T136" s="1" t="s">
        <v>63</v>
      </c>
      <c r="AR136" s="1" t="s">
        <v>52</v>
      </c>
      <c r="AS136" s="1" t="s">
        <v>52</v>
      </c>
      <c r="AU136" s="1" t="s">
        <v>265</v>
      </c>
      <c r="AV136">
        <v>49</v>
      </c>
    </row>
    <row r="137" spans="1:48" ht="27" customHeight="1">
      <c r="A137" s="12" t="s">
        <v>266</v>
      </c>
      <c r="B137" s="12" t="s">
        <v>267</v>
      </c>
      <c r="C137" s="12" t="s">
        <v>83</v>
      </c>
      <c r="D137" s="10">
        <v>5</v>
      </c>
      <c r="E137" s="11">
        <f>TRUNC(단가대비표!O72,0)</f>
        <v>6500</v>
      </c>
      <c r="F137" s="11">
        <f t="shared" si="12"/>
        <v>32500</v>
      </c>
      <c r="G137" s="11">
        <f>TRUNC(단가대비표!P72,0)</f>
        <v>0</v>
      </c>
      <c r="H137" s="11">
        <f t="shared" si="13"/>
        <v>0</v>
      </c>
      <c r="I137" s="11">
        <f>TRUNC(단가대비표!V72,0)</f>
        <v>0</v>
      </c>
      <c r="J137" s="11">
        <f t="shared" si="14"/>
        <v>0</v>
      </c>
      <c r="K137" s="11">
        <f t="shared" si="15"/>
        <v>6500</v>
      </c>
      <c r="L137" s="11">
        <f t="shared" si="16"/>
        <v>32500</v>
      </c>
      <c r="M137" s="12" t="s">
        <v>52</v>
      </c>
      <c r="N137" s="1" t="s">
        <v>268</v>
      </c>
      <c r="O137" s="1" t="s">
        <v>52</v>
      </c>
      <c r="P137" s="1" t="s">
        <v>52</v>
      </c>
      <c r="Q137" s="1" t="s">
        <v>257</v>
      </c>
      <c r="R137" s="1" t="s">
        <v>64</v>
      </c>
      <c r="S137" s="1" t="s">
        <v>64</v>
      </c>
      <c r="T137" s="1" t="s">
        <v>63</v>
      </c>
      <c r="AR137" s="1" t="s">
        <v>52</v>
      </c>
      <c r="AS137" s="1" t="s">
        <v>52</v>
      </c>
      <c r="AU137" s="1" t="s">
        <v>269</v>
      </c>
      <c r="AV137">
        <v>50</v>
      </c>
    </row>
    <row r="138" spans="1:48" ht="27" customHeight="1">
      <c r="A138" s="12" t="s">
        <v>270</v>
      </c>
      <c r="B138" s="12" t="s">
        <v>271</v>
      </c>
      <c r="C138" s="12" t="s">
        <v>83</v>
      </c>
      <c r="D138" s="10">
        <v>25</v>
      </c>
      <c r="E138" s="11">
        <f>TRUNC(일위대가목록!E32,0)</f>
        <v>2096</v>
      </c>
      <c r="F138" s="11">
        <f t="shared" si="12"/>
        <v>52400</v>
      </c>
      <c r="G138" s="11">
        <f>TRUNC(일위대가목록!F32,0)</f>
        <v>11679</v>
      </c>
      <c r="H138" s="11">
        <f t="shared" si="13"/>
        <v>291975</v>
      </c>
      <c r="I138" s="11">
        <f>TRUNC(일위대가목록!G32,0)</f>
        <v>232</v>
      </c>
      <c r="J138" s="11">
        <f t="shared" si="14"/>
        <v>5800</v>
      </c>
      <c r="K138" s="11">
        <f t="shared" si="15"/>
        <v>14007</v>
      </c>
      <c r="L138" s="11">
        <f t="shared" si="16"/>
        <v>350175</v>
      </c>
      <c r="M138" s="12" t="s">
        <v>272</v>
      </c>
      <c r="N138" s="1" t="s">
        <v>273</v>
      </c>
      <c r="O138" s="1" t="s">
        <v>52</v>
      </c>
      <c r="P138" s="1" t="s">
        <v>52</v>
      </c>
      <c r="Q138" s="1" t="s">
        <v>257</v>
      </c>
      <c r="R138" s="1" t="s">
        <v>63</v>
      </c>
      <c r="S138" s="1" t="s">
        <v>64</v>
      </c>
      <c r="T138" s="1" t="s">
        <v>64</v>
      </c>
      <c r="AR138" s="1" t="s">
        <v>52</v>
      </c>
      <c r="AS138" s="1" t="s">
        <v>52</v>
      </c>
      <c r="AU138" s="1" t="s">
        <v>274</v>
      </c>
      <c r="AV138">
        <v>51</v>
      </c>
    </row>
    <row r="139" spans="1:48" ht="27" customHeight="1">
      <c r="A139" s="12" t="s">
        <v>275</v>
      </c>
      <c r="B139" s="12" t="s">
        <v>276</v>
      </c>
      <c r="C139" s="12" t="s">
        <v>83</v>
      </c>
      <c r="D139" s="10">
        <v>115</v>
      </c>
      <c r="E139" s="11">
        <f>TRUNC(일위대가목록!E33,0)</f>
        <v>20811</v>
      </c>
      <c r="F139" s="11">
        <f t="shared" si="12"/>
        <v>2393265</v>
      </c>
      <c r="G139" s="11">
        <f>TRUNC(일위대가목록!F33,0)</f>
        <v>17145</v>
      </c>
      <c r="H139" s="11">
        <f t="shared" si="13"/>
        <v>1971675</v>
      </c>
      <c r="I139" s="11">
        <f>TRUNC(일위대가목록!G33,0)</f>
        <v>0</v>
      </c>
      <c r="J139" s="11">
        <f t="shared" si="14"/>
        <v>0</v>
      </c>
      <c r="K139" s="11">
        <f t="shared" si="15"/>
        <v>37956</v>
      </c>
      <c r="L139" s="11">
        <f t="shared" si="16"/>
        <v>4364940</v>
      </c>
      <c r="M139" s="12" t="s">
        <v>277</v>
      </c>
      <c r="N139" s="1" t="s">
        <v>278</v>
      </c>
      <c r="O139" s="1" t="s">
        <v>52</v>
      </c>
      <c r="P139" s="1" t="s">
        <v>52</v>
      </c>
      <c r="Q139" s="1" t="s">
        <v>257</v>
      </c>
      <c r="R139" s="1" t="s">
        <v>63</v>
      </c>
      <c r="S139" s="1" t="s">
        <v>64</v>
      </c>
      <c r="T139" s="1" t="s">
        <v>64</v>
      </c>
      <c r="AR139" s="1" t="s">
        <v>52</v>
      </c>
      <c r="AS139" s="1" t="s">
        <v>52</v>
      </c>
      <c r="AU139" s="1" t="s">
        <v>279</v>
      </c>
      <c r="AV139">
        <v>52</v>
      </c>
    </row>
    <row r="140" spans="1:48" ht="27" customHeight="1">
      <c r="A140" s="12" t="s">
        <v>280</v>
      </c>
      <c r="B140" s="12" t="s">
        <v>281</v>
      </c>
      <c r="C140" s="12" t="s">
        <v>83</v>
      </c>
      <c r="D140" s="10">
        <v>88</v>
      </c>
      <c r="E140" s="11">
        <f>TRUNC(일위대가목록!E34,0)</f>
        <v>3551</v>
      </c>
      <c r="F140" s="11">
        <f t="shared" si="12"/>
        <v>312488</v>
      </c>
      <c r="G140" s="11">
        <f>TRUNC(일위대가목록!F34,0)</f>
        <v>6672</v>
      </c>
      <c r="H140" s="11">
        <f t="shared" si="13"/>
        <v>587136</v>
      </c>
      <c r="I140" s="11">
        <f>TRUNC(일위대가목록!G34,0)</f>
        <v>0</v>
      </c>
      <c r="J140" s="11">
        <f t="shared" si="14"/>
        <v>0</v>
      </c>
      <c r="K140" s="11">
        <f t="shared" si="15"/>
        <v>10223</v>
      </c>
      <c r="L140" s="11">
        <f t="shared" si="16"/>
        <v>899624</v>
      </c>
      <c r="M140" s="12" t="s">
        <v>282</v>
      </c>
      <c r="N140" s="1" t="s">
        <v>283</v>
      </c>
      <c r="O140" s="1" t="s">
        <v>52</v>
      </c>
      <c r="P140" s="1" t="s">
        <v>52</v>
      </c>
      <c r="Q140" s="1" t="s">
        <v>257</v>
      </c>
      <c r="R140" s="1" t="s">
        <v>63</v>
      </c>
      <c r="S140" s="1" t="s">
        <v>64</v>
      </c>
      <c r="T140" s="1" t="s">
        <v>64</v>
      </c>
      <c r="AR140" s="1" t="s">
        <v>52</v>
      </c>
      <c r="AS140" s="1" t="s">
        <v>52</v>
      </c>
      <c r="AU140" s="1" t="s">
        <v>284</v>
      </c>
      <c r="AV140">
        <v>53</v>
      </c>
    </row>
    <row r="141" spans="1:48" ht="27" customHeight="1">
      <c r="A141" s="12" t="s">
        <v>285</v>
      </c>
      <c r="B141" s="12" t="s">
        <v>286</v>
      </c>
      <c r="C141" s="12" t="s">
        <v>83</v>
      </c>
      <c r="D141" s="10">
        <v>116</v>
      </c>
      <c r="E141" s="11">
        <f>TRUNC(일위대가목록!E35,0)</f>
        <v>3454</v>
      </c>
      <c r="F141" s="11">
        <f t="shared" si="12"/>
        <v>400664</v>
      </c>
      <c r="G141" s="11">
        <f>TRUNC(일위대가목록!F35,0)</f>
        <v>9637</v>
      </c>
      <c r="H141" s="11">
        <f t="shared" si="13"/>
        <v>1117892</v>
      </c>
      <c r="I141" s="11">
        <f>TRUNC(일위대가목록!G35,0)</f>
        <v>0</v>
      </c>
      <c r="J141" s="11">
        <f t="shared" si="14"/>
        <v>0</v>
      </c>
      <c r="K141" s="11">
        <f t="shared" si="15"/>
        <v>13091</v>
      </c>
      <c r="L141" s="11">
        <f t="shared" si="16"/>
        <v>1518556</v>
      </c>
      <c r="M141" s="12" t="s">
        <v>287</v>
      </c>
      <c r="N141" s="1" t="s">
        <v>288</v>
      </c>
      <c r="O141" s="1" t="s">
        <v>52</v>
      </c>
      <c r="P141" s="1" t="s">
        <v>52</v>
      </c>
      <c r="Q141" s="1" t="s">
        <v>257</v>
      </c>
      <c r="R141" s="1" t="s">
        <v>63</v>
      </c>
      <c r="S141" s="1" t="s">
        <v>64</v>
      </c>
      <c r="T141" s="1" t="s">
        <v>64</v>
      </c>
      <c r="AR141" s="1" t="s">
        <v>52</v>
      </c>
      <c r="AS141" s="1" t="s">
        <v>52</v>
      </c>
      <c r="AU141" s="1" t="s">
        <v>289</v>
      </c>
      <c r="AV141">
        <v>54</v>
      </c>
    </row>
    <row r="142" spans="1:48" ht="27" customHeight="1">
      <c r="A142" s="12" t="s">
        <v>290</v>
      </c>
      <c r="B142" s="12" t="s">
        <v>291</v>
      </c>
      <c r="C142" s="12" t="s">
        <v>83</v>
      </c>
      <c r="D142" s="10">
        <v>30</v>
      </c>
      <c r="E142" s="11">
        <f>TRUNC(일위대가목록!E36,0)</f>
        <v>4358</v>
      </c>
      <c r="F142" s="11">
        <f t="shared" si="12"/>
        <v>130740</v>
      </c>
      <c r="G142" s="11">
        <f>TRUNC(일위대가목록!F36,0)</f>
        <v>18183</v>
      </c>
      <c r="H142" s="11">
        <f t="shared" si="13"/>
        <v>545490</v>
      </c>
      <c r="I142" s="11">
        <f>TRUNC(일위대가목록!G36,0)</f>
        <v>363</v>
      </c>
      <c r="J142" s="11">
        <f t="shared" si="14"/>
        <v>10890</v>
      </c>
      <c r="K142" s="11">
        <f t="shared" si="15"/>
        <v>22904</v>
      </c>
      <c r="L142" s="11">
        <f t="shared" si="16"/>
        <v>687120</v>
      </c>
      <c r="M142" s="12" t="s">
        <v>292</v>
      </c>
      <c r="N142" s="1" t="s">
        <v>293</v>
      </c>
      <c r="O142" s="1" t="s">
        <v>52</v>
      </c>
      <c r="P142" s="1" t="s">
        <v>52</v>
      </c>
      <c r="Q142" s="1" t="s">
        <v>257</v>
      </c>
      <c r="R142" s="1" t="s">
        <v>63</v>
      </c>
      <c r="S142" s="1" t="s">
        <v>64</v>
      </c>
      <c r="T142" s="1" t="s">
        <v>64</v>
      </c>
      <c r="AR142" s="1" t="s">
        <v>52</v>
      </c>
      <c r="AS142" s="1" t="s">
        <v>52</v>
      </c>
      <c r="AU142" s="1" t="s">
        <v>294</v>
      </c>
      <c r="AV142">
        <v>55</v>
      </c>
    </row>
    <row r="143" spans="1:48" ht="27" customHeight="1">
      <c r="A143" s="12" t="s">
        <v>290</v>
      </c>
      <c r="B143" s="12" t="s">
        <v>295</v>
      </c>
      <c r="C143" s="12" t="s">
        <v>83</v>
      </c>
      <c r="D143" s="10">
        <v>2</v>
      </c>
      <c r="E143" s="11">
        <f>TRUNC(일위대가목록!E37,0)</f>
        <v>5951</v>
      </c>
      <c r="F143" s="11">
        <f t="shared" si="12"/>
        <v>11902</v>
      </c>
      <c r="G143" s="11">
        <f>TRUNC(일위대가목록!F37,0)</f>
        <v>18183</v>
      </c>
      <c r="H143" s="11">
        <f t="shared" si="13"/>
        <v>36366</v>
      </c>
      <c r="I143" s="11">
        <f>TRUNC(일위대가목록!G37,0)</f>
        <v>363</v>
      </c>
      <c r="J143" s="11">
        <f t="shared" si="14"/>
        <v>726</v>
      </c>
      <c r="K143" s="11">
        <f t="shared" si="15"/>
        <v>24497</v>
      </c>
      <c r="L143" s="11">
        <f t="shared" si="16"/>
        <v>48994</v>
      </c>
      <c r="M143" s="12" t="s">
        <v>296</v>
      </c>
      <c r="N143" s="1" t="s">
        <v>297</v>
      </c>
      <c r="O143" s="1" t="s">
        <v>52</v>
      </c>
      <c r="P143" s="1" t="s">
        <v>52</v>
      </c>
      <c r="Q143" s="1" t="s">
        <v>257</v>
      </c>
      <c r="R143" s="1" t="s">
        <v>63</v>
      </c>
      <c r="S143" s="1" t="s">
        <v>64</v>
      </c>
      <c r="T143" s="1" t="s">
        <v>64</v>
      </c>
      <c r="AR143" s="1" t="s">
        <v>52</v>
      </c>
      <c r="AS143" s="1" t="s">
        <v>52</v>
      </c>
      <c r="AU143" s="1" t="s">
        <v>298</v>
      </c>
      <c r="AV143">
        <v>195</v>
      </c>
    </row>
    <row r="144" spans="1:48" ht="27" customHeight="1">
      <c r="A144" s="12" t="s">
        <v>299</v>
      </c>
      <c r="B144" s="12" t="s">
        <v>300</v>
      </c>
      <c r="C144" s="12" t="s">
        <v>83</v>
      </c>
      <c r="D144" s="10">
        <v>3</v>
      </c>
      <c r="E144" s="11">
        <f>TRUNC(일위대가목록!E38,0)</f>
        <v>4358</v>
      </c>
      <c r="F144" s="11">
        <f t="shared" si="12"/>
        <v>13074</v>
      </c>
      <c r="G144" s="11">
        <f>TRUNC(일위대가목록!F38,0)</f>
        <v>21819</v>
      </c>
      <c r="H144" s="11">
        <f t="shared" si="13"/>
        <v>65457</v>
      </c>
      <c r="I144" s="11">
        <f>TRUNC(일위대가목록!G38,0)</f>
        <v>435</v>
      </c>
      <c r="J144" s="11">
        <f t="shared" si="14"/>
        <v>1305</v>
      </c>
      <c r="K144" s="11">
        <f t="shared" si="15"/>
        <v>26612</v>
      </c>
      <c r="L144" s="11">
        <f t="shared" si="16"/>
        <v>79836</v>
      </c>
      <c r="M144" s="12" t="s">
        <v>301</v>
      </c>
      <c r="N144" s="1" t="s">
        <v>302</v>
      </c>
      <c r="O144" s="1" t="s">
        <v>52</v>
      </c>
      <c r="P144" s="1" t="s">
        <v>52</v>
      </c>
      <c r="Q144" s="1" t="s">
        <v>257</v>
      </c>
      <c r="R144" s="1" t="s">
        <v>63</v>
      </c>
      <c r="S144" s="1" t="s">
        <v>64</v>
      </c>
      <c r="T144" s="1" t="s">
        <v>64</v>
      </c>
      <c r="AR144" s="1" t="s">
        <v>52</v>
      </c>
      <c r="AS144" s="1" t="s">
        <v>52</v>
      </c>
      <c r="AU144" s="1" t="s">
        <v>303</v>
      </c>
      <c r="AV144">
        <v>57</v>
      </c>
    </row>
    <row r="145" spans="1:48" ht="27" customHeight="1">
      <c r="A145" s="12" t="s">
        <v>304</v>
      </c>
      <c r="B145" s="12" t="s">
        <v>52</v>
      </c>
      <c r="C145" s="12" t="s">
        <v>83</v>
      </c>
      <c r="D145" s="10">
        <v>5</v>
      </c>
      <c r="E145" s="11">
        <f>TRUNC(일위대가목록!E39,0)</f>
        <v>0</v>
      </c>
      <c r="F145" s="11">
        <f t="shared" si="12"/>
        <v>0</v>
      </c>
      <c r="G145" s="11">
        <f>TRUNC(일위대가목록!F39,0)</f>
        <v>15088</v>
      </c>
      <c r="H145" s="11">
        <f t="shared" si="13"/>
        <v>75440</v>
      </c>
      <c r="I145" s="11">
        <f>TRUNC(일위대가목록!G39,0)</f>
        <v>452</v>
      </c>
      <c r="J145" s="11">
        <f t="shared" si="14"/>
        <v>2260</v>
      </c>
      <c r="K145" s="11">
        <f t="shared" si="15"/>
        <v>15540</v>
      </c>
      <c r="L145" s="11">
        <f t="shared" si="16"/>
        <v>77700</v>
      </c>
      <c r="M145" s="12" t="s">
        <v>305</v>
      </c>
      <c r="N145" s="1" t="s">
        <v>306</v>
      </c>
      <c r="O145" s="1" t="s">
        <v>52</v>
      </c>
      <c r="P145" s="1" t="s">
        <v>52</v>
      </c>
      <c r="Q145" s="1" t="s">
        <v>257</v>
      </c>
      <c r="R145" s="1" t="s">
        <v>63</v>
      </c>
      <c r="S145" s="1" t="s">
        <v>64</v>
      </c>
      <c r="T145" s="1" t="s">
        <v>64</v>
      </c>
      <c r="AR145" s="1" t="s">
        <v>52</v>
      </c>
      <c r="AS145" s="1" t="s">
        <v>52</v>
      </c>
      <c r="AU145" s="1" t="s">
        <v>307</v>
      </c>
      <c r="AV145">
        <v>58</v>
      </c>
    </row>
    <row r="146" spans="1:48" ht="27" customHeight="1">
      <c r="A146" s="12" t="s">
        <v>308</v>
      </c>
      <c r="B146" s="12" t="s">
        <v>309</v>
      </c>
      <c r="C146" s="12" t="s">
        <v>83</v>
      </c>
      <c r="D146" s="10">
        <v>106</v>
      </c>
      <c r="E146" s="11">
        <f>TRUNC(일위대가목록!E40,0)</f>
        <v>0</v>
      </c>
      <c r="F146" s="11">
        <f t="shared" si="12"/>
        <v>0</v>
      </c>
      <c r="G146" s="11">
        <f>TRUNC(일위대가목록!F40,0)</f>
        <v>15088</v>
      </c>
      <c r="H146" s="11">
        <f t="shared" si="13"/>
        <v>1599328</v>
      </c>
      <c r="I146" s="11">
        <f>TRUNC(일위대가목록!G40,0)</f>
        <v>150</v>
      </c>
      <c r="J146" s="11">
        <f t="shared" si="14"/>
        <v>15900</v>
      </c>
      <c r="K146" s="11">
        <f t="shared" si="15"/>
        <v>15238</v>
      </c>
      <c r="L146" s="11">
        <f t="shared" si="16"/>
        <v>1615228</v>
      </c>
      <c r="M146" s="12" t="s">
        <v>310</v>
      </c>
      <c r="N146" s="1" t="s">
        <v>311</v>
      </c>
      <c r="O146" s="1" t="s">
        <v>52</v>
      </c>
      <c r="P146" s="1" t="s">
        <v>52</v>
      </c>
      <c r="Q146" s="1" t="s">
        <v>257</v>
      </c>
      <c r="R146" s="1" t="s">
        <v>63</v>
      </c>
      <c r="S146" s="1" t="s">
        <v>64</v>
      </c>
      <c r="T146" s="1" t="s">
        <v>64</v>
      </c>
      <c r="AR146" s="1" t="s">
        <v>52</v>
      </c>
      <c r="AS146" s="1" t="s">
        <v>52</v>
      </c>
      <c r="AU146" s="1" t="s">
        <v>312</v>
      </c>
      <c r="AV146">
        <v>59</v>
      </c>
    </row>
    <row r="147" spans="1:48" ht="27" customHeight="1">
      <c r="A147" s="12" t="s">
        <v>313</v>
      </c>
      <c r="B147" s="12" t="s">
        <v>124</v>
      </c>
      <c r="C147" s="12" t="s">
        <v>83</v>
      </c>
      <c r="D147" s="10">
        <v>60</v>
      </c>
      <c r="E147" s="11">
        <f>TRUNC(일위대가목록!E41,0)</f>
        <v>14002</v>
      </c>
      <c r="F147" s="11">
        <f t="shared" si="12"/>
        <v>840120</v>
      </c>
      <c r="G147" s="11">
        <f>TRUNC(일위대가목록!F41,0)</f>
        <v>16459</v>
      </c>
      <c r="H147" s="11">
        <f t="shared" si="13"/>
        <v>987540</v>
      </c>
      <c r="I147" s="11">
        <f>TRUNC(일위대가목록!G41,0)</f>
        <v>0</v>
      </c>
      <c r="J147" s="11">
        <f t="shared" si="14"/>
        <v>0</v>
      </c>
      <c r="K147" s="11">
        <f t="shared" si="15"/>
        <v>30461</v>
      </c>
      <c r="L147" s="11">
        <f t="shared" si="16"/>
        <v>1827660</v>
      </c>
      <c r="M147" s="12" t="s">
        <v>314</v>
      </c>
      <c r="N147" s="1" t="s">
        <v>315</v>
      </c>
      <c r="O147" s="1" t="s">
        <v>52</v>
      </c>
      <c r="P147" s="1" t="s">
        <v>52</v>
      </c>
      <c r="Q147" s="1" t="s">
        <v>257</v>
      </c>
      <c r="R147" s="1" t="s">
        <v>63</v>
      </c>
      <c r="S147" s="1" t="s">
        <v>64</v>
      </c>
      <c r="T147" s="1" t="s">
        <v>64</v>
      </c>
      <c r="AR147" s="1" t="s">
        <v>52</v>
      </c>
      <c r="AS147" s="1" t="s">
        <v>52</v>
      </c>
      <c r="AU147" s="1" t="s">
        <v>316</v>
      </c>
      <c r="AV147">
        <v>211</v>
      </c>
    </row>
    <row r="148" spans="1:48" ht="27" customHeight="1">
      <c r="A148" s="12" t="s">
        <v>317</v>
      </c>
      <c r="B148" s="12" t="s">
        <v>318</v>
      </c>
      <c r="C148" s="12" t="s">
        <v>83</v>
      </c>
      <c r="D148" s="10">
        <v>18</v>
      </c>
      <c r="E148" s="11">
        <f>TRUNC(일위대가목록!E42,0)</f>
        <v>14129</v>
      </c>
      <c r="F148" s="11">
        <f t="shared" si="12"/>
        <v>254322</v>
      </c>
      <c r="G148" s="11">
        <f>TRUNC(일위대가목록!F42,0)</f>
        <v>19632</v>
      </c>
      <c r="H148" s="11">
        <f t="shared" si="13"/>
        <v>353376</v>
      </c>
      <c r="I148" s="11">
        <f>TRUNC(일위대가목록!G42,0)</f>
        <v>0</v>
      </c>
      <c r="J148" s="11">
        <f t="shared" si="14"/>
        <v>0</v>
      </c>
      <c r="K148" s="11">
        <f t="shared" si="15"/>
        <v>33761</v>
      </c>
      <c r="L148" s="11">
        <f t="shared" si="16"/>
        <v>607698</v>
      </c>
      <c r="M148" s="12" t="s">
        <v>319</v>
      </c>
      <c r="N148" s="1" t="s">
        <v>320</v>
      </c>
      <c r="O148" s="1" t="s">
        <v>52</v>
      </c>
      <c r="P148" s="1" t="s">
        <v>52</v>
      </c>
      <c r="Q148" s="1" t="s">
        <v>257</v>
      </c>
      <c r="R148" s="1" t="s">
        <v>63</v>
      </c>
      <c r="S148" s="1" t="s">
        <v>64</v>
      </c>
      <c r="T148" s="1" t="s">
        <v>64</v>
      </c>
      <c r="AR148" s="1" t="s">
        <v>52</v>
      </c>
      <c r="AS148" s="1" t="s">
        <v>52</v>
      </c>
      <c r="AU148" s="1" t="s">
        <v>321</v>
      </c>
      <c r="AV148">
        <v>212</v>
      </c>
    </row>
    <row r="149" spans="1:48" ht="27" customHeight="1">
      <c r="A149" s="12" t="s">
        <v>317</v>
      </c>
      <c r="B149" s="12" t="s">
        <v>322</v>
      </c>
      <c r="C149" s="12" t="s">
        <v>83</v>
      </c>
      <c r="D149" s="10">
        <v>31</v>
      </c>
      <c r="E149" s="11">
        <f>TRUNC(일위대가목록!E43,0)</f>
        <v>27370</v>
      </c>
      <c r="F149" s="11">
        <f t="shared" si="12"/>
        <v>848470</v>
      </c>
      <c r="G149" s="11">
        <f>TRUNC(일위대가목록!F43,0)</f>
        <v>21517</v>
      </c>
      <c r="H149" s="11">
        <f t="shared" si="13"/>
        <v>667027</v>
      </c>
      <c r="I149" s="11">
        <f>TRUNC(일위대가목록!G43,0)</f>
        <v>0</v>
      </c>
      <c r="J149" s="11">
        <f t="shared" si="14"/>
        <v>0</v>
      </c>
      <c r="K149" s="11">
        <f t="shared" si="15"/>
        <v>48887</v>
      </c>
      <c r="L149" s="11">
        <f t="shared" si="16"/>
        <v>1515497</v>
      </c>
      <c r="M149" s="12" t="s">
        <v>323</v>
      </c>
      <c r="N149" s="1" t="s">
        <v>324</v>
      </c>
      <c r="O149" s="1" t="s">
        <v>52</v>
      </c>
      <c r="P149" s="1" t="s">
        <v>52</v>
      </c>
      <c r="Q149" s="1" t="s">
        <v>257</v>
      </c>
      <c r="R149" s="1" t="s">
        <v>63</v>
      </c>
      <c r="S149" s="1" t="s">
        <v>64</v>
      </c>
      <c r="T149" s="1" t="s">
        <v>64</v>
      </c>
      <c r="AR149" s="1" t="s">
        <v>52</v>
      </c>
      <c r="AS149" s="1" t="s">
        <v>52</v>
      </c>
      <c r="AU149" s="1" t="s">
        <v>325</v>
      </c>
      <c r="AV149">
        <v>213</v>
      </c>
    </row>
    <row r="150" spans="1:48" ht="27" customHeight="1">
      <c r="A150" s="10"/>
      <c r="B150" s="10"/>
      <c r="C150" s="10"/>
      <c r="D150" s="10"/>
      <c r="E150" s="11"/>
      <c r="F150" s="11"/>
      <c r="G150" s="11"/>
      <c r="H150" s="11"/>
      <c r="I150" s="11"/>
      <c r="J150" s="11"/>
      <c r="K150" s="11"/>
      <c r="L150" s="11"/>
      <c r="M150" s="10"/>
      <c r="Q150" s="1" t="s">
        <v>257</v>
      </c>
    </row>
    <row r="151" spans="1:48" ht="27" customHeight="1">
      <c r="A151" s="10"/>
      <c r="B151" s="10"/>
      <c r="C151" s="10"/>
      <c r="D151" s="10"/>
      <c r="E151" s="11"/>
      <c r="F151" s="11"/>
      <c r="G151" s="11"/>
      <c r="H151" s="11"/>
      <c r="I151" s="11"/>
      <c r="J151" s="11"/>
      <c r="K151" s="11"/>
      <c r="L151" s="11"/>
      <c r="M151" s="10"/>
      <c r="Q151" s="1" t="s">
        <v>257</v>
      </c>
    </row>
    <row r="152" spans="1:48" ht="27" customHeight="1">
      <c r="A152" s="10"/>
      <c r="B152" s="10"/>
      <c r="C152" s="10"/>
      <c r="D152" s="10"/>
      <c r="E152" s="11"/>
      <c r="F152" s="11"/>
      <c r="G152" s="11"/>
      <c r="H152" s="11"/>
      <c r="I152" s="11"/>
      <c r="J152" s="11"/>
      <c r="K152" s="11"/>
      <c r="L152" s="11"/>
      <c r="M152" s="10"/>
      <c r="Q152" s="1" t="s">
        <v>257</v>
      </c>
    </row>
    <row r="153" spans="1:48" ht="27" customHeight="1">
      <c r="A153" s="10"/>
      <c r="B153" s="10"/>
      <c r="C153" s="10"/>
      <c r="D153" s="10"/>
      <c r="E153" s="11"/>
      <c r="F153" s="11"/>
      <c r="G153" s="11"/>
      <c r="H153" s="11"/>
      <c r="I153" s="11"/>
      <c r="J153" s="11"/>
      <c r="K153" s="11"/>
      <c r="L153" s="11"/>
      <c r="M153" s="10"/>
      <c r="Q153" s="1" t="s">
        <v>257</v>
      </c>
    </row>
    <row r="154" spans="1:48" ht="27" customHeight="1">
      <c r="A154" s="10"/>
      <c r="B154" s="10"/>
      <c r="C154" s="10"/>
      <c r="D154" s="10"/>
      <c r="E154" s="11"/>
      <c r="F154" s="11"/>
      <c r="G154" s="11"/>
      <c r="H154" s="11"/>
      <c r="I154" s="11"/>
      <c r="J154" s="11"/>
      <c r="K154" s="11"/>
      <c r="L154" s="11"/>
      <c r="M154" s="10"/>
      <c r="Q154" s="1" t="s">
        <v>257</v>
      </c>
    </row>
    <row r="155" spans="1:48" ht="27" customHeight="1">
      <c r="A155" s="10"/>
      <c r="B155" s="10"/>
      <c r="C155" s="10"/>
      <c r="D155" s="10"/>
      <c r="E155" s="11"/>
      <c r="F155" s="11"/>
      <c r="G155" s="11"/>
      <c r="H155" s="11"/>
      <c r="I155" s="11"/>
      <c r="J155" s="11"/>
      <c r="K155" s="11"/>
      <c r="L155" s="11"/>
      <c r="M155" s="10"/>
      <c r="Q155" s="1" t="s">
        <v>257</v>
      </c>
    </row>
    <row r="156" spans="1:48" ht="27" customHeight="1">
      <c r="A156" s="10"/>
      <c r="B156" s="10"/>
      <c r="C156" s="10"/>
      <c r="D156" s="10"/>
      <c r="E156" s="11"/>
      <c r="F156" s="11"/>
      <c r="G156" s="11"/>
      <c r="H156" s="11"/>
      <c r="I156" s="11"/>
      <c r="J156" s="11"/>
      <c r="K156" s="11"/>
      <c r="L156" s="11"/>
      <c r="M156" s="10"/>
      <c r="Q156" s="1" t="s">
        <v>257</v>
      </c>
    </row>
    <row r="157" spans="1:48" ht="27" customHeight="1">
      <c r="A157" s="10"/>
      <c r="B157" s="10"/>
      <c r="C157" s="10"/>
      <c r="D157" s="10"/>
      <c r="E157" s="11"/>
      <c r="F157" s="11"/>
      <c r="G157" s="11"/>
      <c r="H157" s="11"/>
      <c r="I157" s="11"/>
      <c r="J157" s="11"/>
      <c r="K157" s="11"/>
      <c r="L157" s="11"/>
      <c r="M157" s="10"/>
      <c r="Q157" s="1" t="s">
        <v>257</v>
      </c>
    </row>
    <row r="158" spans="1:48" ht="27" customHeight="1">
      <c r="A158" s="10"/>
      <c r="B158" s="10"/>
      <c r="C158" s="10"/>
      <c r="D158" s="10"/>
      <c r="E158" s="11"/>
      <c r="F158" s="11"/>
      <c r="G158" s="11"/>
      <c r="H158" s="11"/>
      <c r="I158" s="11"/>
      <c r="J158" s="11"/>
      <c r="K158" s="11"/>
      <c r="L158" s="11"/>
      <c r="M158" s="10"/>
      <c r="Q158" s="1" t="s">
        <v>257</v>
      </c>
    </row>
    <row r="159" spans="1:48" ht="27" customHeight="1">
      <c r="A159" s="12" t="s">
        <v>98</v>
      </c>
      <c r="B159" s="10"/>
      <c r="C159" s="10"/>
      <c r="D159" s="10"/>
      <c r="E159" s="11"/>
      <c r="F159" s="11">
        <f>SUMIF(Q135:Q158,"010106",F135:F158)</f>
        <v>7742727</v>
      </c>
      <c r="G159" s="11"/>
      <c r="H159" s="11">
        <f>SUMIF(Q135:Q158,"010106",H135:H158)</f>
        <v>8298702</v>
      </c>
      <c r="I159" s="11"/>
      <c r="J159" s="11">
        <f>SUMIF(Q135:Q158,"010106",J135:J158)</f>
        <v>36881</v>
      </c>
      <c r="K159" s="11"/>
      <c r="L159" s="11">
        <f>SUMIF(Q135:Q158,"010106",L135:L158)</f>
        <v>16078310</v>
      </c>
      <c r="M159" s="10"/>
      <c r="N159" t="s">
        <v>99</v>
      </c>
    </row>
    <row r="160" spans="1:48" ht="27" customHeight="1">
      <c r="A160" s="12" t="s">
        <v>326</v>
      </c>
      <c r="B160" s="12" t="s">
        <v>58</v>
      </c>
      <c r="C160" s="10"/>
      <c r="D160" s="10"/>
      <c r="E160" s="11"/>
      <c r="F160" s="11"/>
      <c r="G160" s="11"/>
      <c r="H160" s="11"/>
      <c r="I160" s="11"/>
      <c r="J160" s="11"/>
      <c r="K160" s="11"/>
      <c r="L160" s="11"/>
      <c r="M160" s="10"/>
      <c r="Q160" s="1" t="s">
        <v>327</v>
      </c>
    </row>
    <row r="161" spans="1:48" ht="27" customHeight="1">
      <c r="A161" s="12" t="s">
        <v>258</v>
      </c>
      <c r="B161" s="12" t="s">
        <v>259</v>
      </c>
      <c r="C161" s="12" t="s">
        <v>83</v>
      </c>
      <c r="D161" s="10">
        <v>24</v>
      </c>
      <c r="E161" s="11">
        <f>TRUNC(단가대비표!O128,0)</f>
        <v>29500</v>
      </c>
      <c r="F161" s="11">
        <f>TRUNC(E161*D161, 0)</f>
        <v>708000</v>
      </c>
      <c r="G161" s="11">
        <f>TRUNC(단가대비표!P128,0)</f>
        <v>0</v>
      </c>
      <c r="H161" s="11">
        <f>TRUNC(G161*D161, 0)</f>
        <v>0</v>
      </c>
      <c r="I161" s="11">
        <f>TRUNC(단가대비표!V128,0)</f>
        <v>0</v>
      </c>
      <c r="J161" s="11">
        <f>TRUNC(I161*D161, 0)</f>
        <v>0</v>
      </c>
      <c r="K161" s="11">
        <f t="shared" ref="K161:L165" si="17">TRUNC(E161+G161+I161, 0)</f>
        <v>29500</v>
      </c>
      <c r="L161" s="11">
        <f t="shared" si="17"/>
        <v>708000</v>
      </c>
      <c r="M161" s="12" t="s">
        <v>52</v>
      </c>
      <c r="N161" s="1" t="s">
        <v>260</v>
      </c>
      <c r="O161" s="1" t="s">
        <v>52</v>
      </c>
      <c r="P161" s="1" t="s">
        <v>52</v>
      </c>
      <c r="Q161" s="1" t="s">
        <v>327</v>
      </c>
      <c r="R161" s="1" t="s">
        <v>64</v>
      </c>
      <c r="S161" s="1" t="s">
        <v>64</v>
      </c>
      <c r="T161" s="1" t="s">
        <v>63</v>
      </c>
      <c r="AR161" s="1" t="s">
        <v>52</v>
      </c>
      <c r="AS161" s="1" t="s">
        <v>52</v>
      </c>
      <c r="AU161" s="1" t="s">
        <v>328</v>
      </c>
      <c r="AV161">
        <v>243</v>
      </c>
    </row>
    <row r="162" spans="1:48" ht="27" customHeight="1">
      <c r="A162" s="12" t="s">
        <v>329</v>
      </c>
      <c r="B162" s="12" t="s">
        <v>330</v>
      </c>
      <c r="C162" s="12" t="s">
        <v>83</v>
      </c>
      <c r="D162" s="10">
        <v>6</v>
      </c>
      <c r="E162" s="11">
        <f>TRUNC(일위대가목록!E44,0)</f>
        <v>0</v>
      </c>
      <c r="F162" s="11">
        <f>TRUNC(E162*D162, 0)</f>
        <v>0</v>
      </c>
      <c r="G162" s="11">
        <f>TRUNC(일위대가목록!F44,0)</f>
        <v>36367</v>
      </c>
      <c r="H162" s="11">
        <f>TRUNC(G162*D162, 0)</f>
        <v>218202</v>
      </c>
      <c r="I162" s="11">
        <f>TRUNC(일위대가목록!G44,0)</f>
        <v>1091</v>
      </c>
      <c r="J162" s="11">
        <f>TRUNC(I162*D162, 0)</f>
        <v>6546</v>
      </c>
      <c r="K162" s="11">
        <f t="shared" si="17"/>
        <v>37458</v>
      </c>
      <c r="L162" s="11">
        <f t="shared" si="17"/>
        <v>224748</v>
      </c>
      <c r="M162" s="12" t="s">
        <v>331</v>
      </c>
      <c r="N162" s="1" t="s">
        <v>332</v>
      </c>
      <c r="O162" s="1" t="s">
        <v>52</v>
      </c>
      <c r="P162" s="1" t="s">
        <v>52</v>
      </c>
      <c r="Q162" s="1" t="s">
        <v>327</v>
      </c>
      <c r="R162" s="1" t="s">
        <v>63</v>
      </c>
      <c r="S162" s="1" t="s">
        <v>64</v>
      </c>
      <c r="T162" s="1" t="s">
        <v>64</v>
      </c>
      <c r="AR162" s="1" t="s">
        <v>52</v>
      </c>
      <c r="AS162" s="1" t="s">
        <v>52</v>
      </c>
      <c r="AU162" s="1" t="s">
        <v>333</v>
      </c>
      <c r="AV162">
        <v>142</v>
      </c>
    </row>
    <row r="163" spans="1:48" ht="27" customHeight="1">
      <c r="A163" s="12" t="s">
        <v>334</v>
      </c>
      <c r="B163" s="12" t="s">
        <v>271</v>
      </c>
      <c r="C163" s="12" t="s">
        <v>83</v>
      </c>
      <c r="D163" s="10">
        <v>2</v>
      </c>
      <c r="E163" s="11">
        <f>TRUNC(일위대가목록!E45,0)</f>
        <v>2096</v>
      </c>
      <c r="F163" s="11">
        <f>TRUNC(E163*D163, 0)</f>
        <v>4192</v>
      </c>
      <c r="G163" s="11">
        <f>TRUNC(일위대가목록!F45,0)</f>
        <v>9733</v>
      </c>
      <c r="H163" s="11">
        <f>TRUNC(G163*D163, 0)</f>
        <v>19466</v>
      </c>
      <c r="I163" s="11">
        <f>TRUNC(일위대가목록!G45,0)</f>
        <v>194</v>
      </c>
      <c r="J163" s="11">
        <f>TRUNC(I163*D163, 0)</f>
        <v>388</v>
      </c>
      <c r="K163" s="11">
        <f t="shared" si="17"/>
        <v>12023</v>
      </c>
      <c r="L163" s="11">
        <f t="shared" si="17"/>
        <v>24046</v>
      </c>
      <c r="M163" s="12" t="s">
        <v>335</v>
      </c>
      <c r="N163" s="1" t="s">
        <v>336</v>
      </c>
      <c r="O163" s="1" t="s">
        <v>52</v>
      </c>
      <c r="P163" s="1" t="s">
        <v>52</v>
      </c>
      <c r="Q163" s="1" t="s">
        <v>327</v>
      </c>
      <c r="R163" s="1" t="s">
        <v>63</v>
      </c>
      <c r="S163" s="1" t="s">
        <v>64</v>
      </c>
      <c r="T163" s="1" t="s">
        <v>64</v>
      </c>
      <c r="AR163" s="1" t="s">
        <v>52</v>
      </c>
      <c r="AS163" s="1" t="s">
        <v>52</v>
      </c>
      <c r="AU163" s="1" t="s">
        <v>337</v>
      </c>
      <c r="AV163">
        <v>143</v>
      </c>
    </row>
    <row r="164" spans="1:48" ht="27" customHeight="1">
      <c r="A164" s="12" t="s">
        <v>338</v>
      </c>
      <c r="B164" s="12" t="s">
        <v>339</v>
      </c>
      <c r="C164" s="12" t="s">
        <v>83</v>
      </c>
      <c r="D164" s="10">
        <v>2</v>
      </c>
      <c r="E164" s="11">
        <f>TRUNC(일위대가목록!E46,0)</f>
        <v>132000</v>
      </c>
      <c r="F164" s="11">
        <f>TRUNC(E164*D164, 0)</f>
        <v>264000</v>
      </c>
      <c r="G164" s="11">
        <f>TRUNC(일위대가목록!F46,0)</f>
        <v>90847</v>
      </c>
      <c r="H164" s="11">
        <f>TRUNC(G164*D164, 0)</f>
        <v>181694</v>
      </c>
      <c r="I164" s="11">
        <f>TRUNC(일위대가목록!G46,0)</f>
        <v>2725</v>
      </c>
      <c r="J164" s="11">
        <f>TRUNC(I164*D164, 0)</f>
        <v>5450</v>
      </c>
      <c r="K164" s="11">
        <f t="shared" si="17"/>
        <v>225572</v>
      </c>
      <c r="L164" s="11">
        <f t="shared" si="17"/>
        <v>451144</v>
      </c>
      <c r="M164" s="12" t="s">
        <v>340</v>
      </c>
      <c r="N164" s="1" t="s">
        <v>341</v>
      </c>
      <c r="O164" s="1" t="s">
        <v>52</v>
      </c>
      <c r="P164" s="1" t="s">
        <v>52</v>
      </c>
      <c r="Q164" s="1" t="s">
        <v>327</v>
      </c>
      <c r="R164" s="1" t="s">
        <v>63</v>
      </c>
      <c r="S164" s="1" t="s">
        <v>64</v>
      </c>
      <c r="T164" s="1" t="s">
        <v>64</v>
      </c>
      <c r="AR164" s="1" t="s">
        <v>52</v>
      </c>
      <c r="AS164" s="1" t="s">
        <v>52</v>
      </c>
      <c r="AU164" s="1" t="s">
        <v>342</v>
      </c>
      <c r="AV164">
        <v>214</v>
      </c>
    </row>
    <row r="165" spans="1:48" ht="27" customHeight="1">
      <c r="A165" s="12" t="s">
        <v>290</v>
      </c>
      <c r="B165" s="12" t="s">
        <v>291</v>
      </c>
      <c r="C165" s="12" t="s">
        <v>83</v>
      </c>
      <c r="D165" s="10">
        <v>12</v>
      </c>
      <c r="E165" s="11">
        <f>TRUNC(일위대가목록!E36,0)</f>
        <v>4358</v>
      </c>
      <c r="F165" s="11">
        <f>TRUNC(E165*D165, 0)</f>
        <v>52296</v>
      </c>
      <c r="G165" s="11">
        <f>TRUNC(일위대가목록!F36,0)</f>
        <v>18183</v>
      </c>
      <c r="H165" s="11">
        <f>TRUNC(G165*D165, 0)</f>
        <v>218196</v>
      </c>
      <c r="I165" s="11">
        <f>TRUNC(일위대가목록!G36,0)</f>
        <v>363</v>
      </c>
      <c r="J165" s="11">
        <f>TRUNC(I165*D165, 0)</f>
        <v>4356</v>
      </c>
      <c r="K165" s="11">
        <f t="shared" si="17"/>
        <v>22904</v>
      </c>
      <c r="L165" s="11">
        <f t="shared" si="17"/>
        <v>274848</v>
      </c>
      <c r="M165" s="12" t="s">
        <v>292</v>
      </c>
      <c r="N165" s="1" t="s">
        <v>293</v>
      </c>
      <c r="O165" s="1" t="s">
        <v>52</v>
      </c>
      <c r="P165" s="1" t="s">
        <v>52</v>
      </c>
      <c r="Q165" s="1" t="s">
        <v>327</v>
      </c>
      <c r="R165" s="1" t="s">
        <v>63</v>
      </c>
      <c r="S165" s="1" t="s">
        <v>64</v>
      </c>
      <c r="T165" s="1" t="s">
        <v>64</v>
      </c>
      <c r="AR165" s="1" t="s">
        <v>52</v>
      </c>
      <c r="AS165" s="1" t="s">
        <v>52</v>
      </c>
      <c r="AU165" s="1" t="s">
        <v>343</v>
      </c>
      <c r="AV165">
        <v>145</v>
      </c>
    </row>
    <row r="166" spans="1:48" ht="27" customHeight="1">
      <c r="A166" s="10"/>
      <c r="B166" s="10"/>
      <c r="C166" s="10"/>
      <c r="D166" s="10"/>
      <c r="E166" s="11"/>
      <c r="F166" s="11"/>
      <c r="G166" s="11"/>
      <c r="H166" s="11"/>
      <c r="I166" s="11"/>
      <c r="J166" s="11"/>
      <c r="K166" s="11"/>
      <c r="L166" s="11"/>
      <c r="M166" s="10"/>
      <c r="Q166" s="1" t="s">
        <v>327</v>
      </c>
    </row>
    <row r="167" spans="1:48" ht="27" customHeight="1">
      <c r="A167" s="10"/>
      <c r="B167" s="10"/>
      <c r="C167" s="10"/>
      <c r="D167" s="10"/>
      <c r="E167" s="11"/>
      <c r="F167" s="11"/>
      <c r="G167" s="11"/>
      <c r="H167" s="11"/>
      <c r="I167" s="11"/>
      <c r="J167" s="11"/>
      <c r="K167" s="11"/>
      <c r="L167" s="11"/>
      <c r="M167" s="10"/>
      <c r="Q167" s="1" t="s">
        <v>327</v>
      </c>
    </row>
    <row r="168" spans="1:48" ht="27" customHeight="1">
      <c r="A168" s="10"/>
      <c r="B168" s="10"/>
      <c r="C168" s="10"/>
      <c r="D168" s="10"/>
      <c r="E168" s="11"/>
      <c r="F168" s="11"/>
      <c r="G168" s="11"/>
      <c r="H168" s="11"/>
      <c r="I168" s="11"/>
      <c r="J168" s="11"/>
      <c r="K168" s="11"/>
      <c r="L168" s="11"/>
      <c r="M168" s="10"/>
      <c r="Q168" s="1" t="s">
        <v>327</v>
      </c>
    </row>
    <row r="169" spans="1:48" ht="27" customHeight="1">
      <c r="A169" s="10"/>
      <c r="B169" s="10"/>
      <c r="C169" s="10"/>
      <c r="D169" s="10"/>
      <c r="E169" s="11"/>
      <c r="F169" s="11"/>
      <c r="G169" s="11"/>
      <c r="H169" s="11"/>
      <c r="I169" s="11"/>
      <c r="J169" s="11"/>
      <c r="K169" s="11"/>
      <c r="L169" s="11"/>
      <c r="M169" s="10"/>
      <c r="Q169" s="1" t="s">
        <v>327</v>
      </c>
    </row>
    <row r="170" spans="1:48" ht="27" customHeight="1">
      <c r="A170" s="10"/>
      <c r="B170" s="10"/>
      <c r="C170" s="10"/>
      <c r="D170" s="10"/>
      <c r="E170" s="11"/>
      <c r="F170" s="11"/>
      <c r="G170" s="11"/>
      <c r="H170" s="11"/>
      <c r="I170" s="11"/>
      <c r="J170" s="11"/>
      <c r="K170" s="11"/>
      <c r="L170" s="11"/>
      <c r="M170" s="10"/>
      <c r="Q170" s="1" t="s">
        <v>327</v>
      </c>
    </row>
    <row r="171" spans="1:48" ht="27" customHeight="1">
      <c r="A171" s="10"/>
      <c r="B171" s="10"/>
      <c r="C171" s="10"/>
      <c r="D171" s="10"/>
      <c r="E171" s="11"/>
      <c r="F171" s="11"/>
      <c r="G171" s="11"/>
      <c r="H171" s="11"/>
      <c r="I171" s="11"/>
      <c r="J171" s="11"/>
      <c r="K171" s="11"/>
      <c r="L171" s="11"/>
      <c r="M171" s="10"/>
      <c r="Q171" s="1" t="s">
        <v>327</v>
      </c>
    </row>
    <row r="172" spans="1:48" ht="27" customHeight="1">
      <c r="A172" s="10"/>
      <c r="B172" s="10"/>
      <c r="C172" s="10"/>
      <c r="D172" s="10"/>
      <c r="E172" s="11"/>
      <c r="F172" s="11"/>
      <c r="G172" s="11"/>
      <c r="H172" s="11"/>
      <c r="I172" s="11"/>
      <c r="J172" s="11"/>
      <c r="K172" s="11"/>
      <c r="L172" s="11"/>
      <c r="M172" s="10"/>
      <c r="Q172" s="1" t="s">
        <v>327</v>
      </c>
    </row>
    <row r="173" spans="1:48" ht="27" customHeight="1">
      <c r="A173" s="10"/>
      <c r="B173" s="10"/>
      <c r="C173" s="10"/>
      <c r="D173" s="10"/>
      <c r="E173" s="11"/>
      <c r="F173" s="11"/>
      <c r="G173" s="11"/>
      <c r="H173" s="11"/>
      <c r="I173" s="11"/>
      <c r="J173" s="11"/>
      <c r="K173" s="11"/>
      <c r="L173" s="11"/>
      <c r="M173" s="10"/>
      <c r="Q173" s="1" t="s">
        <v>327</v>
      </c>
    </row>
    <row r="174" spans="1:48" ht="27" customHeight="1">
      <c r="A174" s="10"/>
      <c r="B174" s="10"/>
      <c r="C174" s="10"/>
      <c r="D174" s="10"/>
      <c r="E174" s="11"/>
      <c r="F174" s="11"/>
      <c r="G174" s="11"/>
      <c r="H174" s="11"/>
      <c r="I174" s="11"/>
      <c r="J174" s="11"/>
      <c r="K174" s="11"/>
      <c r="L174" s="11"/>
      <c r="M174" s="10"/>
      <c r="Q174" s="1" t="s">
        <v>327</v>
      </c>
    </row>
    <row r="175" spans="1:48" ht="27" customHeight="1">
      <c r="A175" s="10"/>
      <c r="B175" s="10"/>
      <c r="C175" s="10"/>
      <c r="D175" s="10"/>
      <c r="E175" s="11"/>
      <c r="F175" s="11"/>
      <c r="G175" s="11"/>
      <c r="H175" s="11"/>
      <c r="I175" s="11"/>
      <c r="J175" s="11"/>
      <c r="K175" s="11"/>
      <c r="L175" s="11"/>
      <c r="M175" s="10"/>
      <c r="Q175" s="1" t="s">
        <v>327</v>
      </c>
    </row>
    <row r="176" spans="1:48" ht="27" customHeight="1">
      <c r="A176" s="10"/>
      <c r="B176" s="10"/>
      <c r="C176" s="10"/>
      <c r="D176" s="10"/>
      <c r="E176" s="11"/>
      <c r="F176" s="11"/>
      <c r="G176" s="11"/>
      <c r="H176" s="11"/>
      <c r="I176" s="11"/>
      <c r="J176" s="11"/>
      <c r="K176" s="11"/>
      <c r="L176" s="11"/>
      <c r="M176" s="10"/>
      <c r="Q176" s="1" t="s">
        <v>327</v>
      </c>
    </row>
    <row r="177" spans="1:48" ht="27" customHeight="1">
      <c r="A177" s="10"/>
      <c r="B177" s="10"/>
      <c r="C177" s="10"/>
      <c r="D177" s="10"/>
      <c r="E177" s="11"/>
      <c r="F177" s="11"/>
      <c r="G177" s="11"/>
      <c r="H177" s="11"/>
      <c r="I177" s="11"/>
      <c r="J177" s="11"/>
      <c r="K177" s="11"/>
      <c r="L177" s="11"/>
      <c r="M177" s="10"/>
      <c r="Q177" s="1" t="s">
        <v>327</v>
      </c>
    </row>
    <row r="178" spans="1:48" ht="27" customHeight="1">
      <c r="A178" s="10"/>
      <c r="B178" s="10"/>
      <c r="C178" s="10"/>
      <c r="D178" s="10"/>
      <c r="E178" s="11"/>
      <c r="F178" s="11"/>
      <c r="G178" s="11"/>
      <c r="H178" s="11"/>
      <c r="I178" s="11"/>
      <c r="J178" s="11"/>
      <c r="K178" s="11"/>
      <c r="L178" s="11"/>
      <c r="M178" s="10"/>
      <c r="Q178" s="1" t="s">
        <v>327</v>
      </c>
    </row>
    <row r="179" spans="1:48" ht="27" customHeight="1">
      <c r="A179" s="10"/>
      <c r="B179" s="10"/>
      <c r="C179" s="10"/>
      <c r="D179" s="10"/>
      <c r="E179" s="11"/>
      <c r="F179" s="11"/>
      <c r="G179" s="11"/>
      <c r="H179" s="11"/>
      <c r="I179" s="11"/>
      <c r="J179" s="11"/>
      <c r="K179" s="11"/>
      <c r="L179" s="11"/>
      <c r="M179" s="10"/>
      <c r="Q179" s="1" t="s">
        <v>327</v>
      </c>
    </row>
    <row r="180" spans="1:48" ht="27" customHeight="1">
      <c r="A180" s="10"/>
      <c r="B180" s="10"/>
      <c r="C180" s="10"/>
      <c r="D180" s="10"/>
      <c r="E180" s="11"/>
      <c r="F180" s="11"/>
      <c r="G180" s="11"/>
      <c r="H180" s="11"/>
      <c r="I180" s="11"/>
      <c r="J180" s="11"/>
      <c r="K180" s="11"/>
      <c r="L180" s="11"/>
      <c r="M180" s="10"/>
      <c r="Q180" s="1" t="s">
        <v>327</v>
      </c>
    </row>
    <row r="181" spans="1:48" ht="27" customHeight="1">
      <c r="A181" s="10"/>
      <c r="B181" s="10"/>
      <c r="C181" s="10"/>
      <c r="D181" s="10"/>
      <c r="E181" s="11"/>
      <c r="F181" s="11"/>
      <c r="G181" s="11"/>
      <c r="H181" s="11"/>
      <c r="I181" s="11"/>
      <c r="J181" s="11"/>
      <c r="K181" s="11"/>
      <c r="L181" s="11"/>
      <c r="M181" s="10"/>
      <c r="Q181" s="1" t="s">
        <v>327</v>
      </c>
    </row>
    <row r="182" spans="1:48" ht="27" customHeight="1">
      <c r="A182" s="10"/>
      <c r="B182" s="10"/>
      <c r="C182" s="10"/>
      <c r="D182" s="10"/>
      <c r="E182" s="11"/>
      <c r="F182" s="11"/>
      <c r="G182" s="11"/>
      <c r="H182" s="11"/>
      <c r="I182" s="11"/>
      <c r="J182" s="11"/>
      <c r="K182" s="11"/>
      <c r="L182" s="11"/>
      <c r="M182" s="10"/>
      <c r="Q182" s="1" t="s">
        <v>327</v>
      </c>
    </row>
    <row r="183" spans="1:48" ht="27" customHeight="1">
      <c r="A183" s="10"/>
      <c r="B183" s="10"/>
      <c r="C183" s="10"/>
      <c r="D183" s="10"/>
      <c r="E183" s="11"/>
      <c r="F183" s="11"/>
      <c r="G183" s="11"/>
      <c r="H183" s="11"/>
      <c r="I183" s="11"/>
      <c r="J183" s="11"/>
      <c r="K183" s="11"/>
      <c r="L183" s="11"/>
      <c r="M183" s="10"/>
      <c r="Q183" s="1" t="s">
        <v>327</v>
      </c>
    </row>
    <row r="184" spans="1:48" ht="27" customHeight="1">
      <c r="A184" s="10"/>
      <c r="B184" s="10"/>
      <c r="C184" s="10"/>
      <c r="D184" s="10"/>
      <c r="E184" s="11"/>
      <c r="F184" s="11"/>
      <c r="G184" s="11"/>
      <c r="H184" s="11"/>
      <c r="I184" s="11"/>
      <c r="J184" s="11"/>
      <c r="K184" s="11"/>
      <c r="L184" s="11"/>
      <c r="M184" s="10"/>
      <c r="Q184" s="1" t="s">
        <v>327</v>
      </c>
    </row>
    <row r="185" spans="1:48" ht="27" customHeight="1">
      <c r="A185" s="12" t="s">
        <v>98</v>
      </c>
      <c r="B185" s="10"/>
      <c r="C185" s="10"/>
      <c r="D185" s="10"/>
      <c r="E185" s="11"/>
      <c r="F185" s="11">
        <f>SUMIF(Q161:Q184,"010107",F161:F184)</f>
        <v>1028488</v>
      </c>
      <c r="G185" s="11"/>
      <c r="H185" s="11">
        <f>SUMIF(Q161:Q184,"010107",H161:H184)</f>
        <v>637558</v>
      </c>
      <c r="I185" s="11"/>
      <c r="J185" s="11">
        <f>SUMIF(Q161:Q184,"010107",J161:J184)</f>
        <v>16740</v>
      </c>
      <c r="K185" s="11"/>
      <c r="L185" s="11">
        <f>SUMIF(Q161:Q184,"010107",L161:L184)</f>
        <v>1682786</v>
      </c>
      <c r="M185" s="10"/>
      <c r="N185" t="s">
        <v>99</v>
      </c>
    </row>
    <row r="186" spans="1:48" ht="27" customHeight="1">
      <c r="A186" s="12" t="s">
        <v>344</v>
      </c>
      <c r="B186" s="12" t="s">
        <v>58</v>
      </c>
      <c r="C186" s="10"/>
      <c r="D186" s="10"/>
      <c r="E186" s="11"/>
      <c r="F186" s="11"/>
      <c r="G186" s="11"/>
      <c r="H186" s="11"/>
      <c r="I186" s="11"/>
      <c r="J186" s="11"/>
      <c r="K186" s="11"/>
      <c r="L186" s="11"/>
      <c r="M186" s="10"/>
      <c r="Q186" s="1" t="s">
        <v>345</v>
      </c>
    </row>
    <row r="187" spans="1:48" ht="27" customHeight="1">
      <c r="A187" s="12" t="s">
        <v>346</v>
      </c>
      <c r="B187" s="12" t="s">
        <v>347</v>
      </c>
      <c r="C187" s="12" t="s">
        <v>83</v>
      </c>
      <c r="D187" s="10">
        <v>5</v>
      </c>
      <c r="E187" s="11">
        <f>TRUNC(일위대가목록!E47,0)</f>
        <v>2457</v>
      </c>
      <c r="F187" s="11">
        <f>TRUNC(E187*D187, 0)</f>
        <v>12285</v>
      </c>
      <c r="G187" s="11">
        <f>TRUNC(일위대가목록!F47,0)</f>
        <v>24004</v>
      </c>
      <c r="H187" s="11">
        <f>TRUNC(G187*D187, 0)</f>
        <v>120020</v>
      </c>
      <c r="I187" s="11">
        <f>TRUNC(일위대가목록!G47,0)</f>
        <v>720</v>
      </c>
      <c r="J187" s="11">
        <f>TRUNC(I187*D187, 0)</f>
        <v>3600</v>
      </c>
      <c r="K187" s="11">
        <f t="shared" ref="K187:L191" si="18">TRUNC(E187+G187+I187, 0)</f>
        <v>27181</v>
      </c>
      <c r="L187" s="11">
        <f t="shared" si="18"/>
        <v>135905</v>
      </c>
      <c r="M187" s="12" t="s">
        <v>348</v>
      </c>
      <c r="N187" s="1" t="s">
        <v>349</v>
      </c>
      <c r="O187" s="1" t="s">
        <v>52</v>
      </c>
      <c r="P187" s="1" t="s">
        <v>52</v>
      </c>
      <c r="Q187" s="1" t="s">
        <v>345</v>
      </c>
      <c r="R187" s="1" t="s">
        <v>63</v>
      </c>
      <c r="S187" s="1" t="s">
        <v>64</v>
      </c>
      <c r="T187" s="1" t="s">
        <v>64</v>
      </c>
      <c r="AR187" s="1" t="s">
        <v>52</v>
      </c>
      <c r="AS187" s="1" t="s">
        <v>52</v>
      </c>
      <c r="AU187" s="1" t="s">
        <v>350</v>
      </c>
      <c r="AV187">
        <v>66</v>
      </c>
    </row>
    <row r="188" spans="1:48" ht="27" customHeight="1">
      <c r="A188" s="12" t="s">
        <v>346</v>
      </c>
      <c r="B188" s="12" t="s">
        <v>351</v>
      </c>
      <c r="C188" s="12" t="s">
        <v>83</v>
      </c>
      <c r="D188" s="10">
        <v>14</v>
      </c>
      <c r="E188" s="11">
        <f>TRUNC(일위대가목록!E48,0)</f>
        <v>1726</v>
      </c>
      <c r="F188" s="11">
        <f>TRUNC(E188*D188, 0)</f>
        <v>24164</v>
      </c>
      <c r="G188" s="11">
        <f>TRUNC(일위대가목록!F48,0)</f>
        <v>18859</v>
      </c>
      <c r="H188" s="11">
        <f>TRUNC(G188*D188, 0)</f>
        <v>264026</v>
      </c>
      <c r="I188" s="11">
        <f>TRUNC(일위대가목록!G48,0)</f>
        <v>565</v>
      </c>
      <c r="J188" s="11">
        <f>TRUNC(I188*D188, 0)</f>
        <v>7910</v>
      </c>
      <c r="K188" s="11">
        <f t="shared" si="18"/>
        <v>21150</v>
      </c>
      <c r="L188" s="11">
        <f t="shared" si="18"/>
        <v>296100</v>
      </c>
      <c r="M188" s="12" t="s">
        <v>352</v>
      </c>
      <c r="N188" s="1" t="s">
        <v>353</v>
      </c>
      <c r="O188" s="1" t="s">
        <v>52</v>
      </c>
      <c r="P188" s="1" t="s">
        <v>52</v>
      </c>
      <c r="Q188" s="1" t="s">
        <v>345</v>
      </c>
      <c r="R188" s="1" t="s">
        <v>63</v>
      </c>
      <c r="S188" s="1" t="s">
        <v>64</v>
      </c>
      <c r="T188" s="1" t="s">
        <v>64</v>
      </c>
      <c r="AR188" s="1" t="s">
        <v>52</v>
      </c>
      <c r="AS188" s="1" t="s">
        <v>52</v>
      </c>
      <c r="AU188" s="1" t="s">
        <v>354</v>
      </c>
      <c r="AV188">
        <v>67</v>
      </c>
    </row>
    <row r="189" spans="1:48" ht="27" customHeight="1">
      <c r="A189" s="12" t="s">
        <v>355</v>
      </c>
      <c r="B189" s="12" t="s">
        <v>356</v>
      </c>
      <c r="C189" s="12" t="s">
        <v>83</v>
      </c>
      <c r="D189" s="10">
        <v>133</v>
      </c>
      <c r="E189" s="11">
        <f>TRUNC(일위대가목록!E49,0)</f>
        <v>13338</v>
      </c>
      <c r="F189" s="11">
        <f>TRUNC(E189*D189, 0)</f>
        <v>1773954</v>
      </c>
      <c r="G189" s="11">
        <f>TRUNC(일위대가목록!F49,0)</f>
        <v>18540</v>
      </c>
      <c r="H189" s="11">
        <f>TRUNC(G189*D189, 0)</f>
        <v>2465820</v>
      </c>
      <c r="I189" s="11">
        <f>TRUNC(일위대가목록!G49,0)</f>
        <v>0</v>
      </c>
      <c r="J189" s="11">
        <f>TRUNC(I189*D189, 0)</f>
        <v>0</v>
      </c>
      <c r="K189" s="11">
        <f t="shared" si="18"/>
        <v>31878</v>
      </c>
      <c r="L189" s="11">
        <f t="shared" si="18"/>
        <v>4239774</v>
      </c>
      <c r="M189" s="12" t="s">
        <v>357</v>
      </c>
      <c r="N189" s="1" t="s">
        <v>358</v>
      </c>
      <c r="O189" s="1" t="s">
        <v>52</v>
      </c>
      <c r="P189" s="1" t="s">
        <v>52</v>
      </c>
      <c r="Q189" s="1" t="s">
        <v>345</v>
      </c>
      <c r="R189" s="1" t="s">
        <v>63</v>
      </c>
      <c r="S189" s="1" t="s">
        <v>64</v>
      </c>
      <c r="T189" s="1" t="s">
        <v>64</v>
      </c>
      <c r="AR189" s="1" t="s">
        <v>52</v>
      </c>
      <c r="AS189" s="1" t="s">
        <v>52</v>
      </c>
      <c r="AU189" s="1" t="s">
        <v>359</v>
      </c>
      <c r="AV189">
        <v>198</v>
      </c>
    </row>
    <row r="190" spans="1:48" ht="27" customHeight="1">
      <c r="A190" s="12" t="s">
        <v>355</v>
      </c>
      <c r="B190" s="12" t="s">
        <v>360</v>
      </c>
      <c r="C190" s="12" t="s">
        <v>83</v>
      </c>
      <c r="D190" s="10">
        <v>19</v>
      </c>
      <c r="E190" s="11">
        <f>TRUNC(일위대가목록!E50,0)</f>
        <v>11272</v>
      </c>
      <c r="F190" s="11">
        <f>TRUNC(E190*D190, 0)</f>
        <v>214168</v>
      </c>
      <c r="G190" s="11">
        <f>TRUNC(일위대가목록!F50,0)</f>
        <v>15134</v>
      </c>
      <c r="H190" s="11">
        <f>TRUNC(G190*D190, 0)</f>
        <v>287546</v>
      </c>
      <c r="I190" s="11">
        <f>TRUNC(일위대가목록!G50,0)</f>
        <v>0</v>
      </c>
      <c r="J190" s="11">
        <f>TRUNC(I190*D190, 0)</f>
        <v>0</v>
      </c>
      <c r="K190" s="11">
        <f t="shared" si="18"/>
        <v>26406</v>
      </c>
      <c r="L190" s="11">
        <f t="shared" si="18"/>
        <v>501714</v>
      </c>
      <c r="M190" s="12" t="s">
        <v>361</v>
      </c>
      <c r="N190" s="1" t="s">
        <v>362</v>
      </c>
      <c r="O190" s="1" t="s">
        <v>52</v>
      </c>
      <c r="P190" s="1" t="s">
        <v>52</v>
      </c>
      <c r="Q190" s="1" t="s">
        <v>345</v>
      </c>
      <c r="R190" s="1" t="s">
        <v>63</v>
      </c>
      <c r="S190" s="1" t="s">
        <v>64</v>
      </c>
      <c r="T190" s="1" t="s">
        <v>64</v>
      </c>
      <c r="AR190" s="1" t="s">
        <v>52</v>
      </c>
      <c r="AS190" s="1" t="s">
        <v>52</v>
      </c>
      <c r="AU190" s="1" t="s">
        <v>363</v>
      </c>
      <c r="AV190">
        <v>199</v>
      </c>
    </row>
    <row r="191" spans="1:48" ht="27" customHeight="1">
      <c r="A191" s="12" t="s">
        <v>355</v>
      </c>
      <c r="B191" s="12" t="s">
        <v>364</v>
      </c>
      <c r="C191" s="12" t="s">
        <v>83</v>
      </c>
      <c r="D191" s="10">
        <v>4</v>
      </c>
      <c r="E191" s="11">
        <f>TRUNC(일위대가목록!E51,0)</f>
        <v>13387</v>
      </c>
      <c r="F191" s="11">
        <f>TRUNC(E191*D191, 0)</f>
        <v>53548</v>
      </c>
      <c r="G191" s="11">
        <f>TRUNC(일위대가목록!F51,0)</f>
        <v>23616</v>
      </c>
      <c r="H191" s="11">
        <f>TRUNC(G191*D191, 0)</f>
        <v>94464</v>
      </c>
      <c r="I191" s="11">
        <f>TRUNC(일위대가목록!G51,0)</f>
        <v>0</v>
      </c>
      <c r="J191" s="11">
        <f>TRUNC(I191*D191, 0)</f>
        <v>0</v>
      </c>
      <c r="K191" s="11">
        <f t="shared" si="18"/>
        <v>37003</v>
      </c>
      <c r="L191" s="11">
        <f t="shared" si="18"/>
        <v>148012</v>
      </c>
      <c r="M191" s="12" t="s">
        <v>365</v>
      </c>
      <c r="N191" s="1" t="s">
        <v>366</v>
      </c>
      <c r="O191" s="1" t="s">
        <v>52</v>
      </c>
      <c r="P191" s="1" t="s">
        <v>52</v>
      </c>
      <c r="Q191" s="1" t="s">
        <v>345</v>
      </c>
      <c r="R191" s="1" t="s">
        <v>63</v>
      </c>
      <c r="S191" s="1" t="s">
        <v>64</v>
      </c>
      <c r="T191" s="1" t="s">
        <v>64</v>
      </c>
      <c r="AR191" s="1" t="s">
        <v>52</v>
      </c>
      <c r="AS191" s="1" t="s">
        <v>52</v>
      </c>
      <c r="AU191" s="1" t="s">
        <v>367</v>
      </c>
      <c r="AV191">
        <v>200</v>
      </c>
    </row>
    <row r="192" spans="1:48" ht="27" customHeight="1">
      <c r="A192" s="10"/>
      <c r="B192" s="10"/>
      <c r="C192" s="10"/>
      <c r="D192" s="10"/>
      <c r="E192" s="11"/>
      <c r="F192" s="11"/>
      <c r="G192" s="11"/>
      <c r="H192" s="11"/>
      <c r="I192" s="11"/>
      <c r="J192" s="11"/>
      <c r="K192" s="11"/>
      <c r="L192" s="11"/>
      <c r="M192" s="10"/>
      <c r="Q192" s="1" t="s">
        <v>345</v>
      </c>
    </row>
    <row r="193" spans="1:17" ht="27" customHeight="1">
      <c r="A193" s="10"/>
      <c r="B193" s="10"/>
      <c r="C193" s="10"/>
      <c r="D193" s="10"/>
      <c r="E193" s="11"/>
      <c r="F193" s="11"/>
      <c r="G193" s="11"/>
      <c r="H193" s="11"/>
      <c r="I193" s="11"/>
      <c r="J193" s="11"/>
      <c r="K193" s="11"/>
      <c r="L193" s="11"/>
      <c r="M193" s="10"/>
      <c r="Q193" s="1" t="s">
        <v>345</v>
      </c>
    </row>
    <row r="194" spans="1:17" ht="27" customHeight="1">
      <c r="A194" s="10"/>
      <c r="B194" s="10"/>
      <c r="C194" s="10"/>
      <c r="D194" s="10"/>
      <c r="E194" s="11"/>
      <c r="F194" s="11"/>
      <c r="G194" s="11"/>
      <c r="H194" s="11"/>
      <c r="I194" s="11"/>
      <c r="J194" s="11"/>
      <c r="K194" s="11"/>
      <c r="L194" s="11"/>
      <c r="M194" s="10"/>
      <c r="Q194" s="1" t="s">
        <v>345</v>
      </c>
    </row>
    <row r="195" spans="1:17" ht="27" customHeight="1">
      <c r="A195" s="10"/>
      <c r="B195" s="10"/>
      <c r="C195" s="10"/>
      <c r="D195" s="10"/>
      <c r="E195" s="11"/>
      <c r="F195" s="11"/>
      <c r="G195" s="11"/>
      <c r="H195" s="11"/>
      <c r="I195" s="11"/>
      <c r="J195" s="11"/>
      <c r="K195" s="11"/>
      <c r="L195" s="11"/>
      <c r="M195" s="10"/>
      <c r="Q195" s="1" t="s">
        <v>345</v>
      </c>
    </row>
    <row r="196" spans="1:17" ht="27" customHeight="1">
      <c r="A196" s="10"/>
      <c r="B196" s="10"/>
      <c r="C196" s="10"/>
      <c r="D196" s="10"/>
      <c r="E196" s="11"/>
      <c r="F196" s="11"/>
      <c r="G196" s="11"/>
      <c r="H196" s="11"/>
      <c r="I196" s="11"/>
      <c r="J196" s="11"/>
      <c r="K196" s="11"/>
      <c r="L196" s="11"/>
      <c r="M196" s="10"/>
      <c r="Q196" s="1" t="s">
        <v>345</v>
      </c>
    </row>
    <row r="197" spans="1:17" ht="27" customHeight="1">
      <c r="A197" s="10"/>
      <c r="B197" s="10"/>
      <c r="C197" s="10"/>
      <c r="D197" s="10"/>
      <c r="E197" s="11"/>
      <c r="F197" s="11"/>
      <c r="G197" s="11"/>
      <c r="H197" s="11"/>
      <c r="I197" s="11"/>
      <c r="J197" s="11"/>
      <c r="K197" s="11"/>
      <c r="L197" s="11"/>
      <c r="M197" s="10"/>
      <c r="Q197" s="1" t="s">
        <v>345</v>
      </c>
    </row>
    <row r="198" spans="1:17" ht="27" customHeight="1">
      <c r="A198" s="10"/>
      <c r="B198" s="10"/>
      <c r="C198" s="10"/>
      <c r="D198" s="10"/>
      <c r="E198" s="11"/>
      <c r="F198" s="11"/>
      <c r="G198" s="11"/>
      <c r="H198" s="11"/>
      <c r="I198" s="11"/>
      <c r="J198" s="11"/>
      <c r="K198" s="11"/>
      <c r="L198" s="11"/>
      <c r="M198" s="10"/>
      <c r="Q198" s="1" t="s">
        <v>345</v>
      </c>
    </row>
    <row r="199" spans="1:17" ht="27" customHeight="1">
      <c r="A199" s="10"/>
      <c r="B199" s="10"/>
      <c r="C199" s="10"/>
      <c r="D199" s="10"/>
      <c r="E199" s="11"/>
      <c r="F199" s="11"/>
      <c r="G199" s="11"/>
      <c r="H199" s="11"/>
      <c r="I199" s="11"/>
      <c r="J199" s="11"/>
      <c r="K199" s="11"/>
      <c r="L199" s="11"/>
      <c r="M199" s="10"/>
      <c r="Q199" s="1" t="s">
        <v>345</v>
      </c>
    </row>
    <row r="200" spans="1:17" ht="27" customHeight="1">
      <c r="A200" s="10"/>
      <c r="B200" s="10"/>
      <c r="C200" s="10"/>
      <c r="D200" s="10"/>
      <c r="E200" s="11"/>
      <c r="F200" s="11"/>
      <c r="G200" s="11"/>
      <c r="H200" s="11"/>
      <c r="I200" s="11"/>
      <c r="J200" s="11"/>
      <c r="K200" s="11"/>
      <c r="L200" s="11"/>
      <c r="M200" s="10"/>
      <c r="Q200" s="1" t="s">
        <v>345</v>
      </c>
    </row>
    <row r="201" spans="1:17" ht="27" customHeight="1">
      <c r="A201" s="10"/>
      <c r="B201" s="10"/>
      <c r="C201" s="10"/>
      <c r="D201" s="10"/>
      <c r="E201" s="11"/>
      <c r="F201" s="11"/>
      <c r="G201" s="11"/>
      <c r="H201" s="11"/>
      <c r="I201" s="11"/>
      <c r="J201" s="11"/>
      <c r="K201" s="11"/>
      <c r="L201" s="11"/>
      <c r="M201" s="10"/>
      <c r="Q201" s="1" t="s">
        <v>345</v>
      </c>
    </row>
    <row r="202" spans="1:17" ht="27" customHeight="1">
      <c r="A202" s="10"/>
      <c r="B202" s="10"/>
      <c r="C202" s="10"/>
      <c r="D202" s="10"/>
      <c r="E202" s="11"/>
      <c r="F202" s="11"/>
      <c r="G202" s="11"/>
      <c r="H202" s="11"/>
      <c r="I202" s="11"/>
      <c r="J202" s="11"/>
      <c r="K202" s="11"/>
      <c r="L202" s="11"/>
      <c r="M202" s="10"/>
      <c r="Q202" s="1" t="s">
        <v>345</v>
      </c>
    </row>
    <row r="203" spans="1:17" ht="27" customHeight="1">
      <c r="A203" s="10"/>
      <c r="B203" s="10"/>
      <c r="C203" s="10"/>
      <c r="D203" s="10"/>
      <c r="E203" s="11"/>
      <c r="F203" s="11"/>
      <c r="G203" s="11"/>
      <c r="H203" s="11"/>
      <c r="I203" s="11"/>
      <c r="J203" s="11"/>
      <c r="K203" s="11"/>
      <c r="L203" s="11"/>
      <c r="M203" s="10"/>
      <c r="Q203" s="1" t="s">
        <v>345</v>
      </c>
    </row>
    <row r="204" spans="1:17" ht="27" customHeight="1">
      <c r="A204" s="10"/>
      <c r="B204" s="10"/>
      <c r="C204" s="10"/>
      <c r="D204" s="10"/>
      <c r="E204" s="11"/>
      <c r="F204" s="11"/>
      <c r="G204" s="11"/>
      <c r="H204" s="11"/>
      <c r="I204" s="11"/>
      <c r="J204" s="11"/>
      <c r="K204" s="11"/>
      <c r="L204" s="11"/>
      <c r="M204" s="10"/>
      <c r="Q204" s="1" t="s">
        <v>345</v>
      </c>
    </row>
    <row r="205" spans="1:17" ht="27" customHeight="1">
      <c r="A205" s="10"/>
      <c r="B205" s="10"/>
      <c r="C205" s="10"/>
      <c r="D205" s="10"/>
      <c r="E205" s="11"/>
      <c r="F205" s="11"/>
      <c r="G205" s="11"/>
      <c r="H205" s="11"/>
      <c r="I205" s="11"/>
      <c r="J205" s="11"/>
      <c r="K205" s="11"/>
      <c r="L205" s="11"/>
      <c r="M205" s="10"/>
      <c r="Q205" s="1" t="s">
        <v>345</v>
      </c>
    </row>
    <row r="206" spans="1:17" ht="27" customHeight="1">
      <c r="A206" s="10"/>
      <c r="B206" s="10"/>
      <c r="C206" s="10"/>
      <c r="D206" s="10"/>
      <c r="E206" s="11"/>
      <c r="F206" s="11"/>
      <c r="G206" s="11"/>
      <c r="H206" s="11"/>
      <c r="I206" s="11"/>
      <c r="J206" s="11"/>
      <c r="K206" s="11"/>
      <c r="L206" s="11"/>
      <c r="M206" s="10"/>
      <c r="Q206" s="1" t="s">
        <v>345</v>
      </c>
    </row>
    <row r="207" spans="1:17" ht="27" customHeight="1">
      <c r="A207" s="10"/>
      <c r="B207" s="10"/>
      <c r="C207" s="10"/>
      <c r="D207" s="10"/>
      <c r="E207" s="11"/>
      <c r="F207" s="11"/>
      <c r="G207" s="11"/>
      <c r="H207" s="11"/>
      <c r="I207" s="11"/>
      <c r="J207" s="11"/>
      <c r="K207" s="11"/>
      <c r="L207" s="11"/>
      <c r="M207" s="10"/>
      <c r="Q207" s="1" t="s">
        <v>345</v>
      </c>
    </row>
    <row r="208" spans="1:17" ht="27" customHeight="1">
      <c r="A208" s="10"/>
      <c r="B208" s="10"/>
      <c r="C208" s="10"/>
      <c r="D208" s="10"/>
      <c r="E208" s="11"/>
      <c r="F208" s="11"/>
      <c r="G208" s="11"/>
      <c r="H208" s="11"/>
      <c r="I208" s="11"/>
      <c r="J208" s="11"/>
      <c r="K208" s="11"/>
      <c r="L208" s="11"/>
      <c r="M208" s="10"/>
      <c r="Q208" s="1" t="s">
        <v>345</v>
      </c>
    </row>
    <row r="209" spans="1:48" ht="27" customHeight="1">
      <c r="A209" s="10"/>
      <c r="B209" s="10"/>
      <c r="C209" s="10"/>
      <c r="D209" s="10"/>
      <c r="E209" s="11"/>
      <c r="F209" s="11"/>
      <c r="G209" s="11"/>
      <c r="H209" s="11"/>
      <c r="I209" s="11"/>
      <c r="J209" s="11"/>
      <c r="K209" s="11"/>
      <c r="L209" s="11"/>
      <c r="M209" s="10"/>
      <c r="Q209" s="1" t="s">
        <v>345</v>
      </c>
    </row>
    <row r="210" spans="1:48" ht="27" customHeight="1">
      <c r="A210" s="10"/>
      <c r="B210" s="10"/>
      <c r="C210" s="10"/>
      <c r="D210" s="10"/>
      <c r="E210" s="11"/>
      <c r="F210" s="11"/>
      <c r="G210" s="11"/>
      <c r="H210" s="11"/>
      <c r="I210" s="11"/>
      <c r="J210" s="11"/>
      <c r="K210" s="11"/>
      <c r="L210" s="11"/>
      <c r="M210" s="10"/>
      <c r="Q210" s="1" t="s">
        <v>345</v>
      </c>
    </row>
    <row r="211" spans="1:48" ht="27" customHeight="1">
      <c r="A211" s="12" t="s">
        <v>98</v>
      </c>
      <c r="B211" s="10"/>
      <c r="C211" s="10"/>
      <c r="D211" s="10"/>
      <c r="E211" s="11"/>
      <c r="F211" s="11">
        <f>SUMIF(Q187:Q210,"010108",F187:F210)</f>
        <v>2078119</v>
      </c>
      <c r="G211" s="11"/>
      <c r="H211" s="11">
        <f>SUMIF(Q187:Q210,"010108",H187:H210)</f>
        <v>3231876</v>
      </c>
      <c r="I211" s="11"/>
      <c r="J211" s="11">
        <f>SUMIF(Q187:Q210,"010108",J187:J210)</f>
        <v>11510</v>
      </c>
      <c r="K211" s="11"/>
      <c r="L211" s="11">
        <f>SUMIF(Q187:Q210,"010108",L187:L210)</f>
        <v>5321505</v>
      </c>
      <c r="M211" s="10"/>
      <c r="N211" t="s">
        <v>99</v>
      </c>
    </row>
    <row r="212" spans="1:48" ht="27" customHeight="1">
      <c r="A212" s="12" t="s">
        <v>368</v>
      </c>
      <c r="B212" s="12" t="s">
        <v>58</v>
      </c>
      <c r="C212" s="10"/>
      <c r="D212" s="10"/>
      <c r="E212" s="11"/>
      <c r="F212" s="11"/>
      <c r="G212" s="11"/>
      <c r="H212" s="11"/>
      <c r="I212" s="11"/>
      <c r="J212" s="11"/>
      <c r="K212" s="11"/>
      <c r="L212" s="11"/>
      <c r="M212" s="10"/>
      <c r="Q212" s="1" t="s">
        <v>369</v>
      </c>
    </row>
    <row r="213" spans="1:48" ht="27" customHeight="1">
      <c r="A213" s="12" t="s">
        <v>370</v>
      </c>
      <c r="B213" s="12" t="s">
        <v>371</v>
      </c>
      <c r="C213" s="12" t="s">
        <v>223</v>
      </c>
      <c r="D213" s="10">
        <v>20</v>
      </c>
      <c r="E213" s="11">
        <f>TRUNC(일위대가목록!E52,0)</f>
        <v>20511</v>
      </c>
      <c r="F213" s="11">
        <f>TRUNC(E213*D213, 0)</f>
        <v>410220</v>
      </c>
      <c r="G213" s="11">
        <f>TRUNC(일위대가목록!F52,0)</f>
        <v>25752</v>
      </c>
      <c r="H213" s="11">
        <f>TRUNC(G213*D213, 0)</f>
        <v>515040</v>
      </c>
      <c r="I213" s="11">
        <f>TRUNC(일위대가목록!G52,0)</f>
        <v>515</v>
      </c>
      <c r="J213" s="11">
        <f>TRUNC(I213*D213, 0)</f>
        <v>10300</v>
      </c>
      <c r="K213" s="11">
        <f t="shared" ref="K213:L215" si="19">TRUNC(E213+G213+I213, 0)</f>
        <v>46778</v>
      </c>
      <c r="L213" s="11">
        <f t="shared" si="19"/>
        <v>935560</v>
      </c>
      <c r="M213" s="12" t="s">
        <v>372</v>
      </c>
      <c r="N213" s="1" t="s">
        <v>373</v>
      </c>
      <c r="O213" s="1" t="s">
        <v>52</v>
      </c>
      <c r="P213" s="1" t="s">
        <v>52</v>
      </c>
      <c r="Q213" s="1" t="s">
        <v>369</v>
      </c>
      <c r="R213" s="1" t="s">
        <v>63</v>
      </c>
      <c r="S213" s="1" t="s">
        <v>64</v>
      </c>
      <c r="T213" s="1" t="s">
        <v>64</v>
      </c>
      <c r="AR213" s="1" t="s">
        <v>52</v>
      </c>
      <c r="AS213" s="1" t="s">
        <v>52</v>
      </c>
      <c r="AU213" s="1" t="s">
        <v>374</v>
      </c>
      <c r="AV213">
        <v>69</v>
      </c>
    </row>
    <row r="214" spans="1:48" ht="27" customHeight="1">
      <c r="A214" s="12" t="s">
        <v>375</v>
      </c>
      <c r="B214" s="12" t="s">
        <v>376</v>
      </c>
      <c r="C214" s="12" t="s">
        <v>73</v>
      </c>
      <c r="D214" s="10">
        <v>2</v>
      </c>
      <c r="E214" s="11">
        <f>TRUNC(일위대가목록!E53,0)</f>
        <v>79896</v>
      </c>
      <c r="F214" s="11">
        <f>TRUNC(E214*D214, 0)</f>
        <v>159792</v>
      </c>
      <c r="G214" s="11">
        <f>TRUNC(일위대가목록!F53,0)</f>
        <v>49025</v>
      </c>
      <c r="H214" s="11">
        <f>TRUNC(G214*D214, 0)</f>
        <v>98050</v>
      </c>
      <c r="I214" s="11">
        <f>TRUNC(일위대가목록!G53,0)</f>
        <v>0</v>
      </c>
      <c r="J214" s="11">
        <f>TRUNC(I214*D214, 0)</f>
        <v>0</v>
      </c>
      <c r="K214" s="11">
        <f t="shared" si="19"/>
        <v>128921</v>
      </c>
      <c r="L214" s="11">
        <f t="shared" si="19"/>
        <v>257842</v>
      </c>
      <c r="M214" s="12" t="s">
        <v>377</v>
      </c>
      <c r="N214" s="1" t="s">
        <v>378</v>
      </c>
      <c r="O214" s="1" t="s">
        <v>52</v>
      </c>
      <c r="P214" s="1" t="s">
        <v>52</v>
      </c>
      <c r="Q214" s="1" t="s">
        <v>369</v>
      </c>
      <c r="R214" s="1" t="s">
        <v>63</v>
      </c>
      <c r="S214" s="1" t="s">
        <v>64</v>
      </c>
      <c r="T214" s="1" t="s">
        <v>64</v>
      </c>
      <c r="AR214" s="1" t="s">
        <v>52</v>
      </c>
      <c r="AS214" s="1" t="s">
        <v>52</v>
      </c>
      <c r="AU214" s="1" t="s">
        <v>379</v>
      </c>
      <c r="AV214">
        <v>70</v>
      </c>
    </row>
    <row r="215" spans="1:48" ht="27" customHeight="1">
      <c r="A215" s="12" t="s">
        <v>380</v>
      </c>
      <c r="B215" s="12" t="s">
        <v>381</v>
      </c>
      <c r="C215" s="12" t="s">
        <v>73</v>
      </c>
      <c r="D215" s="10">
        <v>2</v>
      </c>
      <c r="E215" s="11">
        <f>TRUNC(일위대가목록!E54,0)</f>
        <v>152490</v>
      </c>
      <c r="F215" s="11">
        <f>TRUNC(E215*D215, 0)</f>
        <v>304980</v>
      </c>
      <c r="G215" s="11">
        <f>TRUNC(일위대가목록!F54,0)</f>
        <v>49025</v>
      </c>
      <c r="H215" s="11">
        <f>TRUNC(G215*D215, 0)</f>
        <v>98050</v>
      </c>
      <c r="I215" s="11">
        <f>TRUNC(일위대가목록!G54,0)</f>
        <v>0</v>
      </c>
      <c r="J215" s="11">
        <f>TRUNC(I215*D215, 0)</f>
        <v>0</v>
      </c>
      <c r="K215" s="11">
        <f t="shared" si="19"/>
        <v>201515</v>
      </c>
      <c r="L215" s="11">
        <f t="shared" si="19"/>
        <v>403030</v>
      </c>
      <c r="M215" s="12" t="s">
        <v>382</v>
      </c>
      <c r="N215" s="1" t="s">
        <v>383</v>
      </c>
      <c r="O215" s="1" t="s">
        <v>52</v>
      </c>
      <c r="P215" s="1" t="s">
        <v>52</v>
      </c>
      <c r="Q215" s="1" t="s">
        <v>369</v>
      </c>
      <c r="R215" s="1" t="s">
        <v>63</v>
      </c>
      <c r="S215" s="1" t="s">
        <v>64</v>
      </c>
      <c r="T215" s="1" t="s">
        <v>64</v>
      </c>
      <c r="AR215" s="1" t="s">
        <v>52</v>
      </c>
      <c r="AS215" s="1" t="s">
        <v>52</v>
      </c>
      <c r="AU215" s="1" t="s">
        <v>384</v>
      </c>
      <c r="AV215">
        <v>71</v>
      </c>
    </row>
    <row r="216" spans="1:48" ht="27" customHeight="1">
      <c r="A216" s="10"/>
      <c r="B216" s="10"/>
      <c r="C216" s="10"/>
      <c r="D216" s="10"/>
      <c r="E216" s="11"/>
      <c r="F216" s="11"/>
      <c r="G216" s="11"/>
      <c r="H216" s="11"/>
      <c r="I216" s="11"/>
      <c r="J216" s="11"/>
      <c r="K216" s="11"/>
      <c r="L216" s="11"/>
      <c r="M216" s="10"/>
      <c r="Q216" s="1" t="s">
        <v>369</v>
      </c>
    </row>
    <row r="217" spans="1:48" ht="27" customHeight="1">
      <c r="A217" s="10"/>
      <c r="B217" s="10"/>
      <c r="C217" s="10"/>
      <c r="D217" s="10"/>
      <c r="E217" s="11"/>
      <c r="F217" s="11"/>
      <c r="G217" s="11"/>
      <c r="H217" s="11"/>
      <c r="I217" s="11"/>
      <c r="J217" s="11"/>
      <c r="K217" s="11"/>
      <c r="L217" s="11"/>
      <c r="M217" s="10"/>
      <c r="Q217" s="1" t="s">
        <v>369</v>
      </c>
    </row>
    <row r="218" spans="1:48" ht="27" customHeight="1">
      <c r="A218" s="10"/>
      <c r="B218" s="10"/>
      <c r="C218" s="10"/>
      <c r="D218" s="10"/>
      <c r="E218" s="11"/>
      <c r="F218" s="11"/>
      <c r="G218" s="11"/>
      <c r="H218" s="11"/>
      <c r="I218" s="11"/>
      <c r="J218" s="11"/>
      <c r="K218" s="11"/>
      <c r="L218" s="11"/>
      <c r="M218" s="10"/>
      <c r="Q218" s="1" t="s">
        <v>369</v>
      </c>
    </row>
    <row r="219" spans="1:48" ht="27" customHeight="1">
      <c r="A219" s="10"/>
      <c r="B219" s="10"/>
      <c r="C219" s="10"/>
      <c r="D219" s="10"/>
      <c r="E219" s="11"/>
      <c r="F219" s="11"/>
      <c r="G219" s="11"/>
      <c r="H219" s="11"/>
      <c r="I219" s="11"/>
      <c r="J219" s="11"/>
      <c r="K219" s="11"/>
      <c r="L219" s="11"/>
      <c r="M219" s="10"/>
      <c r="Q219" s="1" t="s">
        <v>369</v>
      </c>
    </row>
    <row r="220" spans="1:48" ht="27" customHeight="1">
      <c r="A220" s="10"/>
      <c r="B220" s="10"/>
      <c r="C220" s="10"/>
      <c r="D220" s="10"/>
      <c r="E220" s="11"/>
      <c r="F220" s="11"/>
      <c r="G220" s="11"/>
      <c r="H220" s="11"/>
      <c r="I220" s="11"/>
      <c r="J220" s="11"/>
      <c r="K220" s="11"/>
      <c r="L220" s="11"/>
      <c r="M220" s="10"/>
      <c r="Q220" s="1" t="s">
        <v>369</v>
      </c>
    </row>
    <row r="221" spans="1:48" ht="27" customHeight="1">
      <c r="A221" s="10"/>
      <c r="B221" s="10"/>
      <c r="C221" s="10"/>
      <c r="D221" s="10"/>
      <c r="E221" s="11"/>
      <c r="F221" s="11"/>
      <c r="G221" s="11"/>
      <c r="H221" s="11"/>
      <c r="I221" s="11"/>
      <c r="J221" s="11"/>
      <c r="K221" s="11"/>
      <c r="L221" s="11"/>
      <c r="M221" s="10"/>
      <c r="Q221" s="1" t="s">
        <v>369</v>
      </c>
    </row>
    <row r="222" spans="1:48" ht="27" customHeight="1">
      <c r="A222" s="10"/>
      <c r="B222" s="10"/>
      <c r="C222" s="10"/>
      <c r="D222" s="10"/>
      <c r="E222" s="11"/>
      <c r="F222" s="11"/>
      <c r="G222" s="11"/>
      <c r="H222" s="11"/>
      <c r="I222" s="11"/>
      <c r="J222" s="11"/>
      <c r="K222" s="11"/>
      <c r="L222" s="11"/>
      <c r="M222" s="10"/>
      <c r="Q222" s="1" t="s">
        <v>369</v>
      </c>
    </row>
    <row r="223" spans="1:48" ht="27" customHeight="1">
      <c r="A223" s="10"/>
      <c r="B223" s="10"/>
      <c r="C223" s="10"/>
      <c r="D223" s="10"/>
      <c r="E223" s="11"/>
      <c r="F223" s="11"/>
      <c r="G223" s="11"/>
      <c r="H223" s="11"/>
      <c r="I223" s="11"/>
      <c r="J223" s="11"/>
      <c r="K223" s="11"/>
      <c r="L223" s="11"/>
      <c r="M223" s="10"/>
      <c r="Q223" s="1" t="s">
        <v>369</v>
      </c>
    </row>
    <row r="224" spans="1:48" ht="27" customHeight="1">
      <c r="A224" s="10"/>
      <c r="B224" s="10"/>
      <c r="C224" s="10"/>
      <c r="D224" s="10"/>
      <c r="E224" s="11"/>
      <c r="F224" s="11"/>
      <c r="G224" s="11"/>
      <c r="H224" s="11"/>
      <c r="I224" s="11"/>
      <c r="J224" s="11"/>
      <c r="K224" s="11"/>
      <c r="L224" s="11"/>
      <c r="M224" s="10"/>
      <c r="Q224" s="1" t="s">
        <v>369</v>
      </c>
    </row>
    <row r="225" spans="1:48" ht="27" customHeight="1">
      <c r="A225" s="10"/>
      <c r="B225" s="10"/>
      <c r="C225" s="10"/>
      <c r="D225" s="10"/>
      <c r="E225" s="11"/>
      <c r="F225" s="11"/>
      <c r="G225" s="11"/>
      <c r="H225" s="11"/>
      <c r="I225" s="11"/>
      <c r="J225" s="11"/>
      <c r="K225" s="11"/>
      <c r="L225" s="11"/>
      <c r="M225" s="10"/>
      <c r="Q225" s="1" t="s">
        <v>369</v>
      </c>
    </row>
    <row r="226" spans="1:48" ht="27" customHeight="1">
      <c r="A226" s="10"/>
      <c r="B226" s="10"/>
      <c r="C226" s="10"/>
      <c r="D226" s="10"/>
      <c r="E226" s="11"/>
      <c r="F226" s="11"/>
      <c r="G226" s="11"/>
      <c r="H226" s="11"/>
      <c r="I226" s="11"/>
      <c r="J226" s="11"/>
      <c r="K226" s="11"/>
      <c r="L226" s="11"/>
      <c r="M226" s="10"/>
      <c r="Q226" s="1" t="s">
        <v>369</v>
      </c>
    </row>
    <row r="227" spans="1:48" ht="27" customHeight="1">
      <c r="A227" s="10"/>
      <c r="B227" s="10"/>
      <c r="C227" s="10"/>
      <c r="D227" s="10"/>
      <c r="E227" s="11"/>
      <c r="F227" s="11"/>
      <c r="G227" s="11"/>
      <c r="H227" s="11"/>
      <c r="I227" s="11"/>
      <c r="J227" s="11"/>
      <c r="K227" s="11"/>
      <c r="L227" s="11"/>
      <c r="M227" s="10"/>
      <c r="Q227" s="1" t="s">
        <v>369</v>
      </c>
    </row>
    <row r="228" spans="1:48" ht="27" customHeight="1">
      <c r="A228" s="10"/>
      <c r="B228" s="10"/>
      <c r="C228" s="10"/>
      <c r="D228" s="10"/>
      <c r="E228" s="11"/>
      <c r="F228" s="11"/>
      <c r="G228" s="11"/>
      <c r="H228" s="11"/>
      <c r="I228" s="11"/>
      <c r="J228" s="11"/>
      <c r="K228" s="11"/>
      <c r="L228" s="11"/>
      <c r="M228" s="10"/>
      <c r="Q228" s="1" t="s">
        <v>369</v>
      </c>
    </row>
    <row r="229" spans="1:48" ht="27" customHeight="1">
      <c r="A229" s="10"/>
      <c r="B229" s="10"/>
      <c r="C229" s="10"/>
      <c r="D229" s="10"/>
      <c r="E229" s="11"/>
      <c r="F229" s="11"/>
      <c r="G229" s="11"/>
      <c r="H229" s="11"/>
      <c r="I229" s="11"/>
      <c r="J229" s="11"/>
      <c r="K229" s="11"/>
      <c r="L229" s="11"/>
      <c r="M229" s="10"/>
      <c r="Q229" s="1" t="s">
        <v>369</v>
      </c>
    </row>
    <row r="230" spans="1:48" ht="27" customHeight="1">
      <c r="A230" s="10"/>
      <c r="B230" s="10"/>
      <c r="C230" s="10"/>
      <c r="D230" s="10"/>
      <c r="E230" s="11"/>
      <c r="F230" s="11"/>
      <c r="G230" s="11"/>
      <c r="H230" s="11"/>
      <c r="I230" s="11"/>
      <c r="J230" s="11"/>
      <c r="K230" s="11"/>
      <c r="L230" s="11"/>
      <c r="M230" s="10"/>
      <c r="Q230" s="1" t="s">
        <v>369</v>
      </c>
    </row>
    <row r="231" spans="1:48" ht="27" customHeight="1">
      <c r="A231" s="10"/>
      <c r="B231" s="10"/>
      <c r="C231" s="10"/>
      <c r="D231" s="10"/>
      <c r="E231" s="11"/>
      <c r="F231" s="11"/>
      <c r="G231" s="11"/>
      <c r="H231" s="11"/>
      <c r="I231" s="11"/>
      <c r="J231" s="11"/>
      <c r="K231" s="11"/>
      <c r="L231" s="11"/>
      <c r="M231" s="10"/>
      <c r="Q231" s="1" t="s">
        <v>369</v>
      </c>
    </row>
    <row r="232" spans="1:48" ht="27" customHeight="1">
      <c r="A232" s="10"/>
      <c r="B232" s="10"/>
      <c r="C232" s="10"/>
      <c r="D232" s="10"/>
      <c r="E232" s="11"/>
      <c r="F232" s="11"/>
      <c r="G232" s="11"/>
      <c r="H232" s="11"/>
      <c r="I232" s="11"/>
      <c r="J232" s="11"/>
      <c r="K232" s="11"/>
      <c r="L232" s="11"/>
      <c r="M232" s="10"/>
      <c r="Q232" s="1" t="s">
        <v>369</v>
      </c>
    </row>
    <row r="233" spans="1:48" ht="27" customHeight="1">
      <c r="A233" s="10"/>
      <c r="B233" s="10"/>
      <c r="C233" s="10"/>
      <c r="D233" s="10"/>
      <c r="E233" s="11"/>
      <c r="F233" s="11"/>
      <c r="G233" s="11"/>
      <c r="H233" s="11"/>
      <c r="I233" s="11"/>
      <c r="J233" s="11"/>
      <c r="K233" s="11"/>
      <c r="L233" s="11"/>
      <c r="M233" s="10"/>
      <c r="Q233" s="1" t="s">
        <v>369</v>
      </c>
    </row>
    <row r="234" spans="1:48" ht="27" customHeight="1">
      <c r="A234" s="10"/>
      <c r="B234" s="10"/>
      <c r="C234" s="10"/>
      <c r="D234" s="10"/>
      <c r="E234" s="11"/>
      <c r="F234" s="11"/>
      <c r="G234" s="11"/>
      <c r="H234" s="11"/>
      <c r="I234" s="11"/>
      <c r="J234" s="11"/>
      <c r="K234" s="11"/>
      <c r="L234" s="11"/>
      <c r="M234" s="10"/>
      <c r="Q234" s="1" t="s">
        <v>369</v>
      </c>
    </row>
    <row r="235" spans="1:48" ht="27" customHeight="1">
      <c r="A235" s="10"/>
      <c r="B235" s="10"/>
      <c r="C235" s="10"/>
      <c r="D235" s="10"/>
      <c r="E235" s="11"/>
      <c r="F235" s="11"/>
      <c r="G235" s="11"/>
      <c r="H235" s="11"/>
      <c r="I235" s="11"/>
      <c r="J235" s="11"/>
      <c r="K235" s="11"/>
      <c r="L235" s="11"/>
      <c r="M235" s="10"/>
      <c r="Q235" s="1" t="s">
        <v>369</v>
      </c>
    </row>
    <row r="236" spans="1:48" ht="27" customHeight="1">
      <c r="A236" s="10"/>
      <c r="B236" s="10"/>
      <c r="C236" s="10"/>
      <c r="D236" s="10"/>
      <c r="E236" s="11"/>
      <c r="F236" s="11"/>
      <c r="G236" s="11"/>
      <c r="H236" s="11"/>
      <c r="I236" s="11"/>
      <c r="J236" s="11"/>
      <c r="K236" s="11"/>
      <c r="L236" s="11"/>
      <c r="M236" s="10"/>
      <c r="Q236" s="1" t="s">
        <v>369</v>
      </c>
    </row>
    <row r="237" spans="1:48" ht="27" customHeight="1">
      <c r="A237" s="12" t="s">
        <v>98</v>
      </c>
      <c r="B237" s="10"/>
      <c r="C237" s="10"/>
      <c r="D237" s="10"/>
      <c r="E237" s="11"/>
      <c r="F237" s="11">
        <f>SUMIF(Q213:Q236,"010109",F213:F236)</f>
        <v>874992</v>
      </c>
      <c r="G237" s="11"/>
      <c r="H237" s="11">
        <f>SUMIF(Q213:Q236,"010109",H213:H236)</f>
        <v>711140</v>
      </c>
      <c r="I237" s="11"/>
      <c r="J237" s="11">
        <f>SUMIF(Q213:Q236,"010109",J213:J236)</f>
        <v>10300</v>
      </c>
      <c r="K237" s="11"/>
      <c r="L237" s="11">
        <f>SUMIF(Q213:Q236,"010109",L213:L236)</f>
        <v>1596432</v>
      </c>
      <c r="M237" s="10"/>
      <c r="N237" t="s">
        <v>99</v>
      </c>
    </row>
    <row r="238" spans="1:48" ht="27" customHeight="1">
      <c r="A238" s="12" t="s">
        <v>385</v>
      </c>
      <c r="B238" s="12" t="s">
        <v>58</v>
      </c>
      <c r="C238" s="10"/>
      <c r="D238" s="10"/>
      <c r="E238" s="11"/>
      <c r="F238" s="11"/>
      <c r="G238" s="11"/>
      <c r="H238" s="11"/>
      <c r="I238" s="11"/>
      <c r="J238" s="11"/>
      <c r="K238" s="11"/>
      <c r="L238" s="11"/>
      <c r="M238" s="10"/>
      <c r="Q238" s="1" t="s">
        <v>386</v>
      </c>
    </row>
    <row r="239" spans="1:48" ht="27" customHeight="1">
      <c r="A239" s="12" t="s">
        <v>387</v>
      </c>
      <c r="B239" s="12" t="s">
        <v>388</v>
      </c>
      <c r="C239" s="12" t="s">
        <v>83</v>
      </c>
      <c r="D239" s="10">
        <v>140</v>
      </c>
      <c r="E239" s="11">
        <f>TRUNC(단가대비표!O67,0)</f>
        <v>115000</v>
      </c>
      <c r="F239" s="11">
        <f t="shared" ref="F239:F246" si="20">TRUNC(E239*D239, 0)</f>
        <v>16100000</v>
      </c>
      <c r="G239" s="11">
        <f>TRUNC(단가대비표!P67,0)</f>
        <v>0</v>
      </c>
      <c r="H239" s="11">
        <f t="shared" ref="H239:H246" si="21">TRUNC(G239*D239, 0)</f>
        <v>0</v>
      </c>
      <c r="I239" s="11">
        <f>TRUNC(단가대비표!V67,0)</f>
        <v>10000</v>
      </c>
      <c r="J239" s="11">
        <f t="shared" ref="J239:J246" si="22">TRUNC(I239*D239, 0)</f>
        <v>1400000</v>
      </c>
      <c r="K239" s="11">
        <f t="shared" ref="K239:L246" si="23">TRUNC(E239+G239+I239, 0)</f>
        <v>125000</v>
      </c>
      <c r="L239" s="11">
        <f t="shared" si="23"/>
        <v>17500000</v>
      </c>
      <c r="M239" s="12" t="s">
        <v>389</v>
      </c>
      <c r="N239" s="1" t="s">
        <v>390</v>
      </c>
      <c r="O239" s="1" t="s">
        <v>52</v>
      </c>
      <c r="P239" s="1" t="s">
        <v>52</v>
      </c>
      <c r="Q239" s="1" t="s">
        <v>386</v>
      </c>
      <c r="R239" s="1" t="s">
        <v>64</v>
      </c>
      <c r="S239" s="1" t="s">
        <v>64</v>
      </c>
      <c r="T239" s="1" t="s">
        <v>63</v>
      </c>
      <c r="AR239" s="1" t="s">
        <v>52</v>
      </c>
      <c r="AS239" s="1" t="s">
        <v>52</v>
      </c>
      <c r="AU239" s="1" t="s">
        <v>391</v>
      </c>
      <c r="AV239">
        <v>237</v>
      </c>
    </row>
    <row r="240" spans="1:48" ht="27" customHeight="1">
      <c r="A240" s="12" t="s">
        <v>392</v>
      </c>
      <c r="B240" s="12" t="s">
        <v>393</v>
      </c>
      <c r="C240" s="12" t="s">
        <v>223</v>
      </c>
      <c r="D240" s="10">
        <v>18</v>
      </c>
      <c r="E240" s="11">
        <f>TRUNC(일위대가목록!E55,0)</f>
        <v>33653</v>
      </c>
      <c r="F240" s="11">
        <f t="shared" si="20"/>
        <v>605754</v>
      </c>
      <c r="G240" s="11">
        <f>TRUNC(일위대가목록!F55,0)</f>
        <v>41858</v>
      </c>
      <c r="H240" s="11">
        <f t="shared" si="21"/>
        <v>753444</v>
      </c>
      <c r="I240" s="11">
        <f>TRUNC(일위대가목록!G55,0)</f>
        <v>850</v>
      </c>
      <c r="J240" s="11">
        <f t="shared" si="22"/>
        <v>15300</v>
      </c>
      <c r="K240" s="11">
        <f t="shared" si="23"/>
        <v>76361</v>
      </c>
      <c r="L240" s="11">
        <f t="shared" si="23"/>
        <v>1374498</v>
      </c>
      <c r="M240" s="12" t="s">
        <v>394</v>
      </c>
      <c r="N240" s="1" t="s">
        <v>395</v>
      </c>
      <c r="O240" s="1" t="s">
        <v>52</v>
      </c>
      <c r="P240" s="1" t="s">
        <v>52</v>
      </c>
      <c r="Q240" s="1" t="s">
        <v>386</v>
      </c>
      <c r="R240" s="1" t="s">
        <v>63</v>
      </c>
      <c r="S240" s="1" t="s">
        <v>64</v>
      </c>
      <c r="T240" s="1" t="s">
        <v>64</v>
      </c>
      <c r="AR240" s="1" t="s">
        <v>52</v>
      </c>
      <c r="AS240" s="1" t="s">
        <v>52</v>
      </c>
      <c r="AU240" s="1" t="s">
        <v>396</v>
      </c>
      <c r="AV240">
        <v>74</v>
      </c>
    </row>
    <row r="241" spans="1:48" ht="27" customHeight="1">
      <c r="A241" s="12" t="s">
        <v>397</v>
      </c>
      <c r="B241" s="12" t="s">
        <v>398</v>
      </c>
      <c r="C241" s="12" t="s">
        <v>223</v>
      </c>
      <c r="D241" s="10">
        <v>15</v>
      </c>
      <c r="E241" s="11">
        <f>TRUNC(일위대가목록!E56,0)</f>
        <v>29052</v>
      </c>
      <c r="F241" s="11">
        <f t="shared" si="20"/>
        <v>435780</v>
      </c>
      <c r="G241" s="11">
        <f>TRUNC(일위대가목록!F56,0)</f>
        <v>184378</v>
      </c>
      <c r="H241" s="11">
        <f t="shared" si="21"/>
        <v>2765670</v>
      </c>
      <c r="I241" s="11">
        <f>TRUNC(일위대가목록!G56,0)</f>
        <v>3492</v>
      </c>
      <c r="J241" s="11">
        <f t="shared" si="22"/>
        <v>52380</v>
      </c>
      <c r="K241" s="11">
        <f t="shared" si="23"/>
        <v>216922</v>
      </c>
      <c r="L241" s="11">
        <f t="shared" si="23"/>
        <v>3253830</v>
      </c>
      <c r="M241" s="12" t="s">
        <v>399</v>
      </c>
      <c r="N241" s="1" t="s">
        <v>400</v>
      </c>
      <c r="O241" s="1" t="s">
        <v>52</v>
      </c>
      <c r="P241" s="1" t="s">
        <v>52</v>
      </c>
      <c r="Q241" s="1" t="s">
        <v>386</v>
      </c>
      <c r="R241" s="1" t="s">
        <v>63</v>
      </c>
      <c r="S241" s="1" t="s">
        <v>64</v>
      </c>
      <c r="T241" s="1" t="s">
        <v>64</v>
      </c>
      <c r="AR241" s="1" t="s">
        <v>52</v>
      </c>
      <c r="AS241" s="1" t="s">
        <v>52</v>
      </c>
      <c r="AU241" s="1" t="s">
        <v>401</v>
      </c>
      <c r="AV241">
        <v>242</v>
      </c>
    </row>
    <row r="242" spans="1:48" ht="27" customHeight="1">
      <c r="A242" s="12" t="s">
        <v>402</v>
      </c>
      <c r="B242" s="12" t="s">
        <v>403</v>
      </c>
      <c r="C242" s="12" t="s">
        <v>83</v>
      </c>
      <c r="D242" s="10">
        <v>28</v>
      </c>
      <c r="E242" s="11">
        <f>TRUNC(일위대가목록!E57,0)</f>
        <v>2510</v>
      </c>
      <c r="F242" s="11">
        <f t="shared" si="20"/>
        <v>70280</v>
      </c>
      <c r="G242" s="11">
        <f>TRUNC(일위대가목록!F57,0)</f>
        <v>1356</v>
      </c>
      <c r="H242" s="11">
        <f t="shared" si="21"/>
        <v>37968</v>
      </c>
      <c r="I242" s="11">
        <f>TRUNC(일위대가목록!G57,0)</f>
        <v>0</v>
      </c>
      <c r="J242" s="11">
        <f t="shared" si="22"/>
        <v>0</v>
      </c>
      <c r="K242" s="11">
        <f t="shared" si="23"/>
        <v>3866</v>
      </c>
      <c r="L242" s="11">
        <f t="shared" si="23"/>
        <v>108248</v>
      </c>
      <c r="M242" s="12" t="s">
        <v>404</v>
      </c>
      <c r="N242" s="1" t="s">
        <v>405</v>
      </c>
      <c r="O242" s="1" t="s">
        <v>52</v>
      </c>
      <c r="P242" s="1" t="s">
        <v>52</v>
      </c>
      <c r="Q242" s="1" t="s">
        <v>386</v>
      </c>
      <c r="R242" s="1" t="s">
        <v>63</v>
      </c>
      <c r="S242" s="1" t="s">
        <v>64</v>
      </c>
      <c r="T242" s="1" t="s">
        <v>64</v>
      </c>
      <c r="AR242" s="1" t="s">
        <v>52</v>
      </c>
      <c r="AS242" s="1" t="s">
        <v>52</v>
      </c>
      <c r="AU242" s="1" t="s">
        <v>406</v>
      </c>
      <c r="AV242">
        <v>76</v>
      </c>
    </row>
    <row r="243" spans="1:48" ht="27" customHeight="1">
      <c r="A243" s="12" t="s">
        <v>407</v>
      </c>
      <c r="B243" s="12" t="s">
        <v>408</v>
      </c>
      <c r="C243" s="12" t="s">
        <v>73</v>
      </c>
      <c r="D243" s="10">
        <v>4</v>
      </c>
      <c r="E243" s="11">
        <f>TRUNC(일위대가목록!E58,0)</f>
        <v>11433</v>
      </c>
      <c r="F243" s="11">
        <f t="shared" si="20"/>
        <v>45732</v>
      </c>
      <c r="G243" s="11">
        <f>TRUNC(일위대가목록!F58,0)</f>
        <v>88927</v>
      </c>
      <c r="H243" s="11">
        <f t="shared" si="21"/>
        <v>355708</v>
      </c>
      <c r="I243" s="11">
        <f>TRUNC(일위대가목록!G58,0)</f>
        <v>2667</v>
      </c>
      <c r="J243" s="11">
        <f t="shared" si="22"/>
        <v>10668</v>
      </c>
      <c r="K243" s="11">
        <f t="shared" si="23"/>
        <v>103027</v>
      </c>
      <c r="L243" s="11">
        <f t="shared" si="23"/>
        <v>412108</v>
      </c>
      <c r="M243" s="12" t="s">
        <v>409</v>
      </c>
      <c r="N243" s="1" t="s">
        <v>410</v>
      </c>
      <c r="O243" s="1" t="s">
        <v>52</v>
      </c>
      <c r="P243" s="1" t="s">
        <v>52</v>
      </c>
      <c r="Q243" s="1" t="s">
        <v>386</v>
      </c>
      <c r="R243" s="1" t="s">
        <v>63</v>
      </c>
      <c r="S243" s="1" t="s">
        <v>64</v>
      </c>
      <c r="T243" s="1" t="s">
        <v>64</v>
      </c>
      <c r="AR243" s="1" t="s">
        <v>52</v>
      </c>
      <c r="AS243" s="1" t="s">
        <v>52</v>
      </c>
      <c r="AU243" s="1" t="s">
        <v>411</v>
      </c>
      <c r="AV243">
        <v>77</v>
      </c>
    </row>
    <row r="244" spans="1:48" ht="27" customHeight="1">
      <c r="A244" s="12" t="s">
        <v>412</v>
      </c>
      <c r="B244" s="12" t="s">
        <v>413</v>
      </c>
      <c r="C244" s="12" t="s">
        <v>83</v>
      </c>
      <c r="D244" s="10">
        <v>2</v>
      </c>
      <c r="E244" s="11">
        <f>TRUNC(일위대가목록!E59,0)</f>
        <v>28461</v>
      </c>
      <c r="F244" s="11">
        <f t="shared" si="20"/>
        <v>56922</v>
      </c>
      <c r="G244" s="11">
        <f>TRUNC(일위대가목록!F59,0)</f>
        <v>142790</v>
      </c>
      <c r="H244" s="11">
        <f t="shared" si="21"/>
        <v>285580</v>
      </c>
      <c r="I244" s="11">
        <f>TRUNC(일위대가목록!G59,0)</f>
        <v>7128</v>
      </c>
      <c r="J244" s="11">
        <f t="shared" si="22"/>
        <v>14256</v>
      </c>
      <c r="K244" s="11">
        <f t="shared" si="23"/>
        <v>178379</v>
      </c>
      <c r="L244" s="11">
        <f t="shared" si="23"/>
        <v>356758</v>
      </c>
      <c r="M244" s="12" t="s">
        <v>414</v>
      </c>
      <c r="N244" s="1" t="s">
        <v>415</v>
      </c>
      <c r="O244" s="1" t="s">
        <v>52</v>
      </c>
      <c r="P244" s="1" t="s">
        <v>52</v>
      </c>
      <c r="Q244" s="1" t="s">
        <v>386</v>
      </c>
      <c r="R244" s="1" t="s">
        <v>63</v>
      </c>
      <c r="S244" s="1" t="s">
        <v>64</v>
      </c>
      <c r="T244" s="1" t="s">
        <v>64</v>
      </c>
      <c r="AR244" s="1" t="s">
        <v>52</v>
      </c>
      <c r="AS244" s="1" t="s">
        <v>52</v>
      </c>
      <c r="AU244" s="1" t="s">
        <v>416</v>
      </c>
      <c r="AV244">
        <v>78</v>
      </c>
    </row>
    <row r="245" spans="1:48" ht="27" customHeight="1">
      <c r="A245" s="12" t="s">
        <v>417</v>
      </c>
      <c r="B245" s="12" t="s">
        <v>418</v>
      </c>
      <c r="C245" s="12" t="s">
        <v>223</v>
      </c>
      <c r="D245" s="10">
        <v>13</v>
      </c>
      <c r="E245" s="11">
        <f>TRUNC(일위대가목록!E60,0)</f>
        <v>5873</v>
      </c>
      <c r="F245" s="11">
        <f t="shared" si="20"/>
        <v>76349</v>
      </c>
      <c r="G245" s="11">
        <f>TRUNC(일위대가목록!F60,0)</f>
        <v>15443</v>
      </c>
      <c r="H245" s="11">
        <f t="shared" si="21"/>
        <v>200759</v>
      </c>
      <c r="I245" s="11">
        <f>TRUNC(일위대가목록!G60,0)</f>
        <v>697</v>
      </c>
      <c r="J245" s="11">
        <f t="shared" si="22"/>
        <v>9061</v>
      </c>
      <c r="K245" s="11">
        <f t="shared" si="23"/>
        <v>22013</v>
      </c>
      <c r="L245" s="11">
        <f t="shared" si="23"/>
        <v>286169</v>
      </c>
      <c r="M245" s="12" t="s">
        <v>419</v>
      </c>
      <c r="N245" s="1" t="s">
        <v>420</v>
      </c>
      <c r="O245" s="1" t="s">
        <v>52</v>
      </c>
      <c r="P245" s="1" t="s">
        <v>52</v>
      </c>
      <c r="Q245" s="1" t="s">
        <v>386</v>
      </c>
      <c r="R245" s="1" t="s">
        <v>63</v>
      </c>
      <c r="S245" s="1" t="s">
        <v>64</v>
      </c>
      <c r="T245" s="1" t="s">
        <v>64</v>
      </c>
      <c r="AR245" s="1" t="s">
        <v>52</v>
      </c>
      <c r="AS245" s="1" t="s">
        <v>52</v>
      </c>
      <c r="AU245" s="1" t="s">
        <v>421</v>
      </c>
      <c r="AV245">
        <v>216</v>
      </c>
    </row>
    <row r="246" spans="1:48" ht="27" customHeight="1">
      <c r="A246" s="12" t="s">
        <v>422</v>
      </c>
      <c r="B246" s="12" t="s">
        <v>423</v>
      </c>
      <c r="C246" s="12" t="s">
        <v>223</v>
      </c>
      <c r="D246" s="10">
        <v>13</v>
      </c>
      <c r="E246" s="11">
        <f>TRUNC(일위대가목록!E61,0)</f>
        <v>2887</v>
      </c>
      <c r="F246" s="11">
        <f t="shared" si="20"/>
        <v>37531</v>
      </c>
      <c r="G246" s="11">
        <f>TRUNC(일위대가목록!F61,0)</f>
        <v>8990</v>
      </c>
      <c r="H246" s="11">
        <f t="shared" si="21"/>
        <v>116870</v>
      </c>
      <c r="I246" s="11">
        <f>TRUNC(일위대가목록!G61,0)</f>
        <v>359</v>
      </c>
      <c r="J246" s="11">
        <f t="shared" si="22"/>
        <v>4667</v>
      </c>
      <c r="K246" s="11">
        <f t="shared" si="23"/>
        <v>12236</v>
      </c>
      <c r="L246" s="11">
        <f t="shared" si="23"/>
        <v>159068</v>
      </c>
      <c r="M246" s="12" t="s">
        <v>424</v>
      </c>
      <c r="N246" s="1" t="s">
        <v>425</v>
      </c>
      <c r="O246" s="1" t="s">
        <v>52</v>
      </c>
      <c r="P246" s="1" t="s">
        <v>52</v>
      </c>
      <c r="Q246" s="1" t="s">
        <v>386</v>
      </c>
      <c r="R246" s="1" t="s">
        <v>63</v>
      </c>
      <c r="S246" s="1" t="s">
        <v>64</v>
      </c>
      <c r="T246" s="1" t="s">
        <v>64</v>
      </c>
      <c r="AR246" s="1" t="s">
        <v>52</v>
      </c>
      <c r="AS246" s="1" t="s">
        <v>52</v>
      </c>
      <c r="AU246" s="1" t="s">
        <v>426</v>
      </c>
      <c r="AV246">
        <v>81</v>
      </c>
    </row>
    <row r="247" spans="1:48" ht="27" customHeight="1">
      <c r="A247" s="10"/>
      <c r="B247" s="10"/>
      <c r="C247" s="10"/>
      <c r="D247" s="10"/>
      <c r="E247" s="11"/>
      <c r="F247" s="11"/>
      <c r="G247" s="11"/>
      <c r="H247" s="11"/>
      <c r="I247" s="11"/>
      <c r="J247" s="11"/>
      <c r="K247" s="11"/>
      <c r="L247" s="11"/>
      <c r="M247" s="10"/>
      <c r="Q247" s="1" t="s">
        <v>386</v>
      </c>
    </row>
    <row r="248" spans="1:48" ht="27" customHeight="1">
      <c r="A248" s="10"/>
      <c r="B248" s="10"/>
      <c r="C248" s="10"/>
      <c r="D248" s="10"/>
      <c r="E248" s="11"/>
      <c r="F248" s="11"/>
      <c r="G248" s="11"/>
      <c r="H248" s="11"/>
      <c r="I248" s="11"/>
      <c r="J248" s="11"/>
      <c r="K248" s="11"/>
      <c r="L248" s="11"/>
      <c r="M248" s="10"/>
      <c r="Q248" s="1" t="s">
        <v>386</v>
      </c>
    </row>
    <row r="249" spans="1:48" ht="27" customHeight="1">
      <c r="A249" s="10"/>
      <c r="B249" s="10"/>
      <c r="C249" s="10"/>
      <c r="D249" s="10"/>
      <c r="E249" s="11"/>
      <c r="F249" s="11"/>
      <c r="G249" s="11"/>
      <c r="H249" s="11"/>
      <c r="I249" s="11"/>
      <c r="J249" s="11"/>
      <c r="K249" s="11"/>
      <c r="L249" s="11"/>
      <c r="M249" s="10"/>
      <c r="Q249" s="1" t="s">
        <v>386</v>
      </c>
    </row>
    <row r="250" spans="1:48" ht="27" customHeight="1">
      <c r="A250" s="10"/>
      <c r="B250" s="10"/>
      <c r="C250" s="10"/>
      <c r="D250" s="10"/>
      <c r="E250" s="11"/>
      <c r="F250" s="11"/>
      <c r="G250" s="11"/>
      <c r="H250" s="11"/>
      <c r="I250" s="11"/>
      <c r="J250" s="11"/>
      <c r="K250" s="11"/>
      <c r="L250" s="11"/>
      <c r="M250" s="10"/>
      <c r="Q250" s="1" t="s">
        <v>386</v>
      </c>
    </row>
    <row r="251" spans="1:48" ht="27" customHeight="1">
      <c r="A251" s="10"/>
      <c r="B251" s="10"/>
      <c r="C251" s="10"/>
      <c r="D251" s="10"/>
      <c r="E251" s="11"/>
      <c r="F251" s="11"/>
      <c r="G251" s="11"/>
      <c r="H251" s="11"/>
      <c r="I251" s="11"/>
      <c r="J251" s="11"/>
      <c r="K251" s="11"/>
      <c r="L251" s="11"/>
      <c r="M251" s="10"/>
      <c r="Q251" s="1" t="s">
        <v>386</v>
      </c>
    </row>
    <row r="252" spans="1:48" ht="27" customHeight="1">
      <c r="A252" s="10"/>
      <c r="B252" s="10"/>
      <c r="C252" s="10"/>
      <c r="D252" s="10"/>
      <c r="E252" s="11"/>
      <c r="F252" s="11"/>
      <c r="G252" s="11"/>
      <c r="H252" s="11"/>
      <c r="I252" s="11"/>
      <c r="J252" s="11"/>
      <c r="K252" s="11"/>
      <c r="L252" s="11"/>
      <c r="M252" s="10"/>
      <c r="Q252" s="1" t="s">
        <v>386</v>
      </c>
    </row>
    <row r="253" spans="1:48" ht="27" customHeight="1">
      <c r="A253" s="10"/>
      <c r="B253" s="10"/>
      <c r="C253" s="10"/>
      <c r="D253" s="10"/>
      <c r="E253" s="11"/>
      <c r="F253" s="11"/>
      <c r="G253" s="11"/>
      <c r="H253" s="11"/>
      <c r="I253" s="11"/>
      <c r="J253" s="11"/>
      <c r="K253" s="11"/>
      <c r="L253" s="11"/>
      <c r="M253" s="10"/>
      <c r="Q253" s="1" t="s">
        <v>386</v>
      </c>
    </row>
    <row r="254" spans="1:48" ht="27" customHeight="1">
      <c r="A254" s="10"/>
      <c r="B254" s="10"/>
      <c r="C254" s="10"/>
      <c r="D254" s="10"/>
      <c r="E254" s="11"/>
      <c r="F254" s="11"/>
      <c r="G254" s="11"/>
      <c r="H254" s="11"/>
      <c r="I254" s="11"/>
      <c r="J254" s="11"/>
      <c r="K254" s="11"/>
      <c r="L254" s="11"/>
      <c r="M254" s="10"/>
      <c r="Q254" s="1" t="s">
        <v>386</v>
      </c>
    </row>
    <row r="255" spans="1:48" ht="27" customHeight="1">
      <c r="A255" s="10"/>
      <c r="B255" s="10"/>
      <c r="C255" s="10"/>
      <c r="D255" s="10"/>
      <c r="E255" s="11"/>
      <c r="F255" s="11"/>
      <c r="G255" s="11"/>
      <c r="H255" s="11"/>
      <c r="I255" s="11"/>
      <c r="J255" s="11"/>
      <c r="K255" s="11"/>
      <c r="L255" s="11"/>
      <c r="M255" s="10"/>
      <c r="Q255" s="1" t="s">
        <v>386</v>
      </c>
    </row>
    <row r="256" spans="1:48" ht="27" customHeight="1">
      <c r="A256" s="10"/>
      <c r="B256" s="10"/>
      <c r="C256" s="10"/>
      <c r="D256" s="10"/>
      <c r="E256" s="11"/>
      <c r="F256" s="11"/>
      <c r="G256" s="11"/>
      <c r="H256" s="11"/>
      <c r="I256" s="11"/>
      <c r="J256" s="11"/>
      <c r="K256" s="11"/>
      <c r="L256" s="11"/>
      <c r="M256" s="10"/>
      <c r="Q256" s="1" t="s">
        <v>386</v>
      </c>
    </row>
    <row r="257" spans="1:48" ht="27" customHeight="1">
      <c r="A257" s="10"/>
      <c r="B257" s="10"/>
      <c r="C257" s="10"/>
      <c r="D257" s="10"/>
      <c r="E257" s="11"/>
      <c r="F257" s="11"/>
      <c r="G257" s="11"/>
      <c r="H257" s="11"/>
      <c r="I257" s="11"/>
      <c r="J257" s="11"/>
      <c r="K257" s="11"/>
      <c r="L257" s="11"/>
      <c r="M257" s="10"/>
      <c r="Q257" s="1" t="s">
        <v>386</v>
      </c>
    </row>
    <row r="258" spans="1:48" ht="27" customHeight="1">
      <c r="A258" s="10"/>
      <c r="B258" s="10"/>
      <c r="C258" s="10"/>
      <c r="D258" s="10"/>
      <c r="E258" s="11"/>
      <c r="F258" s="11"/>
      <c r="G258" s="11"/>
      <c r="H258" s="11"/>
      <c r="I258" s="11"/>
      <c r="J258" s="11"/>
      <c r="K258" s="11"/>
      <c r="L258" s="11"/>
      <c r="M258" s="10"/>
      <c r="Q258" s="1" t="s">
        <v>386</v>
      </c>
    </row>
    <row r="259" spans="1:48" ht="27" customHeight="1">
      <c r="A259" s="10"/>
      <c r="B259" s="10"/>
      <c r="C259" s="10"/>
      <c r="D259" s="10"/>
      <c r="E259" s="11"/>
      <c r="F259" s="11"/>
      <c r="G259" s="11"/>
      <c r="H259" s="11"/>
      <c r="I259" s="11"/>
      <c r="J259" s="11"/>
      <c r="K259" s="11"/>
      <c r="L259" s="11"/>
      <c r="M259" s="10"/>
      <c r="Q259" s="1" t="s">
        <v>386</v>
      </c>
    </row>
    <row r="260" spans="1:48" ht="27" customHeight="1">
      <c r="A260" s="10"/>
      <c r="B260" s="10"/>
      <c r="C260" s="10"/>
      <c r="D260" s="10"/>
      <c r="E260" s="11"/>
      <c r="F260" s="11"/>
      <c r="G260" s="11"/>
      <c r="H260" s="11"/>
      <c r="I260" s="11"/>
      <c r="J260" s="11"/>
      <c r="K260" s="11"/>
      <c r="L260" s="11"/>
      <c r="M260" s="10"/>
      <c r="Q260" s="1" t="s">
        <v>386</v>
      </c>
    </row>
    <row r="261" spans="1:48" ht="27" customHeight="1">
      <c r="A261" s="10"/>
      <c r="B261" s="10"/>
      <c r="C261" s="10"/>
      <c r="D261" s="10"/>
      <c r="E261" s="11"/>
      <c r="F261" s="11"/>
      <c r="G261" s="11"/>
      <c r="H261" s="11"/>
      <c r="I261" s="11"/>
      <c r="J261" s="11"/>
      <c r="K261" s="11"/>
      <c r="L261" s="11"/>
      <c r="M261" s="10"/>
      <c r="Q261" s="1" t="s">
        <v>386</v>
      </c>
    </row>
    <row r="262" spans="1:48" ht="27" customHeight="1">
      <c r="A262" s="10"/>
      <c r="B262" s="10"/>
      <c r="C262" s="10"/>
      <c r="D262" s="10"/>
      <c r="E262" s="11"/>
      <c r="F262" s="11"/>
      <c r="G262" s="11"/>
      <c r="H262" s="11"/>
      <c r="I262" s="11"/>
      <c r="J262" s="11"/>
      <c r="K262" s="11"/>
      <c r="L262" s="11"/>
      <c r="M262" s="10"/>
      <c r="Q262" s="1" t="s">
        <v>386</v>
      </c>
    </row>
    <row r="263" spans="1:48" ht="27" customHeight="1">
      <c r="A263" s="12" t="s">
        <v>98</v>
      </c>
      <c r="B263" s="10"/>
      <c r="C263" s="10"/>
      <c r="D263" s="10"/>
      <c r="E263" s="11"/>
      <c r="F263" s="11">
        <f>SUMIF(Q239:Q262,"010110",F239:F262)</f>
        <v>17428348</v>
      </c>
      <c r="G263" s="11"/>
      <c r="H263" s="11">
        <f>SUMIF(Q239:Q262,"010110",H239:H262)</f>
        <v>4515999</v>
      </c>
      <c r="I263" s="11"/>
      <c r="J263" s="11">
        <f>SUMIF(Q239:Q262,"010110",J239:J262)</f>
        <v>1506332</v>
      </c>
      <c r="K263" s="11"/>
      <c r="L263" s="11">
        <f>SUMIF(Q239:Q262,"010110",L239:L262)</f>
        <v>23450679</v>
      </c>
      <c r="M263" s="10"/>
      <c r="N263" t="s">
        <v>99</v>
      </c>
    </row>
    <row r="264" spans="1:48" ht="27" customHeight="1">
      <c r="A264" s="12" t="s">
        <v>427</v>
      </c>
      <c r="B264" s="12" t="s">
        <v>58</v>
      </c>
      <c r="C264" s="10"/>
      <c r="D264" s="10"/>
      <c r="E264" s="11"/>
      <c r="F264" s="11"/>
      <c r="G264" s="11"/>
      <c r="H264" s="11"/>
      <c r="I264" s="11"/>
      <c r="J264" s="11"/>
      <c r="K264" s="11"/>
      <c r="L264" s="11"/>
      <c r="M264" s="10"/>
      <c r="Q264" s="1" t="s">
        <v>428</v>
      </c>
    </row>
    <row r="265" spans="1:48" ht="27" customHeight="1">
      <c r="A265" s="12" t="s">
        <v>429</v>
      </c>
      <c r="B265" s="12" t="s">
        <v>430</v>
      </c>
      <c r="C265" s="12" t="s">
        <v>83</v>
      </c>
      <c r="D265" s="10">
        <v>15</v>
      </c>
      <c r="E265" s="11">
        <f>TRUNC(일위대가목록!E62,0)</f>
        <v>86184</v>
      </c>
      <c r="F265" s="11">
        <f t="shared" ref="F265:F270" si="24">TRUNC(E265*D265, 0)</f>
        <v>1292760</v>
      </c>
      <c r="G265" s="11">
        <f>TRUNC(일위대가목록!F62,0)</f>
        <v>16459</v>
      </c>
      <c r="H265" s="11">
        <f t="shared" ref="H265:H270" si="25">TRUNC(G265*D265, 0)</f>
        <v>246885</v>
      </c>
      <c r="I265" s="11">
        <f>TRUNC(일위대가목록!G62,0)</f>
        <v>0</v>
      </c>
      <c r="J265" s="11">
        <f t="shared" ref="J265:J270" si="26">TRUNC(I265*D265, 0)</f>
        <v>0</v>
      </c>
      <c r="K265" s="11">
        <f t="shared" ref="K265:L270" si="27">TRUNC(E265+G265+I265, 0)</f>
        <v>102643</v>
      </c>
      <c r="L265" s="11">
        <f t="shared" si="27"/>
        <v>1539645</v>
      </c>
      <c r="M265" s="12" t="s">
        <v>431</v>
      </c>
      <c r="N265" s="1" t="s">
        <v>432</v>
      </c>
      <c r="O265" s="1" t="s">
        <v>52</v>
      </c>
      <c r="P265" s="1" t="s">
        <v>52</v>
      </c>
      <c r="Q265" s="1" t="s">
        <v>428</v>
      </c>
      <c r="R265" s="1" t="s">
        <v>63</v>
      </c>
      <c r="S265" s="1" t="s">
        <v>64</v>
      </c>
      <c r="T265" s="1" t="s">
        <v>64</v>
      </c>
      <c r="AR265" s="1" t="s">
        <v>52</v>
      </c>
      <c r="AS265" s="1" t="s">
        <v>52</v>
      </c>
      <c r="AU265" s="1" t="s">
        <v>433</v>
      </c>
      <c r="AV265">
        <v>217</v>
      </c>
    </row>
    <row r="266" spans="1:48" ht="27" customHeight="1">
      <c r="A266" s="12" t="s">
        <v>434</v>
      </c>
      <c r="B266" s="12" t="s">
        <v>435</v>
      </c>
      <c r="C266" s="12" t="s">
        <v>83</v>
      </c>
      <c r="D266" s="10">
        <v>33</v>
      </c>
      <c r="E266" s="11">
        <f>TRUNC(일위대가목록!E63,0)</f>
        <v>0</v>
      </c>
      <c r="F266" s="11">
        <f t="shared" si="24"/>
        <v>0</v>
      </c>
      <c r="G266" s="11">
        <f>TRUNC(일위대가목록!F63,0)</f>
        <v>38375</v>
      </c>
      <c r="H266" s="11">
        <f t="shared" si="25"/>
        <v>1266375</v>
      </c>
      <c r="I266" s="11">
        <f>TRUNC(일위대가목록!G63,0)</f>
        <v>726</v>
      </c>
      <c r="J266" s="11">
        <f t="shared" si="26"/>
        <v>23958</v>
      </c>
      <c r="K266" s="11">
        <f t="shared" si="27"/>
        <v>39101</v>
      </c>
      <c r="L266" s="11">
        <f t="shared" si="27"/>
        <v>1290333</v>
      </c>
      <c r="M266" s="12" t="s">
        <v>436</v>
      </c>
      <c r="N266" s="1" t="s">
        <v>437</v>
      </c>
      <c r="O266" s="1" t="s">
        <v>52</v>
      </c>
      <c r="P266" s="1" t="s">
        <v>52</v>
      </c>
      <c r="Q266" s="1" t="s">
        <v>428</v>
      </c>
      <c r="R266" s="1" t="s">
        <v>63</v>
      </c>
      <c r="S266" s="1" t="s">
        <v>64</v>
      </c>
      <c r="T266" s="1" t="s">
        <v>64</v>
      </c>
      <c r="AR266" s="1" t="s">
        <v>52</v>
      </c>
      <c r="AS266" s="1" t="s">
        <v>52</v>
      </c>
      <c r="AU266" s="1" t="s">
        <v>438</v>
      </c>
      <c r="AV266">
        <v>86</v>
      </c>
    </row>
    <row r="267" spans="1:48" ht="27" customHeight="1">
      <c r="A267" s="12" t="s">
        <v>434</v>
      </c>
      <c r="B267" s="12" t="s">
        <v>439</v>
      </c>
      <c r="C267" s="12" t="s">
        <v>83</v>
      </c>
      <c r="D267" s="10">
        <v>17</v>
      </c>
      <c r="E267" s="11">
        <f>TRUNC(일위대가목록!E64,0)</f>
        <v>0</v>
      </c>
      <c r="F267" s="11">
        <f t="shared" si="24"/>
        <v>0</v>
      </c>
      <c r="G267" s="11">
        <f>TRUNC(일위대가목록!F64,0)</f>
        <v>39737</v>
      </c>
      <c r="H267" s="11">
        <f t="shared" si="25"/>
        <v>675529</v>
      </c>
      <c r="I267" s="11">
        <f>TRUNC(일위대가목록!G64,0)</f>
        <v>726</v>
      </c>
      <c r="J267" s="11">
        <f t="shared" si="26"/>
        <v>12342</v>
      </c>
      <c r="K267" s="11">
        <f t="shared" si="27"/>
        <v>40463</v>
      </c>
      <c r="L267" s="11">
        <f t="shared" si="27"/>
        <v>687871</v>
      </c>
      <c r="M267" s="12" t="s">
        <v>440</v>
      </c>
      <c r="N267" s="1" t="s">
        <v>441</v>
      </c>
      <c r="O267" s="1" t="s">
        <v>52</v>
      </c>
      <c r="P267" s="1" t="s">
        <v>52</v>
      </c>
      <c r="Q267" s="1" t="s">
        <v>428</v>
      </c>
      <c r="R267" s="1" t="s">
        <v>63</v>
      </c>
      <c r="S267" s="1" t="s">
        <v>64</v>
      </c>
      <c r="T267" s="1" t="s">
        <v>64</v>
      </c>
      <c r="AR267" s="1" t="s">
        <v>52</v>
      </c>
      <c r="AS267" s="1" t="s">
        <v>52</v>
      </c>
      <c r="AU267" s="1" t="s">
        <v>442</v>
      </c>
      <c r="AV267">
        <v>218</v>
      </c>
    </row>
    <row r="268" spans="1:48" ht="27" customHeight="1">
      <c r="A268" s="12" t="s">
        <v>434</v>
      </c>
      <c r="B268" s="12" t="s">
        <v>443</v>
      </c>
      <c r="C268" s="12" t="s">
        <v>83</v>
      </c>
      <c r="D268" s="10">
        <v>27</v>
      </c>
      <c r="E268" s="11">
        <f>TRUNC(일위대가목록!E65,0)</f>
        <v>0</v>
      </c>
      <c r="F268" s="11">
        <f t="shared" si="24"/>
        <v>0</v>
      </c>
      <c r="G268" s="11">
        <f>TRUNC(일위대가목록!F65,0)</f>
        <v>17303</v>
      </c>
      <c r="H268" s="11">
        <f t="shared" si="25"/>
        <v>467181</v>
      </c>
      <c r="I268" s="11">
        <f>TRUNC(일위대가목록!G65,0)</f>
        <v>232</v>
      </c>
      <c r="J268" s="11">
        <f t="shared" si="26"/>
        <v>6264</v>
      </c>
      <c r="K268" s="11">
        <f t="shared" si="27"/>
        <v>17535</v>
      </c>
      <c r="L268" s="11">
        <f t="shared" si="27"/>
        <v>473445</v>
      </c>
      <c r="M268" s="12" t="s">
        <v>444</v>
      </c>
      <c r="N268" s="1" t="s">
        <v>445</v>
      </c>
      <c r="O268" s="1" t="s">
        <v>52</v>
      </c>
      <c r="P268" s="1" t="s">
        <v>52</v>
      </c>
      <c r="Q268" s="1" t="s">
        <v>428</v>
      </c>
      <c r="R268" s="1" t="s">
        <v>63</v>
      </c>
      <c r="S268" s="1" t="s">
        <v>64</v>
      </c>
      <c r="T268" s="1" t="s">
        <v>64</v>
      </c>
      <c r="AR268" s="1" t="s">
        <v>52</v>
      </c>
      <c r="AS268" s="1" t="s">
        <v>52</v>
      </c>
      <c r="AU268" s="1" t="s">
        <v>446</v>
      </c>
      <c r="AV268">
        <v>219</v>
      </c>
    </row>
    <row r="269" spans="1:48" ht="27" customHeight="1">
      <c r="A269" s="12" t="s">
        <v>447</v>
      </c>
      <c r="B269" s="12" t="s">
        <v>448</v>
      </c>
      <c r="C269" s="12" t="s">
        <v>83</v>
      </c>
      <c r="D269" s="10">
        <v>4</v>
      </c>
      <c r="E269" s="11">
        <f>TRUNC(일위대가목록!E66,0)</f>
        <v>0</v>
      </c>
      <c r="F269" s="11">
        <f t="shared" si="24"/>
        <v>0</v>
      </c>
      <c r="G269" s="11">
        <f>TRUNC(일위대가목록!F66,0)</f>
        <v>2759</v>
      </c>
      <c r="H269" s="11">
        <f t="shared" si="25"/>
        <v>11036</v>
      </c>
      <c r="I269" s="11">
        <f>TRUNC(일위대가목록!G66,0)</f>
        <v>82</v>
      </c>
      <c r="J269" s="11">
        <f t="shared" si="26"/>
        <v>328</v>
      </c>
      <c r="K269" s="11">
        <f t="shared" si="27"/>
        <v>2841</v>
      </c>
      <c r="L269" s="11">
        <f t="shared" si="27"/>
        <v>11364</v>
      </c>
      <c r="M269" s="12" t="s">
        <v>449</v>
      </c>
      <c r="N269" s="1" t="s">
        <v>450</v>
      </c>
      <c r="O269" s="1" t="s">
        <v>52</v>
      </c>
      <c r="P269" s="1" t="s">
        <v>52</v>
      </c>
      <c r="Q269" s="1" t="s">
        <v>428</v>
      </c>
      <c r="R269" s="1" t="s">
        <v>63</v>
      </c>
      <c r="S269" s="1" t="s">
        <v>64</v>
      </c>
      <c r="T269" s="1" t="s">
        <v>64</v>
      </c>
      <c r="AR269" s="1" t="s">
        <v>52</v>
      </c>
      <c r="AS269" s="1" t="s">
        <v>52</v>
      </c>
      <c r="AU269" s="1" t="s">
        <v>451</v>
      </c>
      <c r="AV269">
        <v>89</v>
      </c>
    </row>
    <row r="270" spans="1:48" ht="27" customHeight="1">
      <c r="A270" s="12" t="s">
        <v>452</v>
      </c>
      <c r="B270" s="12" t="s">
        <v>453</v>
      </c>
      <c r="C270" s="12" t="s">
        <v>83</v>
      </c>
      <c r="D270" s="10">
        <v>28</v>
      </c>
      <c r="E270" s="11">
        <f>TRUNC(일위대가목록!E67,0)</f>
        <v>0</v>
      </c>
      <c r="F270" s="11">
        <f t="shared" si="24"/>
        <v>0</v>
      </c>
      <c r="G270" s="11">
        <f>TRUNC(일위대가목록!F67,0)</f>
        <v>610</v>
      </c>
      <c r="H270" s="11">
        <f t="shared" si="25"/>
        <v>17080</v>
      </c>
      <c r="I270" s="11">
        <f>TRUNC(일위대가목록!G67,0)</f>
        <v>54</v>
      </c>
      <c r="J270" s="11">
        <f t="shared" si="26"/>
        <v>1512</v>
      </c>
      <c r="K270" s="11">
        <f t="shared" si="27"/>
        <v>664</v>
      </c>
      <c r="L270" s="11">
        <f t="shared" si="27"/>
        <v>18592</v>
      </c>
      <c r="M270" s="12" t="s">
        <v>454</v>
      </c>
      <c r="N270" s="1" t="s">
        <v>455</v>
      </c>
      <c r="O270" s="1" t="s">
        <v>52</v>
      </c>
      <c r="P270" s="1" t="s">
        <v>52</v>
      </c>
      <c r="Q270" s="1" t="s">
        <v>428</v>
      </c>
      <c r="R270" s="1" t="s">
        <v>63</v>
      </c>
      <c r="S270" s="1" t="s">
        <v>64</v>
      </c>
      <c r="T270" s="1" t="s">
        <v>64</v>
      </c>
      <c r="AR270" s="1" t="s">
        <v>52</v>
      </c>
      <c r="AS270" s="1" t="s">
        <v>52</v>
      </c>
      <c r="AU270" s="1" t="s">
        <v>456</v>
      </c>
      <c r="AV270">
        <v>90</v>
      </c>
    </row>
    <row r="271" spans="1:48" ht="27" customHeight="1">
      <c r="A271" s="10"/>
      <c r="B271" s="10"/>
      <c r="C271" s="10"/>
      <c r="D271" s="10"/>
      <c r="E271" s="11"/>
      <c r="F271" s="11"/>
      <c r="G271" s="11"/>
      <c r="H271" s="11"/>
      <c r="I271" s="11"/>
      <c r="J271" s="11"/>
      <c r="K271" s="11"/>
      <c r="L271" s="11"/>
      <c r="M271" s="10"/>
      <c r="Q271" s="1" t="s">
        <v>428</v>
      </c>
    </row>
    <row r="272" spans="1:48" ht="27" customHeight="1">
      <c r="A272" s="10"/>
      <c r="B272" s="10"/>
      <c r="C272" s="10"/>
      <c r="D272" s="10"/>
      <c r="E272" s="11"/>
      <c r="F272" s="11"/>
      <c r="G272" s="11"/>
      <c r="H272" s="11"/>
      <c r="I272" s="11"/>
      <c r="J272" s="11"/>
      <c r="K272" s="11"/>
      <c r="L272" s="11"/>
      <c r="M272" s="10"/>
      <c r="Q272" s="1" t="s">
        <v>428</v>
      </c>
    </row>
    <row r="273" spans="1:17" ht="27" customHeight="1">
      <c r="A273" s="10"/>
      <c r="B273" s="10"/>
      <c r="C273" s="10"/>
      <c r="D273" s="10"/>
      <c r="E273" s="11"/>
      <c r="F273" s="11"/>
      <c r="G273" s="11"/>
      <c r="H273" s="11"/>
      <c r="I273" s="11"/>
      <c r="J273" s="11"/>
      <c r="K273" s="11"/>
      <c r="L273" s="11"/>
      <c r="M273" s="10"/>
      <c r="Q273" s="1" t="s">
        <v>428</v>
      </c>
    </row>
    <row r="274" spans="1:17" ht="27" customHeight="1">
      <c r="A274" s="10"/>
      <c r="B274" s="10"/>
      <c r="C274" s="10"/>
      <c r="D274" s="10"/>
      <c r="E274" s="11"/>
      <c r="F274" s="11"/>
      <c r="G274" s="11"/>
      <c r="H274" s="11"/>
      <c r="I274" s="11"/>
      <c r="J274" s="11"/>
      <c r="K274" s="11"/>
      <c r="L274" s="11"/>
      <c r="M274" s="10"/>
      <c r="Q274" s="1" t="s">
        <v>428</v>
      </c>
    </row>
    <row r="275" spans="1:17" ht="27" customHeight="1">
      <c r="A275" s="10"/>
      <c r="B275" s="10"/>
      <c r="C275" s="10"/>
      <c r="D275" s="10"/>
      <c r="E275" s="11"/>
      <c r="F275" s="11"/>
      <c r="G275" s="11"/>
      <c r="H275" s="11"/>
      <c r="I275" s="11"/>
      <c r="J275" s="11"/>
      <c r="K275" s="11"/>
      <c r="L275" s="11"/>
      <c r="M275" s="10"/>
      <c r="Q275" s="1" t="s">
        <v>428</v>
      </c>
    </row>
    <row r="276" spans="1:17" ht="27" customHeight="1">
      <c r="A276" s="10"/>
      <c r="B276" s="10"/>
      <c r="C276" s="10"/>
      <c r="D276" s="10"/>
      <c r="E276" s="11"/>
      <c r="F276" s="11"/>
      <c r="G276" s="11"/>
      <c r="H276" s="11"/>
      <c r="I276" s="11"/>
      <c r="J276" s="11"/>
      <c r="K276" s="11"/>
      <c r="L276" s="11"/>
      <c r="M276" s="10"/>
      <c r="Q276" s="1" t="s">
        <v>428</v>
      </c>
    </row>
    <row r="277" spans="1:17" ht="27" customHeight="1">
      <c r="A277" s="10"/>
      <c r="B277" s="10"/>
      <c r="C277" s="10"/>
      <c r="D277" s="10"/>
      <c r="E277" s="11"/>
      <c r="F277" s="11"/>
      <c r="G277" s="11"/>
      <c r="H277" s="11"/>
      <c r="I277" s="11"/>
      <c r="J277" s="11"/>
      <c r="K277" s="11"/>
      <c r="L277" s="11"/>
      <c r="M277" s="10"/>
      <c r="Q277" s="1" t="s">
        <v>428</v>
      </c>
    </row>
    <row r="278" spans="1:17" ht="27" customHeight="1">
      <c r="A278" s="10"/>
      <c r="B278" s="10"/>
      <c r="C278" s="10"/>
      <c r="D278" s="10"/>
      <c r="E278" s="11"/>
      <c r="F278" s="11"/>
      <c r="G278" s="11"/>
      <c r="H278" s="11"/>
      <c r="I278" s="11"/>
      <c r="J278" s="11"/>
      <c r="K278" s="11"/>
      <c r="L278" s="11"/>
      <c r="M278" s="10"/>
      <c r="Q278" s="1" t="s">
        <v>428</v>
      </c>
    </row>
    <row r="279" spans="1:17" ht="27" customHeight="1">
      <c r="A279" s="10"/>
      <c r="B279" s="10"/>
      <c r="C279" s="10"/>
      <c r="D279" s="10"/>
      <c r="E279" s="11"/>
      <c r="F279" s="11"/>
      <c r="G279" s="11"/>
      <c r="H279" s="11"/>
      <c r="I279" s="11"/>
      <c r="J279" s="11"/>
      <c r="K279" s="11"/>
      <c r="L279" s="11"/>
      <c r="M279" s="10"/>
      <c r="Q279" s="1" t="s">
        <v>428</v>
      </c>
    </row>
    <row r="280" spans="1:17" ht="27" customHeight="1">
      <c r="A280" s="10"/>
      <c r="B280" s="10"/>
      <c r="C280" s="10"/>
      <c r="D280" s="10"/>
      <c r="E280" s="11"/>
      <c r="F280" s="11"/>
      <c r="G280" s="11"/>
      <c r="H280" s="11"/>
      <c r="I280" s="11"/>
      <c r="J280" s="11"/>
      <c r="K280" s="11"/>
      <c r="L280" s="11"/>
      <c r="M280" s="10"/>
      <c r="Q280" s="1" t="s">
        <v>428</v>
      </c>
    </row>
    <row r="281" spans="1:17" ht="27" customHeight="1">
      <c r="A281" s="10"/>
      <c r="B281" s="10"/>
      <c r="C281" s="10"/>
      <c r="D281" s="10"/>
      <c r="E281" s="11"/>
      <c r="F281" s="11"/>
      <c r="G281" s="11"/>
      <c r="H281" s="11"/>
      <c r="I281" s="11"/>
      <c r="J281" s="11"/>
      <c r="K281" s="11"/>
      <c r="L281" s="11"/>
      <c r="M281" s="10"/>
      <c r="Q281" s="1" t="s">
        <v>428</v>
      </c>
    </row>
    <row r="282" spans="1:17" ht="27" customHeight="1">
      <c r="A282" s="10"/>
      <c r="B282" s="10"/>
      <c r="C282" s="10"/>
      <c r="D282" s="10"/>
      <c r="E282" s="11"/>
      <c r="F282" s="11"/>
      <c r="G282" s="11"/>
      <c r="H282" s="11"/>
      <c r="I282" s="11"/>
      <c r="J282" s="11"/>
      <c r="K282" s="11"/>
      <c r="L282" s="11"/>
      <c r="M282" s="10"/>
      <c r="Q282" s="1" t="s">
        <v>428</v>
      </c>
    </row>
    <row r="283" spans="1:17" ht="27" customHeight="1">
      <c r="A283" s="10"/>
      <c r="B283" s="10"/>
      <c r="C283" s="10"/>
      <c r="D283" s="10"/>
      <c r="E283" s="11"/>
      <c r="F283" s="11"/>
      <c r="G283" s="11"/>
      <c r="H283" s="11"/>
      <c r="I283" s="11"/>
      <c r="J283" s="11"/>
      <c r="K283" s="11"/>
      <c r="L283" s="11"/>
      <c r="M283" s="10"/>
      <c r="Q283" s="1" t="s">
        <v>428</v>
      </c>
    </row>
    <row r="284" spans="1:17" ht="27" customHeight="1">
      <c r="A284" s="10"/>
      <c r="B284" s="10"/>
      <c r="C284" s="10"/>
      <c r="D284" s="10"/>
      <c r="E284" s="11"/>
      <c r="F284" s="11"/>
      <c r="G284" s="11"/>
      <c r="H284" s="11"/>
      <c r="I284" s="11"/>
      <c r="J284" s="11"/>
      <c r="K284" s="11"/>
      <c r="L284" s="11"/>
      <c r="M284" s="10"/>
      <c r="Q284" s="1" t="s">
        <v>428</v>
      </c>
    </row>
    <row r="285" spans="1:17" ht="27" customHeight="1">
      <c r="A285" s="10"/>
      <c r="B285" s="10"/>
      <c r="C285" s="10"/>
      <c r="D285" s="10"/>
      <c r="E285" s="11"/>
      <c r="F285" s="11"/>
      <c r="G285" s="11"/>
      <c r="H285" s="11"/>
      <c r="I285" s="11"/>
      <c r="J285" s="11"/>
      <c r="K285" s="11"/>
      <c r="L285" s="11"/>
      <c r="M285" s="10"/>
      <c r="Q285" s="1" t="s">
        <v>428</v>
      </c>
    </row>
    <row r="286" spans="1:17" ht="27" customHeight="1">
      <c r="A286" s="10"/>
      <c r="B286" s="10"/>
      <c r="C286" s="10"/>
      <c r="D286" s="10"/>
      <c r="E286" s="11"/>
      <c r="F286" s="11"/>
      <c r="G286" s="11"/>
      <c r="H286" s="11"/>
      <c r="I286" s="11"/>
      <c r="J286" s="11"/>
      <c r="K286" s="11"/>
      <c r="L286" s="11"/>
      <c r="M286" s="10"/>
      <c r="Q286" s="1" t="s">
        <v>428</v>
      </c>
    </row>
    <row r="287" spans="1:17" ht="27" customHeight="1">
      <c r="A287" s="10"/>
      <c r="B287" s="10"/>
      <c r="C287" s="10"/>
      <c r="D287" s="10"/>
      <c r="E287" s="11"/>
      <c r="F287" s="11"/>
      <c r="G287" s="11"/>
      <c r="H287" s="11"/>
      <c r="I287" s="11"/>
      <c r="J287" s="11"/>
      <c r="K287" s="11"/>
      <c r="L287" s="11"/>
      <c r="M287" s="10"/>
      <c r="Q287" s="1" t="s">
        <v>428</v>
      </c>
    </row>
    <row r="288" spans="1:17" ht="27" customHeight="1">
      <c r="A288" s="10"/>
      <c r="B288" s="10"/>
      <c r="C288" s="10"/>
      <c r="D288" s="10"/>
      <c r="E288" s="11"/>
      <c r="F288" s="11"/>
      <c r="G288" s="11"/>
      <c r="H288" s="11"/>
      <c r="I288" s="11"/>
      <c r="J288" s="11"/>
      <c r="K288" s="11"/>
      <c r="L288" s="11"/>
      <c r="M288" s="10"/>
      <c r="Q288" s="1" t="s">
        <v>428</v>
      </c>
    </row>
    <row r="289" spans="1:48" ht="27" customHeight="1">
      <c r="A289" s="12" t="s">
        <v>98</v>
      </c>
      <c r="B289" s="10"/>
      <c r="C289" s="10"/>
      <c r="D289" s="10"/>
      <c r="E289" s="11"/>
      <c r="F289" s="11">
        <f>SUMIF(Q265:Q288,"010111",F265:F288)</f>
        <v>1292760</v>
      </c>
      <c r="G289" s="11"/>
      <c r="H289" s="11">
        <f>SUMIF(Q265:Q288,"010111",H265:H288)</f>
        <v>2684086</v>
      </c>
      <c r="I289" s="11"/>
      <c r="J289" s="11">
        <f>SUMIF(Q265:Q288,"010111",J265:J288)</f>
        <v>44404</v>
      </c>
      <c r="K289" s="11"/>
      <c r="L289" s="11">
        <f>SUMIF(Q265:Q288,"010111",L265:L288)</f>
        <v>4021250</v>
      </c>
      <c r="M289" s="10"/>
      <c r="N289" t="s">
        <v>99</v>
      </c>
    </row>
    <row r="290" spans="1:48" ht="27" customHeight="1">
      <c r="A290" s="12" t="s">
        <v>457</v>
      </c>
      <c r="B290" s="12" t="s">
        <v>58</v>
      </c>
      <c r="C290" s="10"/>
      <c r="D290" s="10"/>
      <c r="E290" s="11"/>
      <c r="F290" s="11"/>
      <c r="G290" s="11"/>
      <c r="H290" s="11"/>
      <c r="I290" s="11"/>
      <c r="J290" s="11"/>
      <c r="K290" s="11"/>
      <c r="L290" s="11"/>
      <c r="M290" s="10"/>
      <c r="Q290" s="1" t="s">
        <v>458</v>
      </c>
    </row>
    <row r="291" spans="1:48" ht="27" customHeight="1">
      <c r="A291" s="12" t="s">
        <v>459</v>
      </c>
      <c r="B291" s="12" t="s">
        <v>460</v>
      </c>
      <c r="C291" s="12" t="s">
        <v>89</v>
      </c>
      <c r="D291" s="10">
        <v>1</v>
      </c>
      <c r="E291" s="11">
        <f>TRUNC(일위대가목록!E68,0)</f>
        <v>2501656</v>
      </c>
      <c r="F291" s="11">
        <f t="shared" ref="F291:F311" si="28">TRUNC(E291*D291, 0)</f>
        <v>2501656</v>
      </c>
      <c r="G291" s="11">
        <f>TRUNC(일위대가목록!F68,0)</f>
        <v>0</v>
      </c>
      <c r="H291" s="11">
        <f t="shared" ref="H291:H311" si="29">TRUNC(G291*D291, 0)</f>
        <v>0</v>
      </c>
      <c r="I291" s="11">
        <f>TRUNC(일위대가목록!G68,0)</f>
        <v>0</v>
      </c>
      <c r="J291" s="11">
        <f t="shared" ref="J291:J311" si="30">TRUNC(I291*D291, 0)</f>
        <v>0</v>
      </c>
      <c r="K291" s="11">
        <f t="shared" ref="K291:K311" si="31">TRUNC(E291+G291+I291, 0)</f>
        <v>2501656</v>
      </c>
      <c r="L291" s="11">
        <f t="shared" ref="L291:L311" si="32">TRUNC(F291+H291+J291, 0)</f>
        <v>2501656</v>
      </c>
      <c r="M291" s="12" t="s">
        <v>461</v>
      </c>
      <c r="N291" s="1" t="s">
        <v>462</v>
      </c>
      <c r="O291" s="1" t="s">
        <v>52</v>
      </c>
      <c r="P291" s="1" t="s">
        <v>52</v>
      </c>
      <c r="Q291" s="1" t="s">
        <v>458</v>
      </c>
      <c r="R291" s="1" t="s">
        <v>63</v>
      </c>
      <c r="S291" s="1" t="s">
        <v>64</v>
      </c>
      <c r="T291" s="1" t="s">
        <v>64</v>
      </c>
      <c r="AR291" s="1" t="s">
        <v>52</v>
      </c>
      <c r="AS291" s="1" t="s">
        <v>52</v>
      </c>
      <c r="AU291" s="1" t="s">
        <v>463</v>
      </c>
      <c r="AV291">
        <v>108</v>
      </c>
    </row>
    <row r="292" spans="1:48" ht="27" customHeight="1">
      <c r="A292" s="12" t="s">
        <v>464</v>
      </c>
      <c r="B292" s="12" t="s">
        <v>465</v>
      </c>
      <c r="C292" s="12" t="s">
        <v>89</v>
      </c>
      <c r="D292" s="10">
        <v>1</v>
      </c>
      <c r="E292" s="11">
        <f>TRUNC(일위대가목록!E69,0)</f>
        <v>2673600</v>
      </c>
      <c r="F292" s="11">
        <f t="shared" si="28"/>
        <v>2673600</v>
      </c>
      <c r="G292" s="11">
        <f>TRUNC(일위대가목록!F69,0)</f>
        <v>0</v>
      </c>
      <c r="H292" s="11">
        <f t="shared" si="29"/>
        <v>0</v>
      </c>
      <c r="I292" s="11">
        <f>TRUNC(일위대가목록!G69,0)</f>
        <v>0</v>
      </c>
      <c r="J292" s="11">
        <f t="shared" si="30"/>
        <v>0</v>
      </c>
      <c r="K292" s="11">
        <f t="shared" si="31"/>
        <v>2673600</v>
      </c>
      <c r="L292" s="11">
        <f t="shared" si="32"/>
        <v>2673600</v>
      </c>
      <c r="M292" s="12" t="s">
        <v>466</v>
      </c>
      <c r="N292" s="1" t="s">
        <v>467</v>
      </c>
      <c r="O292" s="1" t="s">
        <v>52</v>
      </c>
      <c r="P292" s="1" t="s">
        <v>52</v>
      </c>
      <c r="Q292" s="1" t="s">
        <v>458</v>
      </c>
      <c r="R292" s="1" t="s">
        <v>63</v>
      </c>
      <c r="S292" s="1" t="s">
        <v>64</v>
      </c>
      <c r="T292" s="1" t="s">
        <v>64</v>
      </c>
      <c r="AR292" s="1" t="s">
        <v>52</v>
      </c>
      <c r="AS292" s="1" t="s">
        <v>52</v>
      </c>
      <c r="AU292" s="1" t="s">
        <v>468</v>
      </c>
      <c r="AV292">
        <v>109</v>
      </c>
    </row>
    <row r="293" spans="1:48" ht="27" customHeight="1">
      <c r="A293" s="12" t="s">
        <v>469</v>
      </c>
      <c r="B293" s="12" t="s">
        <v>470</v>
      </c>
      <c r="C293" s="12" t="s">
        <v>89</v>
      </c>
      <c r="D293" s="10">
        <v>1</v>
      </c>
      <c r="E293" s="11">
        <f>TRUNC(일위대가목록!E70,0)</f>
        <v>2190240</v>
      </c>
      <c r="F293" s="11">
        <f t="shared" si="28"/>
        <v>2190240</v>
      </c>
      <c r="G293" s="11">
        <f>TRUNC(일위대가목록!F70,0)</f>
        <v>0</v>
      </c>
      <c r="H293" s="11">
        <f t="shared" si="29"/>
        <v>0</v>
      </c>
      <c r="I293" s="11">
        <f>TRUNC(일위대가목록!G70,0)</f>
        <v>0</v>
      </c>
      <c r="J293" s="11">
        <f t="shared" si="30"/>
        <v>0</v>
      </c>
      <c r="K293" s="11">
        <f t="shared" si="31"/>
        <v>2190240</v>
      </c>
      <c r="L293" s="11">
        <f t="shared" si="32"/>
        <v>2190240</v>
      </c>
      <c r="M293" s="12" t="s">
        <v>471</v>
      </c>
      <c r="N293" s="1" t="s">
        <v>472</v>
      </c>
      <c r="O293" s="1" t="s">
        <v>52</v>
      </c>
      <c r="P293" s="1" t="s">
        <v>52</v>
      </c>
      <c r="Q293" s="1" t="s">
        <v>458</v>
      </c>
      <c r="R293" s="1" t="s">
        <v>63</v>
      </c>
      <c r="S293" s="1" t="s">
        <v>64</v>
      </c>
      <c r="T293" s="1" t="s">
        <v>64</v>
      </c>
      <c r="AR293" s="1" t="s">
        <v>52</v>
      </c>
      <c r="AS293" s="1" t="s">
        <v>52</v>
      </c>
      <c r="AU293" s="1" t="s">
        <v>473</v>
      </c>
      <c r="AV293">
        <v>110</v>
      </c>
    </row>
    <row r="294" spans="1:48" ht="27" customHeight="1">
      <c r="A294" s="12" t="s">
        <v>474</v>
      </c>
      <c r="B294" s="12" t="s">
        <v>475</v>
      </c>
      <c r="C294" s="12" t="s">
        <v>89</v>
      </c>
      <c r="D294" s="10">
        <v>2</v>
      </c>
      <c r="E294" s="11">
        <f>TRUNC(일위대가목록!E71,0)</f>
        <v>580221</v>
      </c>
      <c r="F294" s="11">
        <f t="shared" si="28"/>
        <v>1160442</v>
      </c>
      <c r="G294" s="11">
        <f>TRUNC(일위대가목록!F71,0)</f>
        <v>88382</v>
      </c>
      <c r="H294" s="11">
        <f t="shared" si="29"/>
        <v>176764</v>
      </c>
      <c r="I294" s="11">
        <f>TRUNC(일위대가목록!G71,0)</f>
        <v>2651</v>
      </c>
      <c r="J294" s="11">
        <f t="shared" si="30"/>
        <v>5302</v>
      </c>
      <c r="K294" s="11">
        <f t="shared" si="31"/>
        <v>671254</v>
      </c>
      <c r="L294" s="11">
        <f t="shared" si="32"/>
        <v>1342508</v>
      </c>
      <c r="M294" s="12" t="s">
        <v>476</v>
      </c>
      <c r="N294" s="1" t="s">
        <v>477</v>
      </c>
      <c r="O294" s="1" t="s">
        <v>52</v>
      </c>
      <c r="P294" s="1" t="s">
        <v>52</v>
      </c>
      <c r="Q294" s="1" t="s">
        <v>458</v>
      </c>
      <c r="R294" s="1" t="s">
        <v>63</v>
      </c>
      <c r="S294" s="1" t="s">
        <v>64</v>
      </c>
      <c r="T294" s="1" t="s">
        <v>64</v>
      </c>
      <c r="AR294" s="1" t="s">
        <v>52</v>
      </c>
      <c r="AS294" s="1" t="s">
        <v>52</v>
      </c>
      <c r="AU294" s="1" t="s">
        <v>478</v>
      </c>
      <c r="AV294">
        <v>111</v>
      </c>
    </row>
    <row r="295" spans="1:48" ht="27" customHeight="1">
      <c r="A295" s="12" t="s">
        <v>479</v>
      </c>
      <c r="B295" s="12" t="s">
        <v>480</v>
      </c>
      <c r="C295" s="12" t="s">
        <v>89</v>
      </c>
      <c r="D295" s="10">
        <v>1</v>
      </c>
      <c r="E295" s="11">
        <f>TRUNC(일위대가목록!E72,0)</f>
        <v>527332</v>
      </c>
      <c r="F295" s="11">
        <f t="shared" si="28"/>
        <v>527332</v>
      </c>
      <c r="G295" s="11">
        <f>TRUNC(일위대가목록!F72,0)</f>
        <v>88382</v>
      </c>
      <c r="H295" s="11">
        <f t="shared" si="29"/>
        <v>88382</v>
      </c>
      <c r="I295" s="11">
        <f>TRUNC(일위대가목록!G72,0)</f>
        <v>2651</v>
      </c>
      <c r="J295" s="11">
        <f t="shared" si="30"/>
        <v>2651</v>
      </c>
      <c r="K295" s="11">
        <f t="shared" si="31"/>
        <v>618365</v>
      </c>
      <c r="L295" s="11">
        <f t="shared" si="32"/>
        <v>618365</v>
      </c>
      <c r="M295" s="12" t="s">
        <v>481</v>
      </c>
      <c r="N295" s="1" t="s">
        <v>482</v>
      </c>
      <c r="O295" s="1" t="s">
        <v>52</v>
      </c>
      <c r="P295" s="1" t="s">
        <v>52</v>
      </c>
      <c r="Q295" s="1" t="s">
        <v>458</v>
      </c>
      <c r="R295" s="1" t="s">
        <v>63</v>
      </c>
      <c r="S295" s="1" t="s">
        <v>64</v>
      </c>
      <c r="T295" s="1" t="s">
        <v>64</v>
      </c>
      <c r="AR295" s="1" t="s">
        <v>52</v>
      </c>
      <c r="AS295" s="1" t="s">
        <v>52</v>
      </c>
      <c r="AU295" s="1" t="s">
        <v>483</v>
      </c>
      <c r="AV295">
        <v>112</v>
      </c>
    </row>
    <row r="296" spans="1:48" ht="27" customHeight="1">
      <c r="A296" s="12" t="s">
        <v>484</v>
      </c>
      <c r="B296" s="12" t="s">
        <v>485</v>
      </c>
      <c r="C296" s="12" t="s">
        <v>89</v>
      </c>
      <c r="D296" s="10">
        <v>2</v>
      </c>
      <c r="E296" s="11">
        <f>TRUNC(일위대가목록!E73,0)</f>
        <v>626499</v>
      </c>
      <c r="F296" s="11">
        <f t="shared" si="28"/>
        <v>1252998</v>
      </c>
      <c r="G296" s="11">
        <f>TRUNC(일위대가목록!F73,0)</f>
        <v>88382</v>
      </c>
      <c r="H296" s="11">
        <f t="shared" si="29"/>
        <v>176764</v>
      </c>
      <c r="I296" s="11">
        <f>TRUNC(일위대가목록!G73,0)</f>
        <v>2651</v>
      </c>
      <c r="J296" s="11">
        <f t="shared" si="30"/>
        <v>5302</v>
      </c>
      <c r="K296" s="11">
        <f t="shared" si="31"/>
        <v>717532</v>
      </c>
      <c r="L296" s="11">
        <f t="shared" si="32"/>
        <v>1435064</v>
      </c>
      <c r="M296" s="12" t="s">
        <v>486</v>
      </c>
      <c r="N296" s="1" t="s">
        <v>487</v>
      </c>
      <c r="O296" s="1" t="s">
        <v>52</v>
      </c>
      <c r="P296" s="1" t="s">
        <v>52</v>
      </c>
      <c r="Q296" s="1" t="s">
        <v>458</v>
      </c>
      <c r="R296" s="1" t="s">
        <v>63</v>
      </c>
      <c r="S296" s="1" t="s">
        <v>64</v>
      </c>
      <c r="T296" s="1" t="s">
        <v>64</v>
      </c>
      <c r="AR296" s="1" t="s">
        <v>52</v>
      </c>
      <c r="AS296" s="1" t="s">
        <v>52</v>
      </c>
      <c r="AU296" s="1" t="s">
        <v>488</v>
      </c>
      <c r="AV296">
        <v>113</v>
      </c>
    </row>
    <row r="297" spans="1:48" ht="27" customHeight="1">
      <c r="A297" s="12" t="s">
        <v>489</v>
      </c>
      <c r="B297" s="12" t="s">
        <v>490</v>
      </c>
      <c r="C297" s="12" t="s">
        <v>89</v>
      </c>
      <c r="D297" s="10">
        <v>5</v>
      </c>
      <c r="E297" s="11">
        <f>TRUNC(일위대가목록!E74,0)</f>
        <v>596351</v>
      </c>
      <c r="F297" s="11">
        <f t="shared" si="28"/>
        <v>2981755</v>
      </c>
      <c r="G297" s="11">
        <f>TRUNC(일위대가목록!F74,0)</f>
        <v>0</v>
      </c>
      <c r="H297" s="11">
        <f t="shared" si="29"/>
        <v>0</v>
      </c>
      <c r="I297" s="11">
        <f>TRUNC(일위대가목록!G74,0)</f>
        <v>0</v>
      </c>
      <c r="J297" s="11">
        <f t="shared" si="30"/>
        <v>0</v>
      </c>
      <c r="K297" s="11">
        <f t="shared" si="31"/>
        <v>596351</v>
      </c>
      <c r="L297" s="11">
        <f t="shared" si="32"/>
        <v>2981755</v>
      </c>
      <c r="M297" s="12" t="s">
        <v>491</v>
      </c>
      <c r="N297" s="1" t="s">
        <v>492</v>
      </c>
      <c r="O297" s="1" t="s">
        <v>52</v>
      </c>
      <c r="P297" s="1" t="s">
        <v>52</v>
      </c>
      <c r="Q297" s="1" t="s">
        <v>458</v>
      </c>
      <c r="R297" s="1" t="s">
        <v>63</v>
      </c>
      <c r="S297" s="1" t="s">
        <v>64</v>
      </c>
      <c r="T297" s="1" t="s">
        <v>64</v>
      </c>
      <c r="AR297" s="1" t="s">
        <v>52</v>
      </c>
      <c r="AS297" s="1" t="s">
        <v>52</v>
      </c>
      <c r="AU297" s="1" t="s">
        <v>493</v>
      </c>
      <c r="AV297">
        <v>114</v>
      </c>
    </row>
    <row r="298" spans="1:48" ht="27" customHeight="1">
      <c r="A298" s="12" t="s">
        <v>494</v>
      </c>
      <c r="B298" s="12" t="s">
        <v>495</v>
      </c>
      <c r="C298" s="12" t="s">
        <v>89</v>
      </c>
      <c r="D298" s="10">
        <v>1</v>
      </c>
      <c r="E298" s="11">
        <f>TRUNC(일위대가목록!E75,0)</f>
        <v>95416</v>
      </c>
      <c r="F298" s="11">
        <f t="shared" si="28"/>
        <v>95416</v>
      </c>
      <c r="G298" s="11">
        <f>TRUNC(일위대가목록!F75,0)</f>
        <v>0</v>
      </c>
      <c r="H298" s="11">
        <f t="shared" si="29"/>
        <v>0</v>
      </c>
      <c r="I298" s="11">
        <f>TRUNC(일위대가목록!G75,0)</f>
        <v>0</v>
      </c>
      <c r="J298" s="11">
        <f t="shared" si="30"/>
        <v>0</v>
      </c>
      <c r="K298" s="11">
        <f t="shared" si="31"/>
        <v>95416</v>
      </c>
      <c r="L298" s="11">
        <f t="shared" si="32"/>
        <v>95416</v>
      </c>
      <c r="M298" s="12" t="s">
        <v>496</v>
      </c>
      <c r="N298" s="1" t="s">
        <v>497</v>
      </c>
      <c r="O298" s="1" t="s">
        <v>52</v>
      </c>
      <c r="P298" s="1" t="s">
        <v>52</v>
      </c>
      <c r="Q298" s="1" t="s">
        <v>458</v>
      </c>
      <c r="R298" s="1" t="s">
        <v>63</v>
      </c>
      <c r="S298" s="1" t="s">
        <v>64</v>
      </c>
      <c r="T298" s="1" t="s">
        <v>64</v>
      </c>
      <c r="AR298" s="1" t="s">
        <v>52</v>
      </c>
      <c r="AS298" s="1" t="s">
        <v>52</v>
      </c>
      <c r="AU298" s="1" t="s">
        <v>498</v>
      </c>
      <c r="AV298">
        <v>115</v>
      </c>
    </row>
    <row r="299" spans="1:48" ht="27" customHeight="1">
      <c r="A299" s="12" t="s">
        <v>499</v>
      </c>
      <c r="B299" s="12" t="s">
        <v>500</v>
      </c>
      <c r="C299" s="12" t="s">
        <v>89</v>
      </c>
      <c r="D299" s="10">
        <v>1</v>
      </c>
      <c r="E299" s="11">
        <f>TRUNC(일위대가목록!E76,0)</f>
        <v>200970</v>
      </c>
      <c r="F299" s="11">
        <f t="shared" si="28"/>
        <v>200970</v>
      </c>
      <c r="G299" s="11">
        <f>TRUNC(일위대가목록!F76,0)</f>
        <v>0</v>
      </c>
      <c r="H299" s="11">
        <f t="shared" si="29"/>
        <v>0</v>
      </c>
      <c r="I299" s="11">
        <f>TRUNC(일위대가목록!G76,0)</f>
        <v>0</v>
      </c>
      <c r="J299" s="11">
        <f t="shared" si="30"/>
        <v>0</v>
      </c>
      <c r="K299" s="11">
        <f t="shared" si="31"/>
        <v>200970</v>
      </c>
      <c r="L299" s="11">
        <f t="shared" si="32"/>
        <v>200970</v>
      </c>
      <c r="M299" s="12" t="s">
        <v>501</v>
      </c>
      <c r="N299" s="1" t="s">
        <v>502</v>
      </c>
      <c r="O299" s="1" t="s">
        <v>52</v>
      </c>
      <c r="P299" s="1" t="s">
        <v>52</v>
      </c>
      <c r="Q299" s="1" t="s">
        <v>458</v>
      </c>
      <c r="R299" s="1" t="s">
        <v>63</v>
      </c>
      <c r="S299" s="1" t="s">
        <v>64</v>
      </c>
      <c r="T299" s="1" t="s">
        <v>64</v>
      </c>
      <c r="AR299" s="1" t="s">
        <v>52</v>
      </c>
      <c r="AS299" s="1" t="s">
        <v>52</v>
      </c>
      <c r="AU299" s="1" t="s">
        <v>503</v>
      </c>
      <c r="AV299">
        <v>116</v>
      </c>
    </row>
    <row r="300" spans="1:48" ht="27" customHeight="1">
      <c r="A300" s="12" t="s">
        <v>504</v>
      </c>
      <c r="B300" s="12" t="s">
        <v>505</v>
      </c>
      <c r="C300" s="12" t="s">
        <v>89</v>
      </c>
      <c r="D300" s="10">
        <v>2</v>
      </c>
      <c r="E300" s="11">
        <f>TRUNC(일위대가목록!E77,0)</f>
        <v>1258913</v>
      </c>
      <c r="F300" s="11">
        <f t="shared" si="28"/>
        <v>2517826</v>
      </c>
      <c r="G300" s="11">
        <f>TRUNC(일위대가목록!F77,0)</f>
        <v>0</v>
      </c>
      <c r="H300" s="11">
        <f t="shared" si="29"/>
        <v>0</v>
      </c>
      <c r="I300" s="11">
        <f>TRUNC(일위대가목록!G77,0)</f>
        <v>0</v>
      </c>
      <c r="J300" s="11">
        <f t="shared" si="30"/>
        <v>0</v>
      </c>
      <c r="K300" s="11">
        <f t="shared" si="31"/>
        <v>1258913</v>
      </c>
      <c r="L300" s="11">
        <f t="shared" si="32"/>
        <v>2517826</v>
      </c>
      <c r="M300" s="12" t="s">
        <v>506</v>
      </c>
      <c r="N300" s="1" t="s">
        <v>507</v>
      </c>
      <c r="O300" s="1" t="s">
        <v>52</v>
      </c>
      <c r="P300" s="1" t="s">
        <v>52</v>
      </c>
      <c r="Q300" s="1" t="s">
        <v>458</v>
      </c>
      <c r="R300" s="1" t="s">
        <v>63</v>
      </c>
      <c r="S300" s="1" t="s">
        <v>64</v>
      </c>
      <c r="T300" s="1" t="s">
        <v>64</v>
      </c>
      <c r="AR300" s="1" t="s">
        <v>52</v>
      </c>
      <c r="AS300" s="1" t="s">
        <v>52</v>
      </c>
      <c r="AU300" s="1" t="s">
        <v>508</v>
      </c>
      <c r="AV300">
        <v>117</v>
      </c>
    </row>
    <row r="301" spans="1:48" ht="27" customHeight="1">
      <c r="A301" s="12" t="s">
        <v>509</v>
      </c>
      <c r="B301" s="12" t="s">
        <v>510</v>
      </c>
      <c r="C301" s="12" t="s">
        <v>511</v>
      </c>
      <c r="D301" s="10">
        <v>2</v>
      </c>
      <c r="E301" s="11">
        <f>TRUNC(단가대비표!O80,0)</f>
        <v>415555</v>
      </c>
      <c r="F301" s="11">
        <f t="shared" si="28"/>
        <v>831110</v>
      </c>
      <c r="G301" s="11">
        <f>TRUNC(단가대비표!P80,0)</f>
        <v>0</v>
      </c>
      <c r="H301" s="11">
        <f t="shared" si="29"/>
        <v>0</v>
      </c>
      <c r="I301" s="11">
        <f>TRUNC(단가대비표!V80,0)</f>
        <v>0</v>
      </c>
      <c r="J301" s="11">
        <f t="shared" si="30"/>
        <v>0</v>
      </c>
      <c r="K301" s="11">
        <f t="shared" si="31"/>
        <v>415555</v>
      </c>
      <c r="L301" s="11">
        <f t="shared" si="32"/>
        <v>831110</v>
      </c>
      <c r="M301" s="12" t="s">
        <v>52</v>
      </c>
      <c r="N301" s="1" t="s">
        <v>512</v>
      </c>
      <c r="O301" s="1" t="s">
        <v>52</v>
      </c>
      <c r="P301" s="1" t="s">
        <v>52</v>
      </c>
      <c r="Q301" s="1" t="s">
        <v>458</v>
      </c>
      <c r="R301" s="1" t="s">
        <v>64</v>
      </c>
      <c r="S301" s="1" t="s">
        <v>64</v>
      </c>
      <c r="T301" s="1" t="s">
        <v>63</v>
      </c>
      <c r="AR301" s="1" t="s">
        <v>52</v>
      </c>
      <c r="AS301" s="1" t="s">
        <v>52</v>
      </c>
      <c r="AU301" s="1" t="s">
        <v>513</v>
      </c>
      <c r="AV301">
        <v>220</v>
      </c>
    </row>
    <row r="302" spans="1:48" ht="27" customHeight="1">
      <c r="A302" s="12" t="s">
        <v>514</v>
      </c>
      <c r="B302" s="12" t="s">
        <v>515</v>
      </c>
      <c r="C302" s="12" t="s">
        <v>516</v>
      </c>
      <c r="D302" s="10">
        <v>2</v>
      </c>
      <c r="E302" s="11">
        <f>TRUNC(단가대비표!O105,0)</f>
        <v>77000</v>
      </c>
      <c r="F302" s="11">
        <f t="shared" si="28"/>
        <v>154000</v>
      </c>
      <c r="G302" s="11">
        <f>TRUNC(단가대비표!P105,0)</f>
        <v>0</v>
      </c>
      <c r="H302" s="11">
        <f t="shared" si="29"/>
        <v>0</v>
      </c>
      <c r="I302" s="11">
        <f>TRUNC(단가대비표!V105,0)</f>
        <v>0</v>
      </c>
      <c r="J302" s="11">
        <f t="shared" si="30"/>
        <v>0</v>
      </c>
      <c r="K302" s="11">
        <f t="shared" si="31"/>
        <v>77000</v>
      </c>
      <c r="L302" s="11">
        <f t="shared" si="32"/>
        <v>154000</v>
      </c>
      <c r="M302" s="12" t="s">
        <v>52</v>
      </c>
      <c r="N302" s="1" t="s">
        <v>517</v>
      </c>
      <c r="O302" s="1" t="s">
        <v>52</v>
      </c>
      <c r="P302" s="1" t="s">
        <v>52</v>
      </c>
      <c r="Q302" s="1" t="s">
        <v>458</v>
      </c>
      <c r="R302" s="1" t="s">
        <v>64</v>
      </c>
      <c r="S302" s="1" t="s">
        <v>64</v>
      </c>
      <c r="T302" s="1" t="s">
        <v>63</v>
      </c>
      <c r="AR302" s="1" t="s">
        <v>52</v>
      </c>
      <c r="AS302" s="1" t="s">
        <v>52</v>
      </c>
      <c r="AU302" s="1" t="s">
        <v>518</v>
      </c>
      <c r="AV302">
        <v>103</v>
      </c>
    </row>
    <row r="303" spans="1:48" ht="27" customHeight="1">
      <c r="A303" s="12" t="s">
        <v>519</v>
      </c>
      <c r="B303" s="12" t="s">
        <v>52</v>
      </c>
      <c r="C303" s="12" t="s">
        <v>73</v>
      </c>
      <c r="D303" s="10">
        <v>2</v>
      </c>
      <c r="E303" s="11">
        <f>TRUNC(단가대비표!O106,0)</f>
        <v>84500</v>
      </c>
      <c r="F303" s="11">
        <f t="shared" si="28"/>
        <v>169000</v>
      </c>
      <c r="G303" s="11">
        <f>TRUNC(단가대비표!P106,0)</f>
        <v>0</v>
      </c>
      <c r="H303" s="11">
        <f t="shared" si="29"/>
        <v>0</v>
      </c>
      <c r="I303" s="11">
        <f>TRUNC(단가대비표!V106,0)</f>
        <v>0</v>
      </c>
      <c r="J303" s="11">
        <f t="shared" si="30"/>
        <v>0</v>
      </c>
      <c r="K303" s="11">
        <f t="shared" si="31"/>
        <v>84500</v>
      </c>
      <c r="L303" s="11">
        <f t="shared" si="32"/>
        <v>169000</v>
      </c>
      <c r="M303" s="12" t="s">
        <v>52</v>
      </c>
      <c r="N303" s="1" t="s">
        <v>520</v>
      </c>
      <c r="O303" s="1" t="s">
        <v>52</v>
      </c>
      <c r="P303" s="1" t="s">
        <v>52</v>
      </c>
      <c r="Q303" s="1" t="s">
        <v>458</v>
      </c>
      <c r="R303" s="1" t="s">
        <v>64</v>
      </c>
      <c r="S303" s="1" t="s">
        <v>64</v>
      </c>
      <c r="T303" s="1" t="s">
        <v>63</v>
      </c>
      <c r="AR303" s="1" t="s">
        <v>52</v>
      </c>
      <c r="AS303" s="1" t="s">
        <v>52</v>
      </c>
      <c r="AU303" s="1" t="s">
        <v>521</v>
      </c>
      <c r="AV303">
        <v>104</v>
      </c>
    </row>
    <row r="304" spans="1:48" ht="27" customHeight="1">
      <c r="A304" s="12" t="s">
        <v>522</v>
      </c>
      <c r="B304" s="12" t="s">
        <v>523</v>
      </c>
      <c r="C304" s="12" t="s">
        <v>73</v>
      </c>
      <c r="D304" s="10">
        <v>2</v>
      </c>
      <c r="E304" s="11">
        <f>TRUNC(일위대가목록!E78,0)</f>
        <v>0</v>
      </c>
      <c r="F304" s="11">
        <f t="shared" si="28"/>
        <v>0</v>
      </c>
      <c r="G304" s="11">
        <f>TRUNC(일위대가목록!F78,0)</f>
        <v>31989</v>
      </c>
      <c r="H304" s="11">
        <f t="shared" si="29"/>
        <v>63978</v>
      </c>
      <c r="I304" s="11">
        <f>TRUNC(일위대가목록!G78,0)</f>
        <v>639</v>
      </c>
      <c r="J304" s="11">
        <f t="shared" si="30"/>
        <v>1278</v>
      </c>
      <c r="K304" s="11">
        <f t="shared" si="31"/>
        <v>32628</v>
      </c>
      <c r="L304" s="11">
        <f t="shared" si="32"/>
        <v>65256</v>
      </c>
      <c r="M304" s="12" t="s">
        <v>524</v>
      </c>
      <c r="N304" s="1" t="s">
        <v>525</v>
      </c>
      <c r="O304" s="1" t="s">
        <v>52</v>
      </c>
      <c r="P304" s="1" t="s">
        <v>52</v>
      </c>
      <c r="Q304" s="1" t="s">
        <v>458</v>
      </c>
      <c r="R304" s="1" t="s">
        <v>63</v>
      </c>
      <c r="S304" s="1" t="s">
        <v>64</v>
      </c>
      <c r="T304" s="1" t="s">
        <v>64</v>
      </c>
      <c r="AR304" s="1" t="s">
        <v>52</v>
      </c>
      <c r="AS304" s="1" t="s">
        <v>52</v>
      </c>
      <c r="AU304" s="1" t="s">
        <v>526</v>
      </c>
      <c r="AV304">
        <v>119</v>
      </c>
    </row>
    <row r="305" spans="1:48" ht="27" customHeight="1">
      <c r="A305" s="12" t="s">
        <v>527</v>
      </c>
      <c r="B305" s="12" t="s">
        <v>528</v>
      </c>
      <c r="C305" s="12" t="s">
        <v>511</v>
      </c>
      <c r="D305" s="10">
        <v>15</v>
      </c>
      <c r="E305" s="11">
        <f>TRUNC(단가대비표!O100,0)</f>
        <v>5300</v>
      </c>
      <c r="F305" s="11">
        <f t="shared" si="28"/>
        <v>79500</v>
      </c>
      <c r="G305" s="11">
        <f>TRUNC(단가대비표!P100,0)</f>
        <v>0</v>
      </c>
      <c r="H305" s="11">
        <f t="shared" si="29"/>
        <v>0</v>
      </c>
      <c r="I305" s="11">
        <f>TRUNC(단가대비표!V100,0)</f>
        <v>0</v>
      </c>
      <c r="J305" s="11">
        <f t="shared" si="30"/>
        <v>0</v>
      </c>
      <c r="K305" s="11">
        <f t="shared" si="31"/>
        <v>5300</v>
      </c>
      <c r="L305" s="11">
        <f t="shared" si="32"/>
        <v>79500</v>
      </c>
      <c r="M305" s="12" t="s">
        <v>52</v>
      </c>
      <c r="N305" s="1" t="s">
        <v>529</v>
      </c>
      <c r="O305" s="1" t="s">
        <v>52</v>
      </c>
      <c r="P305" s="1" t="s">
        <v>52</v>
      </c>
      <c r="Q305" s="1" t="s">
        <v>458</v>
      </c>
      <c r="R305" s="1" t="s">
        <v>64</v>
      </c>
      <c r="S305" s="1" t="s">
        <v>64</v>
      </c>
      <c r="T305" s="1" t="s">
        <v>63</v>
      </c>
      <c r="AR305" s="1" t="s">
        <v>52</v>
      </c>
      <c r="AS305" s="1" t="s">
        <v>52</v>
      </c>
      <c r="AU305" s="1" t="s">
        <v>530</v>
      </c>
      <c r="AV305">
        <v>102</v>
      </c>
    </row>
    <row r="306" spans="1:48" ht="27" customHeight="1">
      <c r="A306" s="12" t="s">
        <v>531</v>
      </c>
      <c r="B306" s="12" t="s">
        <v>532</v>
      </c>
      <c r="C306" s="12" t="s">
        <v>511</v>
      </c>
      <c r="D306" s="10">
        <v>5</v>
      </c>
      <c r="E306" s="11">
        <f>TRUNC(단가대비표!O107,0)</f>
        <v>28000</v>
      </c>
      <c r="F306" s="11">
        <f t="shared" si="28"/>
        <v>140000</v>
      </c>
      <c r="G306" s="11">
        <f>TRUNC(단가대비표!P107,0)</f>
        <v>0</v>
      </c>
      <c r="H306" s="11">
        <f t="shared" si="29"/>
        <v>0</v>
      </c>
      <c r="I306" s="11">
        <f>TRUNC(단가대비표!V107,0)</f>
        <v>0</v>
      </c>
      <c r="J306" s="11">
        <f t="shared" si="30"/>
        <v>0</v>
      </c>
      <c r="K306" s="11">
        <f t="shared" si="31"/>
        <v>28000</v>
      </c>
      <c r="L306" s="11">
        <f t="shared" si="32"/>
        <v>140000</v>
      </c>
      <c r="M306" s="12" t="s">
        <v>52</v>
      </c>
      <c r="N306" s="1" t="s">
        <v>533</v>
      </c>
      <c r="O306" s="1" t="s">
        <v>52</v>
      </c>
      <c r="P306" s="1" t="s">
        <v>52</v>
      </c>
      <c r="Q306" s="1" t="s">
        <v>458</v>
      </c>
      <c r="R306" s="1" t="s">
        <v>64</v>
      </c>
      <c r="S306" s="1" t="s">
        <v>64</v>
      </c>
      <c r="T306" s="1" t="s">
        <v>63</v>
      </c>
      <c r="AR306" s="1" t="s">
        <v>52</v>
      </c>
      <c r="AS306" s="1" t="s">
        <v>52</v>
      </c>
      <c r="AU306" s="1" t="s">
        <v>534</v>
      </c>
      <c r="AV306">
        <v>221</v>
      </c>
    </row>
    <row r="307" spans="1:48" ht="27" customHeight="1">
      <c r="A307" s="12" t="s">
        <v>535</v>
      </c>
      <c r="B307" s="12" t="s">
        <v>523</v>
      </c>
      <c r="C307" s="12" t="s">
        <v>73</v>
      </c>
      <c r="D307" s="10">
        <v>5</v>
      </c>
      <c r="E307" s="11">
        <f>TRUNC(일위대가목록!E79,0)</f>
        <v>0</v>
      </c>
      <c r="F307" s="11">
        <f t="shared" si="28"/>
        <v>0</v>
      </c>
      <c r="G307" s="11">
        <f>TRUNC(일위대가목록!F79,0)</f>
        <v>5932</v>
      </c>
      <c r="H307" s="11">
        <f t="shared" si="29"/>
        <v>29660</v>
      </c>
      <c r="I307" s="11">
        <f>TRUNC(일위대가목록!G79,0)</f>
        <v>118</v>
      </c>
      <c r="J307" s="11">
        <f t="shared" si="30"/>
        <v>590</v>
      </c>
      <c r="K307" s="11">
        <f t="shared" si="31"/>
        <v>6050</v>
      </c>
      <c r="L307" s="11">
        <f t="shared" si="32"/>
        <v>30250</v>
      </c>
      <c r="M307" s="12" t="s">
        <v>536</v>
      </c>
      <c r="N307" s="1" t="s">
        <v>537</v>
      </c>
      <c r="O307" s="1" t="s">
        <v>52</v>
      </c>
      <c r="P307" s="1" t="s">
        <v>52</v>
      </c>
      <c r="Q307" s="1" t="s">
        <v>458</v>
      </c>
      <c r="R307" s="1" t="s">
        <v>63</v>
      </c>
      <c r="S307" s="1" t="s">
        <v>64</v>
      </c>
      <c r="T307" s="1" t="s">
        <v>64</v>
      </c>
      <c r="AR307" s="1" t="s">
        <v>52</v>
      </c>
      <c r="AS307" s="1" t="s">
        <v>52</v>
      </c>
      <c r="AU307" s="1" t="s">
        <v>538</v>
      </c>
      <c r="AV307">
        <v>118</v>
      </c>
    </row>
    <row r="308" spans="1:48" ht="27" customHeight="1">
      <c r="A308" s="12" t="s">
        <v>539</v>
      </c>
      <c r="B308" s="12" t="s">
        <v>540</v>
      </c>
      <c r="C308" s="12" t="s">
        <v>223</v>
      </c>
      <c r="D308" s="10">
        <v>214</v>
      </c>
      <c r="E308" s="11">
        <f>TRUNC(일위대가목록!E80,0)</f>
        <v>622</v>
      </c>
      <c r="F308" s="11">
        <f t="shared" si="28"/>
        <v>133108</v>
      </c>
      <c r="G308" s="11">
        <f>TRUNC(일위대가목록!F80,0)</f>
        <v>5228</v>
      </c>
      <c r="H308" s="11">
        <f t="shared" si="29"/>
        <v>1118792</v>
      </c>
      <c r="I308" s="11">
        <f>TRUNC(일위대가목록!G80,0)</f>
        <v>0</v>
      </c>
      <c r="J308" s="11">
        <f t="shared" si="30"/>
        <v>0</v>
      </c>
      <c r="K308" s="11">
        <f t="shared" si="31"/>
        <v>5850</v>
      </c>
      <c r="L308" s="11">
        <f t="shared" si="32"/>
        <v>1251900</v>
      </c>
      <c r="M308" s="12" t="s">
        <v>541</v>
      </c>
      <c r="N308" s="1" t="s">
        <v>542</v>
      </c>
      <c r="O308" s="1" t="s">
        <v>52</v>
      </c>
      <c r="P308" s="1" t="s">
        <v>52</v>
      </c>
      <c r="Q308" s="1" t="s">
        <v>458</v>
      </c>
      <c r="R308" s="1" t="s">
        <v>63</v>
      </c>
      <c r="S308" s="1" t="s">
        <v>64</v>
      </c>
      <c r="T308" s="1" t="s">
        <v>64</v>
      </c>
      <c r="AR308" s="1" t="s">
        <v>52</v>
      </c>
      <c r="AS308" s="1" t="s">
        <v>52</v>
      </c>
      <c r="AU308" s="1" t="s">
        <v>543</v>
      </c>
      <c r="AV308">
        <v>107</v>
      </c>
    </row>
    <row r="309" spans="1:48" ht="27" customHeight="1">
      <c r="A309" s="12" t="s">
        <v>544</v>
      </c>
      <c r="B309" s="12" t="s">
        <v>52</v>
      </c>
      <c r="C309" s="12" t="s">
        <v>223</v>
      </c>
      <c r="D309" s="10">
        <v>107</v>
      </c>
      <c r="E309" s="11">
        <f>TRUNC(일위대가목록!E81,0)</f>
        <v>1320</v>
      </c>
      <c r="F309" s="11">
        <f t="shared" si="28"/>
        <v>141240</v>
      </c>
      <c r="G309" s="11">
        <f>TRUNC(일위대가목록!F81,0)</f>
        <v>2734</v>
      </c>
      <c r="H309" s="11">
        <f t="shared" si="29"/>
        <v>292538</v>
      </c>
      <c r="I309" s="11">
        <f>TRUNC(일위대가목록!G81,0)</f>
        <v>0</v>
      </c>
      <c r="J309" s="11">
        <f t="shared" si="30"/>
        <v>0</v>
      </c>
      <c r="K309" s="11">
        <f t="shared" si="31"/>
        <v>4054</v>
      </c>
      <c r="L309" s="11">
        <f t="shared" si="32"/>
        <v>433778</v>
      </c>
      <c r="M309" s="12" t="s">
        <v>545</v>
      </c>
      <c r="N309" s="1" t="s">
        <v>546</v>
      </c>
      <c r="O309" s="1" t="s">
        <v>52</v>
      </c>
      <c r="P309" s="1" t="s">
        <v>52</v>
      </c>
      <c r="Q309" s="1" t="s">
        <v>458</v>
      </c>
      <c r="R309" s="1" t="s">
        <v>63</v>
      </c>
      <c r="S309" s="1" t="s">
        <v>64</v>
      </c>
      <c r="T309" s="1" t="s">
        <v>64</v>
      </c>
      <c r="AR309" s="1" t="s">
        <v>52</v>
      </c>
      <c r="AS309" s="1" t="s">
        <v>52</v>
      </c>
      <c r="AU309" s="1" t="s">
        <v>547</v>
      </c>
      <c r="AV309">
        <v>120</v>
      </c>
    </row>
    <row r="310" spans="1:48" ht="27" customHeight="1">
      <c r="A310" s="12" t="s">
        <v>548</v>
      </c>
      <c r="B310" s="12" t="s">
        <v>549</v>
      </c>
      <c r="C310" s="12" t="s">
        <v>89</v>
      </c>
      <c r="D310" s="10">
        <v>5</v>
      </c>
      <c r="E310" s="11">
        <f>TRUNC(단가대비표!O75,0)</f>
        <v>87000</v>
      </c>
      <c r="F310" s="11">
        <f t="shared" si="28"/>
        <v>435000</v>
      </c>
      <c r="G310" s="11">
        <f>TRUNC(단가대비표!P75,0)</f>
        <v>0</v>
      </c>
      <c r="H310" s="11">
        <f t="shared" si="29"/>
        <v>0</v>
      </c>
      <c r="I310" s="11">
        <f>TRUNC(단가대비표!V75,0)</f>
        <v>0</v>
      </c>
      <c r="J310" s="11">
        <f t="shared" si="30"/>
        <v>0</v>
      </c>
      <c r="K310" s="11">
        <f t="shared" si="31"/>
        <v>87000</v>
      </c>
      <c r="L310" s="11">
        <f t="shared" si="32"/>
        <v>435000</v>
      </c>
      <c r="M310" s="12" t="s">
        <v>52</v>
      </c>
      <c r="N310" s="1" t="s">
        <v>550</v>
      </c>
      <c r="O310" s="1" t="s">
        <v>52</v>
      </c>
      <c r="P310" s="1" t="s">
        <v>52</v>
      </c>
      <c r="Q310" s="1" t="s">
        <v>458</v>
      </c>
      <c r="R310" s="1" t="s">
        <v>64</v>
      </c>
      <c r="S310" s="1" t="s">
        <v>64</v>
      </c>
      <c r="T310" s="1" t="s">
        <v>63</v>
      </c>
      <c r="AR310" s="1" t="s">
        <v>52</v>
      </c>
      <c r="AS310" s="1" t="s">
        <v>52</v>
      </c>
      <c r="AU310" s="1" t="s">
        <v>551</v>
      </c>
      <c r="AV310">
        <v>95</v>
      </c>
    </row>
    <row r="311" spans="1:48" ht="27" customHeight="1">
      <c r="A311" s="12" t="s">
        <v>552</v>
      </c>
      <c r="B311" s="12" t="s">
        <v>52</v>
      </c>
      <c r="C311" s="12" t="s">
        <v>83</v>
      </c>
      <c r="D311" s="10">
        <v>6</v>
      </c>
      <c r="E311" s="11">
        <f>TRUNC(단가대비표!O82,0)</f>
        <v>39000</v>
      </c>
      <c r="F311" s="11">
        <f t="shared" si="28"/>
        <v>234000</v>
      </c>
      <c r="G311" s="11">
        <f>TRUNC(단가대비표!P82,0)</f>
        <v>0</v>
      </c>
      <c r="H311" s="11">
        <f t="shared" si="29"/>
        <v>0</v>
      </c>
      <c r="I311" s="11">
        <f>TRUNC(단가대비표!V82,0)</f>
        <v>0</v>
      </c>
      <c r="J311" s="11">
        <f t="shared" si="30"/>
        <v>0</v>
      </c>
      <c r="K311" s="11">
        <f t="shared" si="31"/>
        <v>39000</v>
      </c>
      <c r="L311" s="11">
        <f t="shared" si="32"/>
        <v>234000</v>
      </c>
      <c r="M311" s="12" t="s">
        <v>52</v>
      </c>
      <c r="N311" s="1" t="s">
        <v>553</v>
      </c>
      <c r="O311" s="1" t="s">
        <v>52</v>
      </c>
      <c r="P311" s="1" t="s">
        <v>52</v>
      </c>
      <c r="Q311" s="1" t="s">
        <v>458</v>
      </c>
      <c r="R311" s="1" t="s">
        <v>64</v>
      </c>
      <c r="S311" s="1" t="s">
        <v>64</v>
      </c>
      <c r="T311" s="1" t="s">
        <v>63</v>
      </c>
      <c r="AR311" s="1" t="s">
        <v>52</v>
      </c>
      <c r="AS311" s="1" t="s">
        <v>52</v>
      </c>
      <c r="AU311" s="1" t="s">
        <v>554</v>
      </c>
      <c r="AV311">
        <v>97</v>
      </c>
    </row>
    <row r="312" spans="1:48" ht="27" customHeight="1">
      <c r="A312" s="10"/>
      <c r="B312" s="10"/>
      <c r="C312" s="10"/>
      <c r="D312" s="10"/>
      <c r="E312" s="11"/>
      <c r="F312" s="11"/>
      <c r="G312" s="11"/>
      <c r="H312" s="11"/>
      <c r="I312" s="11"/>
      <c r="J312" s="11"/>
      <c r="K312" s="11"/>
      <c r="L312" s="11"/>
      <c r="M312" s="10"/>
      <c r="Q312" s="1" t="s">
        <v>458</v>
      </c>
    </row>
    <row r="313" spans="1:48" ht="27" customHeight="1">
      <c r="A313" s="10"/>
      <c r="B313" s="10"/>
      <c r="C313" s="10"/>
      <c r="D313" s="10"/>
      <c r="E313" s="11"/>
      <c r="F313" s="11"/>
      <c r="G313" s="11"/>
      <c r="H313" s="11"/>
      <c r="I313" s="11"/>
      <c r="J313" s="11"/>
      <c r="K313" s="11"/>
      <c r="L313" s="11"/>
      <c r="M313" s="10"/>
      <c r="Q313" s="1" t="s">
        <v>458</v>
      </c>
    </row>
    <row r="314" spans="1:48" ht="27" customHeight="1">
      <c r="A314" s="10"/>
      <c r="B314" s="10"/>
      <c r="C314" s="10"/>
      <c r="D314" s="10"/>
      <c r="E314" s="11"/>
      <c r="F314" s="11"/>
      <c r="G314" s="11"/>
      <c r="H314" s="11"/>
      <c r="I314" s="11"/>
      <c r="J314" s="11"/>
      <c r="K314" s="11"/>
      <c r="L314" s="11"/>
      <c r="M314" s="10"/>
      <c r="Q314" s="1" t="s">
        <v>458</v>
      </c>
    </row>
    <row r="315" spans="1:48" ht="27" customHeight="1">
      <c r="A315" s="12" t="s">
        <v>98</v>
      </c>
      <c r="B315" s="10"/>
      <c r="C315" s="10"/>
      <c r="D315" s="10"/>
      <c r="E315" s="11"/>
      <c r="F315" s="11">
        <f>SUMIF(Q291:Q314,"010112",F291:F314)</f>
        <v>18419193</v>
      </c>
      <c r="G315" s="11"/>
      <c r="H315" s="11">
        <f>SUMIF(Q291:Q314,"010112",H291:H314)</f>
        <v>1946878</v>
      </c>
      <c r="I315" s="11"/>
      <c r="J315" s="11">
        <f>SUMIF(Q291:Q314,"010112",J291:J314)</f>
        <v>15123</v>
      </c>
      <c r="K315" s="11"/>
      <c r="L315" s="11">
        <f>SUMIF(Q291:Q314,"010112",L291:L314)</f>
        <v>20381194</v>
      </c>
      <c r="M315" s="10"/>
      <c r="N315" t="s">
        <v>99</v>
      </c>
    </row>
    <row r="316" spans="1:48" ht="27" customHeight="1">
      <c r="A316" s="12" t="s">
        <v>555</v>
      </c>
      <c r="B316" s="12" t="s">
        <v>58</v>
      </c>
      <c r="C316" s="10"/>
      <c r="D316" s="10"/>
      <c r="E316" s="11"/>
      <c r="F316" s="11"/>
      <c r="G316" s="11"/>
      <c r="H316" s="11"/>
      <c r="I316" s="11"/>
      <c r="J316" s="11"/>
      <c r="K316" s="11"/>
      <c r="L316" s="11"/>
      <c r="M316" s="10"/>
      <c r="Q316" s="1" t="s">
        <v>556</v>
      </c>
    </row>
    <row r="317" spans="1:48" ht="27" customHeight="1">
      <c r="A317" s="12" t="s">
        <v>557</v>
      </c>
      <c r="B317" s="12" t="s">
        <v>558</v>
      </c>
      <c r="C317" s="12" t="s">
        <v>83</v>
      </c>
      <c r="D317" s="10">
        <v>10</v>
      </c>
      <c r="E317" s="11">
        <f>TRUNC(단가대비표!O88,0)</f>
        <v>26803</v>
      </c>
      <c r="F317" s="11">
        <f t="shared" ref="F317:F326" si="33">TRUNC(E317*D317, 0)</f>
        <v>268030</v>
      </c>
      <c r="G317" s="11">
        <f>TRUNC(단가대비표!P88,0)</f>
        <v>0</v>
      </c>
      <c r="H317" s="11">
        <f t="shared" ref="H317:H326" si="34">TRUNC(G317*D317, 0)</f>
        <v>0</v>
      </c>
      <c r="I317" s="11">
        <f>TRUNC(단가대비표!V88,0)</f>
        <v>0</v>
      </c>
      <c r="J317" s="11">
        <f t="shared" ref="J317:J326" si="35">TRUNC(I317*D317, 0)</f>
        <v>0</v>
      </c>
      <c r="K317" s="11">
        <f t="shared" ref="K317:K326" si="36">TRUNC(E317+G317+I317, 0)</f>
        <v>26803</v>
      </c>
      <c r="L317" s="11">
        <f t="shared" ref="L317:L326" si="37">TRUNC(F317+H317+J317, 0)</f>
        <v>268030</v>
      </c>
      <c r="M317" s="12" t="s">
        <v>52</v>
      </c>
      <c r="N317" s="1" t="s">
        <v>559</v>
      </c>
      <c r="O317" s="1" t="s">
        <v>52</v>
      </c>
      <c r="P317" s="1" t="s">
        <v>52</v>
      </c>
      <c r="Q317" s="1" t="s">
        <v>556</v>
      </c>
      <c r="R317" s="1" t="s">
        <v>64</v>
      </c>
      <c r="S317" s="1" t="s">
        <v>64</v>
      </c>
      <c r="T317" s="1" t="s">
        <v>63</v>
      </c>
      <c r="AR317" s="1" t="s">
        <v>52</v>
      </c>
      <c r="AS317" s="1" t="s">
        <v>52</v>
      </c>
      <c r="AU317" s="1" t="s">
        <v>560</v>
      </c>
      <c r="AV317">
        <v>98</v>
      </c>
    </row>
    <row r="318" spans="1:48" ht="27" customHeight="1">
      <c r="A318" s="12" t="s">
        <v>561</v>
      </c>
      <c r="B318" s="12" t="s">
        <v>562</v>
      </c>
      <c r="C318" s="12" t="s">
        <v>83</v>
      </c>
      <c r="D318" s="10">
        <v>24</v>
      </c>
      <c r="E318" s="11">
        <f>TRUNC(단가대비표!O89,0)</f>
        <v>38100</v>
      </c>
      <c r="F318" s="11">
        <f t="shared" si="33"/>
        <v>914400</v>
      </c>
      <c r="G318" s="11">
        <f>TRUNC(단가대비표!P89,0)</f>
        <v>0</v>
      </c>
      <c r="H318" s="11">
        <f t="shared" si="34"/>
        <v>0</v>
      </c>
      <c r="I318" s="11">
        <f>TRUNC(단가대비표!V89,0)</f>
        <v>0</v>
      </c>
      <c r="J318" s="11">
        <f t="shared" si="35"/>
        <v>0</v>
      </c>
      <c r="K318" s="11">
        <f t="shared" si="36"/>
        <v>38100</v>
      </c>
      <c r="L318" s="11">
        <f t="shared" si="37"/>
        <v>914400</v>
      </c>
      <c r="M318" s="12" t="s">
        <v>52</v>
      </c>
      <c r="N318" s="1" t="s">
        <v>563</v>
      </c>
      <c r="O318" s="1" t="s">
        <v>52</v>
      </c>
      <c r="P318" s="1" t="s">
        <v>52</v>
      </c>
      <c r="Q318" s="1" t="s">
        <v>556</v>
      </c>
      <c r="R318" s="1" t="s">
        <v>64</v>
      </c>
      <c r="S318" s="1" t="s">
        <v>64</v>
      </c>
      <c r="T318" s="1" t="s">
        <v>63</v>
      </c>
      <c r="AR318" s="1" t="s">
        <v>52</v>
      </c>
      <c r="AS318" s="1" t="s">
        <v>52</v>
      </c>
      <c r="AU318" s="1" t="s">
        <v>564</v>
      </c>
      <c r="AV318">
        <v>99</v>
      </c>
    </row>
    <row r="319" spans="1:48" ht="27" customHeight="1">
      <c r="A319" s="12" t="s">
        <v>565</v>
      </c>
      <c r="B319" s="12" t="s">
        <v>566</v>
      </c>
      <c r="C319" s="12" t="s">
        <v>83</v>
      </c>
      <c r="D319" s="10">
        <v>16</v>
      </c>
      <c r="E319" s="11">
        <f>TRUNC(단가대비표!O90,0)</f>
        <v>62600</v>
      </c>
      <c r="F319" s="11">
        <f t="shared" si="33"/>
        <v>1001600</v>
      </c>
      <c r="G319" s="11">
        <f>TRUNC(단가대비표!P90,0)</f>
        <v>0</v>
      </c>
      <c r="H319" s="11">
        <f t="shared" si="34"/>
        <v>0</v>
      </c>
      <c r="I319" s="11">
        <f>TRUNC(단가대비표!V90,0)</f>
        <v>0</v>
      </c>
      <c r="J319" s="11">
        <f t="shared" si="35"/>
        <v>0</v>
      </c>
      <c r="K319" s="11">
        <f t="shared" si="36"/>
        <v>62600</v>
      </c>
      <c r="L319" s="11">
        <f t="shared" si="37"/>
        <v>1001600</v>
      </c>
      <c r="M319" s="12" t="s">
        <v>52</v>
      </c>
      <c r="N319" s="1" t="s">
        <v>567</v>
      </c>
      <c r="O319" s="1" t="s">
        <v>52</v>
      </c>
      <c r="P319" s="1" t="s">
        <v>52</v>
      </c>
      <c r="Q319" s="1" t="s">
        <v>556</v>
      </c>
      <c r="R319" s="1" t="s">
        <v>64</v>
      </c>
      <c r="S319" s="1" t="s">
        <v>64</v>
      </c>
      <c r="T319" s="1" t="s">
        <v>63</v>
      </c>
      <c r="AR319" s="1" t="s">
        <v>52</v>
      </c>
      <c r="AS319" s="1" t="s">
        <v>52</v>
      </c>
      <c r="AU319" s="1" t="s">
        <v>568</v>
      </c>
      <c r="AV319">
        <v>100</v>
      </c>
    </row>
    <row r="320" spans="1:48" ht="27" customHeight="1">
      <c r="A320" s="12" t="s">
        <v>569</v>
      </c>
      <c r="B320" s="12" t="s">
        <v>570</v>
      </c>
      <c r="C320" s="12" t="s">
        <v>83</v>
      </c>
      <c r="D320" s="10">
        <v>5</v>
      </c>
      <c r="E320" s="11">
        <f>TRUNC(단가대비표!O91,0)</f>
        <v>73800</v>
      </c>
      <c r="F320" s="11">
        <f t="shared" si="33"/>
        <v>369000</v>
      </c>
      <c r="G320" s="11">
        <f>TRUNC(단가대비표!P91,0)</f>
        <v>0</v>
      </c>
      <c r="H320" s="11">
        <f t="shared" si="34"/>
        <v>0</v>
      </c>
      <c r="I320" s="11">
        <f>TRUNC(단가대비표!V91,0)</f>
        <v>0</v>
      </c>
      <c r="J320" s="11">
        <f t="shared" si="35"/>
        <v>0</v>
      </c>
      <c r="K320" s="11">
        <f t="shared" si="36"/>
        <v>73800</v>
      </c>
      <c r="L320" s="11">
        <f t="shared" si="37"/>
        <v>369000</v>
      </c>
      <c r="M320" s="12" t="s">
        <v>52</v>
      </c>
      <c r="N320" s="1" t="s">
        <v>571</v>
      </c>
      <c r="O320" s="1" t="s">
        <v>52</v>
      </c>
      <c r="P320" s="1" t="s">
        <v>52</v>
      </c>
      <c r="Q320" s="1" t="s">
        <v>556</v>
      </c>
      <c r="R320" s="1" t="s">
        <v>64</v>
      </c>
      <c r="S320" s="1" t="s">
        <v>64</v>
      </c>
      <c r="T320" s="1" t="s">
        <v>63</v>
      </c>
      <c r="AR320" s="1" t="s">
        <v>52</v>
      </c>
      <c r="AS320" s="1" t="s">
        <v>52</v>
      </c>
      <c r="AU320" s="1" t="s">
        <v>572</v>
      </c>
      <c r="AV320">
        <v>101</v>
      </c>
    </row>
    <row r="321" spans="1:48" ht="27" customHeight="1">
      <c r="A321" s="12" t="s">
        <v>573</v>
      </c>
      <c r="B321" s="12" t="s">
        <v>574</v>
      </c>
      <c r="C321" s="12" t="s">
        <v>83</v>
      </c>
      <c r="D321" s="10">
        <v>10</v>
      </c>
      <c r="E321" s="11">
        <f>TRUNC(일위대가목록!E82,0)</f>
        <v>0</v>
      </c>
      <c r="F321" s="11">
        <f t="shared" si="33"/>
        <v>0</v>
      </c>
      <c r="G321" s="11">
        <f>TRUNC(일위대가목록!F82,0)</f>
        <v>26667</v>
      </c>
      <c r="H321" s="11">
        <f t="shared" si="34"/>
        <v>266670</v>
      </c>
      <c r="I321" s="11">
        <f>TRUNC(일위대가목록!G82,0)</f>
        <v>0</v>
      </c>
      <c r="J321" s="11">
        <f t="shared" si="35"/>
        <v>0</v>
      </c>
      <c r="K321" s="11">
        <f t="shared" si="36"/>
        <v>26667</v>
      </c>
      <c r="L321" s="11">
        <f t="shared" si="37"/>
        <v>266670</v>
      </c>
      <c r="M321" s="12" t="s">
        <v>575</v>
      </c>
      <c r="N321" s="1" t="s">
        <v>576</v>
      </c>
      <c r="O321" s="1" t="s">
        <v>52</v>
      </c>
      <c r="P321" s="1" t="s">
        <v>52</v>
      </c>
      <c r="Q321" s="1" t="s">
        <v>556</v>
      </c>
      <c r="R321" s="1" t="s">
        <v>63</v>
      </c>
      <c r="S321" s="1" t="s">
        <v>64</v>
      </c>
      <c r="T321" s="1" t="s">
        <v>64</v>
      </c>
      <c r="AR321" s="1" t="s">
        <v>52</v>
      </c>
      <c r="AS321" s="1" t="s">
        <v>52</v>
      </c>
      <c r="AU321" s="1" t="s">
        <v>577</v>
      </c>
      <c r="AV321">
        <v>121</v>
      </c>
    </row>
    <row r="322" spans="1:48" ht="27" customHeight="1">
      <c r="A322" s="12" t="s">
        <v>578</v>
      </c>
      <c r="B322" s="12" t="s">
        <v>579</v>
      </c>
      <c r="C322" s="12" t="s">
        <v>83</v>
      </c>
      <c r="D322" s="10">
        <v>24</v>
      </c>
      <c r="E322" s="11">
        <f>TRUNC(일위대가목록!E83,0)</f>
        <v>0</v>
      </c>
      <c r="F322" s="11">
        <f t="shared" si="33"/>
        <v>0</v>
      </c>
      <c r="G322" s="11">
        <f>TRUNC(일위대가목록!F83,0)</f>
        <v>33693</v>
      </c>
      <c r="H322" s="11">
        <f t="shared" si="34"/>
        <v>808632</v>
      </c>
      <c r="I322" s="11">
        <f>TRUNC(일위대가목록!G83,0)</f>
        <v>0</v>
      </c>
      <c r="J322" s="11">
        <f t="shared" si="35"/>
        <v>0</v>
      </c>
      <c r="K322" s="11">
        <f t="shared" si="36"/>
        <v>33693</v>
      </c>
      <c r="L322" s="11">
        <f t="shared" si="37"/>
        <v>808632</v>
      </c>
      <c r="M322" s="12" t="s">
        <v>580</v>
      </c>
      <c r="N322" s="1" t="s">
        <v>581</v>
      </c>
      <c r="O322" s="1" t="s">
        <v>52</v>
      </c>
      <c r="P322" s="1" t="s">
        <v>52</v>
      </c>
      <c r="Q322" s="1" t="s">
        <v>556</v>
      </c>
      <c r="R322" s="1" t="s">
        <v>63</v>
      </c>
      <c r="S322" s="1" t="s">
        <v>64</v>
      </c>
      <c r="T322" s="1" t="s">
        <v>64</v>
      </c>
      <c r="AR322" s="1" t="s">
        <v>52</v>
      </c>
      <c r="AS322" s="1" t="s">
        <v>52</v>
      </c>
      <c r="AU322" s="1" t="s">
        <v>582</v>
      </c>
      <c r="AV322">
        <v>122</v>
      </c>
    </row>
    <row r="323" spans="1:48" ht="27" customHeight="1">
      <c r="A323" s="12" t="s">
        <v>578</v>
      </c>
      <c r="B323" s="12" t="s">
        <v>583</v>
      </c>
      <c r="C323" s="12" t="s">
        <v>83</v>
      </c>
      <c r="D323" s="10">
        <v>16</v>
      </c>
      <c r="E323" s="11">
        <f>TRUNC(일위대가목록!E84,0)</f>
        <v>0</v>
      </c>
      <c r="F323" s="11">
        <f t="shared" si="33"/>
        <v>0</v>
      </c>
      <c r="G323" s="11">
        <f>TRUNC(일위대가목록!F84,0)</f>
        <v>34880</v>
      </c>
      <c r="H323" s="11">
        <f t="shared" si="34"/>
        <v>558080</v>
      </c>
      <c r="I323" s="11">
        <f>TRUNC(일위대가목록!G84,0)</f>
        <v>0</v>
      </c>
      <c r="J323" s="11">
        <f t="shared" si="35"/>
        <v>0</v>
      </c>
      <c r="K323" s="11">
        <f t="shared" si="36"/>
        <v>34880</v>
      </c>
      <c r="L323" s="11">
        <f t="shared" si="37"/>
        <v>558080</v>
      </c>
      <c r="M323" s="12" t="s">
        <v>584</v>
      </c>
      <c r="N323" s="1" t="s">
        <v>585</v>
      </c>
      <c r="O323" s="1" t="s">
        <v>52</v>
      </c>
      <c r="P323" s="1" t="s">
        <v>52</v>
      </c>
      <c r="Q323" s="1" t="s">
        <v>556</v>
      </c>
      <c r="R323" s="1" t="s">
        <v>63</v>
      </c>
      <c r="S323" s="1" t="s">
        <v>64</v>
      </c>
      <c r="T323" s="1" t="s">
        <v>64</v>
      </c>
      <c r="AR323" s="1" t="s">
        <v>52</v>
      </c>
      <c r="AS323" s="1" t="s">
        <v>52</v>
      </c>
      <c r="AU323" s="1" t="s">
        <v>586</v>
      </c>
      <c r="AV323">
        <v>123</v>
      </c>
    </row>
    <row r="324" spans="1:48" ht="27" customHeight="1">
      <c r="A324" s="12" t="s">
        <v>578</v>
      </c>
      <c r="B324" s="12" t="s">
        <v>587</v>
      </c>
      <c r="C324" s="12" t="s">
        <v>83</v>
      </c>
      <c r="D324" s="10">
        <v>5</v>
      </c>
      <c r="E324" s="11">
        <f>TRUNC(일위대가목록!E85,0)</f>
        <v>0</v>
      </c>
      <c r="F324" s="11">
        <f t="shared" si="33"/>
        <v>0</v>
      </c>
      <c r="G324" s="11">
        <f>TRUNC(일위대가목록!F85,0)</f>
        <v>37334</v>
      </c>
      <c r="H324" s="11">
        <f t="shared" si="34"/>
        <v>186670</v>
      </c>
      <c r="I324" s="11">
        <f>TRUNC(일위대가목록!G85,0)</f>
        <v>0</v>
      </c>
      <c r="J324" s="11">
        <f t="shared" si="35"/>
        <v>0</v>
      </c>
      <c r="K324" s="11">
        <f t="shared" si="36"/>
        <v>37334</v>
      </c>
      <c r="L324" s="11">
        <f t="shared" si="37"/>
        <v>186670</v>
      </c>
      <c r="M324" s="12" t="s">
        <v>588</v>
      </c>
      <c r="N324" s="1" t="s">
        <v>589</v>
      </c>
      <c r="O324" s="1" t="s">
        <v>52</v>
      </c>
      <c r="P324" s="1" t="s">
        <v>52</v>
      </c>
      <c r="Q324" s="1" t="s">
        <v>556</v>
      </c>
      <c r="R324" s="1" t="s">
        <v>63</v>
      </c>
      <c r="S324" s="1" t="s">
        <v>64</v>
      </c>
      <c r="T324" s="1" t="s">
        <v>64</v>
      </c>
      <c r="AR324" s="1" t="s">
        <v>52</v>
      </c>
      <c r="AS324" s="1" t="s">
        <v>52</v>
      </c>
      <c r="AU324" s="1" t="s">
        <v>590</v>
      </c>
      <c r="AV324">
        <v>124</v>
      </c>
    </row>
    <row r="325" spans="1:48" ht="27" customHeight="1">
      <c r="A325" s="12" t="s">
        <v>591</v>
      </c>
      <c r="B325" s="12" t="s">
        <v>592</v>
      </c>
      <c r="C325" s="12" t="s">
        <v>223</v>
      </c>
      <c r="D325" s="10">
        <v>40</v>
      </c>
      <c r="E325" s="11">
        <f>TRUNC(일위대가목록!E86,0)</f>
        <v>311</v>
      </c>
      <c r="F325" s="11">
        <f t="shared" si="33"/>
        <v>12440</v>
      </c>
      <c r="G325" s="11">
        <f>TRUNC(일위대가목록!F86,0)</f>
        <v>0</v>
      </c>
      <c r="H325" s="11">
        <f t="shared" si="34"/>
        <v>0</v>
      </c>
      <c r="I325" s="11">
        <f>TRUNC(일위대가목록!G86,0)</f>
        <v>0</v>
      </c>
      <c r="J325" s="11">
        <f t="shared" si="35"/>
        <v>0</v>
      </c>
      <c r="K325" s="11">
        <f t="shared" si="36"/>
        <v>311</v>
      </c>
      <c r="L325" s="11">
        <f t="shared" si="37"/>
        <v>12440</v>
      </c>
      <c r="M325" s="12" t="s">
        <v>593</v>
      </c>
      <c r="N325" s="1" t="s">
        <v>594</v>
      </c>
      <c r="O325" s="1" t="s">
        <v>52</v>
      </c>
      <c r="P325" s="1" t="s">
        <v>52</v>
      </c>
      <c r="Q325" s="1" t="s">
        <v>556</v>
      </c>
      <c r="R325" s="1" t="s">
        <v>63</v>
      </c>
      <c r="S325" s="1" t="s">
        <v>64</v>
      </c>
      <c r="T325" s="1" t="s">
        <v>64</v>
      </c>
      <c r="AR325" s="1" t="s">
        <v>52</v>
      </c>
      <c r="AS325" s="1" t="s">
        <v>52</v>
      </c>
      <c r="AU325" s="1" t="s">
        <v>595</v>
      </c>
      <c r="AV325">
        <v>106</v>
      </c>
    </row>
    <row r="326" spans="1:48" ht="27" customHeight="1">
      <c r="A326" s="12" t="s">
        <v>596</v>
      </c>
      <c r="B326" s="12" t="s">
        <v>592</v>
      </c>
      <c r="C326" s="12" t="s">
        <v>223</v>
      </c>
      <c r="D326" s="10">
        <v>154</v>
      </c>
      <c r="E326" s="11">
        <f>TRUNC(일위대가목록!E87,0)</f>
        <v>311</v>
      </c>
      <c r="F326" s="11">
        <f t="shared" si="33"/>
        <v>47894</v>
      </c>
      <c r="G326" s="11">
        <f>TRUNC(일위대가목록!F87,0)</f>
        <v>0</v>
      </c>
      <c r="H326" s="11">
        <f t="shared" si="34"/>
        <v>0</v>
      </c>
      <c r="I326" s="11">
        <f>TRUNC(일위대가목록!G87,0)</f>
        <v>0</v>
      </c>
      <c r="J326" s="11">
        <f t="shared" si="35"/>
        <v>0</v>
      </c>
      <c r="K326" s="11">
        <f t="shared" si="36"/>
        <v>311</v>
      </c>
      <c r="L326" s="11">
        <f t="shared" si="37"/>
        <v>47894</v>
      </c>
      <c r="M326" s="12" t="s">
        <v>597</v>
      </c>
      <c r="N326" s="1" t="s">
        <v>598</v>
      </c>
      <c r="O326" s="1" t="s">
        <v>52</v>
      </c>
      <c r="P326" s="1" t="s">
        <v>52</v>
      </c>
      <c r="Q326" s="1" t="s">
        <v>556</v>
      </c>
      <c r="R326" s="1" t="s">
        <v>63</v>
      </c>
      <c r="S326" s="1" t="s">
        <v>64</v>
      </c>
      <c r="T326" s="1" t="s">
        <v>64</v>
      </c>
      <c r="AR326" s="1" t="s">
        <v>52</v>
      </c>
      <c r="AS326" s="1" t="s">
        <v>52</v>
      </c>
      <c r="AU326" s="1" t="s">
        <v>599</v>
      </c>
      <c r="AV326">
        <v>125</v>
      </c>
    </row>
    <row r="327" spans="1:48" ht="27" customHeight="1">
      <c r="A327" s="10"/>
      <c r="B327" s="10"/>
      <c r="C327" s="10"/>
      <c r="D327" s="10"/>
      <c r="E327" s="11"/>
      <c r="F327" s="11"/>
      <c r="G327" s="11"/>
      <c r="H327" s="11"/>
      <c r="I327" s="11"/>
      <c r="J327" s="11"/>
      <c r="K327" s="11"/>
      <c r="L327" s="11"/>
      <c r="M327" s="10"/>
      <c r="Q327" s="1" t="s">
        <v>556</v>
      </c>
    </row>
    <row r="328" spans="1:48" ht="27" customHeight="1">
      <c r="A328" s="10"/>
      <c r="B328" s="10"/>
      <c r="C328" s="10"/>
      <c r="D328" s="10"/>
      <c r="E328" s="11"/>
      <c r="F328" s="11"/>
      <c r="G328" s="11"/>
      <c r="H328" s="11"/>
      <c r="I328" s="11"/>
      <c r="J328" s="11"/>
      <c r="K328" s="11"/>
      <c r="L328" s="11"/>
      <c r="M328" s="10"/>
      <c r="Q328" s="1" t="s">
        <v>556</v>
      </c>
    </row>
    <row r="329" spans="1:48" ht="27" customHeight="1">
      <c r="A329" s="10"/>
      <c r="B329" s="10"/>
      <c r="C329" s="10"/>
      <c r="D329" s="10"/>
      <c r="E329" s="11"/>
      <c r="F329" s="11"/>
      <c r="G329" s="11"/>
      <c r="H329" s="11"/>
      <c r="I329" s="11"/>
      <c r="J329" s="11"/>
      <c r="K329" s="11"/>
      <c r="L329" s="11"/>
      <c r="M329" s="10"/>
      <c r="Q329" s="1" t="s">
        <v>556</v>
      </c>
    </row>
    <row r="330" spans="1:48" ht="27" customHeight="1">
      <c r="A330" s="10"/>
      <c r="B330" s="10"/>
      <c r="C330" s="10"/>
      <c r="D330" s="10"/>
      <c r="E330" s="11"/>
      <c r="F330" s="11"/>
      <c r="G330" s="11"/>
      <c r="H330" s="11"/>
      <c r="I330" s="11"/>
      <c r="J330" s="11"/>
      <c r="K330" s="11"/>
      <c r="L330" s="11"/>
      <c r="M330" s="10"/>
      <c r="Q330" s="1" t="s">
        <v>556</v>
      </c>
    </row>
    <row r="331" spans="1:48" ht="27" customHeight="1">
      <c r="A331" s="10"/>
      <c r="B331" s="10"/>
      <c r="C331" s="10"/>
      <c r="D331" s="10"/>
      <c r="E331" s="11"/>
      <c r="F331" s="11"/>
      <c r="G331" s="11"/>
      <c r="H331" s="11"/>
      <c r="I331" s="11"/>
      <c r="J331" s="11"/>
      <c r="K331" s="11"/>
      <c r="L331" s="11"/>
      <c r="M331" s="10"/>
      <c r="Q331" s="1" t="s">
        <v>556</v>
      </c>
    </row>
    <row r="332" spans="1:48" ht="27" customHeight="1">
      <c r="A332" s="10"/>
      <c r="B332" s="10"/>
      <c r="C332" s="10"/>
      <c r="D332" s="10"/>
      <c r="E332" s="11"/>
      <c r="F332" s="11"/>
      <c r="G332" s="11"/>
      <c r="H332" s="11"/>
      <c r="I332" s="11"/>
      <c r="J332" s="11"/>
      <c r="K332" s="11"/>
      <c r="L332" s="11"/>
      <c r="M332" s="10"/>
      <c r="Q332" s="1" t="s">
        <v>556</v>
      </c>
    </row>
    <row r="333" spans="1:48" ht="27" customHeight="1">
      <c r="A333" s="10"/>
      <c r="B333" s="10"/>
      <c r="C333" s="10"/>
      <c r="D333" s="10"/>
      <c r="E333" s="11"/>
      <c r="F333" s="11"/>
      <c r="G333" s="11"/>
      <c r="H333" s="11"/>
      <c r="I333" s="11"/>
      <c r="J333" s="11"/>
      <c r="K333" s="11"/>
      <c r="L333" s="11"/>
      <c r="M333" s="10"/>
      <c r="Q333" s="1" t="s">
        <v>556</v>
      </c>
    </row>
    <row r="334" spans="1:48" ht="27" customHeight="1">
      <c r="A334" s="10"/>
      <c r="B334" s="10"/>
      <c r="C334" s="10"/>
      <c r="D334" s="10"/>
      <c r="E334" s="11"/>
      <c r="F334" s="11"/>
      <c r="G334" s="11"/>
      <c r="H334" s="11"/>
      <c r="I334" s="11"/>
      <c r="J334" s="11"/>
      <c r="K334" s="11"/>
      <c r="L334" s="11"/>
      <c r="M334" s="10"/>
      <c r="Q334" s="1" t="s">
        <v>556</v>
      </c>
    </row>
    <row r="335" spans="1:48" ht="27" customHeight="1">
      <c r="A335" s="10"/>
      <c r="B335" s="10"/>
      <c r="C335" s="10"/>
      <c r="D335" s="10"/>
      <c r="E335" s="11"/>
      <c r="F335" s="11"/>
      <c r="G335" s="11"/>
      <c r="H335" s="11"/>
      <c r="I335" s="11"/>
      <c r="J335" s="11"/>
      <c r="K335" s="11"/>
      <c r="L335" s="11"/>
      <c r="M335" s="10"/>
      <c r="Q335" s="1" t="s">
        <v>556</v>
      </c>
    </row>
    <row r="336" spans="1:48" ht="27" customHeight="1">
      <c r="A336" s="10"/>
      <c r="B336" s="10"/>
      <c r="C336" s="10"/>
      <c r="D336" s="10"/>
      <c r="E336" s="11"/>
      <c r="F336" s="11"/>
      <c r="G336" s="11"/>
      <c r="H336" s="11"/>
      <c r="I336" s="11"/>
      <c r="J336" s="11"/>
      <c r="K336" s="11"/>
      <c r="L336" s="11"/>
      <c r="M336" s="10"/>
      <c r="Q336" s="1" t="s">
        <v>556</v>
      </c>
    </row>
    <row r="337" spans="1:48" ht="27" customHeight="1">
      <c r="A337" s="10"/>
      <c r="B337" s="10"/>
      <c r="C337" s="10"/>
      <c r="D337" s="10"/>
      <c r="E337" s="11"/>
      <c r="F337" s="11"/>
      <c r="G337" s="11"/>
      <c r="H337" s="11"/>
      <c r="I337" s="11"/>
      <c r="J337" s="11"/>
      <c r="K337" s="11"/>
      <c r="L337" s="11"/>
      <c r="M337" s="10"/>
      <c r="Q337" s="1" t="s">
        <v>556</v>
      </c>
    </row>
    <row r="338" spans="1:48" ht="27" customHeight="1">
      <c r="A338" s="10"/>
      <c r="B338" s="10"/>
      <c r="C338" s="10"/>
      <c r="D338" s="10"/>
      <c r="E338" s="11"/>
      <c r="F338" s="11"/>
      <c r="G338" s="11"/>
      <c r="H338" s="11"/>
      <c r="I338" s="11"/>
      <c r="J338" s="11"/>
      <c r="K338" s="11"/>
      <c r="L338" s="11"/>
      <c r="M338" s="10"/>
      <c r="Q338" s="1" t="s">
        <v>556</v>
      </c>
    </row>
    <row r="339" spans="1:48" ht="27" customHeight="1">
      <c r="A339" s="10"/>
      <c r="B339" s="10"/>
      <c r="C339" s="10"/>
      <c r="D339" s="10"/>
      <c r="E339" s="11"/>
      <c r="F339" s="11"/>
      <c r="G339" s="11"/>
      <c r="H339" s="11"/>
      <c r="I339" s="11"/>
      <c r="J339" s="11"/>
      <c r="K339" s="11"/>
      <c r="L339" s="11"/>
      <c r="M339" s="10"/>
      <c r="Q339" s="1" t="s">
        <v>556</v>
      </c>
    </row>
    <row r="340" spans="1:48" ht="27" customHeight="1">
      <c r="A340" s="10"/>
      <c r="B340" s="10"/>
      <c r="C340" s="10"/>
      <c r="D340" s="10"/>
      <c r="E340" s="11"/>
      <c r="F340" s="11"/>
      <c r="G340" s="11"/>
      <c r="H340" s="11"/>
      <c r="I340" s="11"/>
      <c r="J340" s="11"/>
      <c r="K340" s="11"/>
      <c r="L340" s="11"/>
      <c r="M340" s="10"/>
      <c r="Q340" s="1" t="s">
        <v>556</v>
      </c>
    </row>
    <row r="341" spans="1:48" ht="27" customHeight="1">
      <c r="A341" s="12" t="s">
        <v>98</v>
      </c>
      <c r="B341" s="10"/>
      <c r="C341" s="10"/>
      <c r="D341" s="10"/>
      <c r="E341" s="11"/>
      <c r="F341" s="11">
        <f>SUMIF(Q317:Q340,"010113",F317:F340)</f>
        <v>2613364</v>
      </c>
      <c r="G341" s="11"/>
      <c r="H341" s="11">
        <f>SUMIF(Q317:Q340,"010113",H317:H340)</f>
        <v>1820052</v>
      </c>
      <c r="I341" s="11"/>
      <c r="J341" s="11">
        <f>SUMIF(Q317:Q340,"010113",J317:J340)</f>
        <v>0</v>
      </c>
      <c r="K341" s="11"/>
      <c r="L341" s="11">
        <f>SUMIF(Q317:Q340,"010113",L317:L340)</f>
        <v>4433416</v>
      </c>
      <c r="M341" s="10"/>
      <c r="N341" t="s">
        <v>99</v>
      </c>
    </row>
    <row r="342" spans="1:48" ht="27" customHeight="1">
      <c r="A342" s="12" t="s">
        <v>600</v>
      </c>
      <c r="B342" s="12" t="s">
        <v>58</v>
      </c>
      <c r="C342" s="10"/>
      <c r="D342" s="10"/>
      <c r="E342" s="11"/>
      <c r="F342" s="11"/>
      <c r="G342" s="11"/>
      <c r="H342" s="11"/>
      <c r="I342" s="11"/>
      <c r="J342" s="11"/>
      <c r="K342" s="11"/>
      <c r="L342" s="11"/>
      <c r="M342" s="10"/>
      <c r="Q342" s="1" t="s">
        <v>601</v>
      </c>
    </row>
    <row r="343" spans="1:48" ht="27" customHeight="1">
      <c r="A343" s="12" t="s">
        <v>602</v>
      </c>
      <c r="B343" s="12" t="s">
        <v>603</v>
      </c>
      <c r="C343" s="12" t="s">
        <v>83</v>
      </c>
      <c r="D343" s="10">
        <v>2</v>
      </c>
      <c r="E343" s="11">
        <f>TRUNC(일위대가목록!E88,0)</f>
        <v>966</v>
      </c>
      <c r="F343" s="11">
        <f>TRUNC(E343*D343, 0)</f>
        <v>1932</v>
      </c>
      <c r="G343" s="11">
        <f>TRUNC(일위대가목록!F88,0)</f>
        <v>22316</v>
      </c>
      <c r="H343" s="11">
        <f>TRUNC(G343*D343, 0)</f>
        <v>44632</v>
      </c>
      <c r="I343" s="11">
        <f>TRUNC(일위대가목록!G88,0)</f>
        <v>0</v>
      </c>
      <c r="J343" s="11">
        <f>TRUNC(I343*D343, 0)</f>
        <v>0</v>
      </c>
      <c r="K343" s="11">
        <f t="shared" ref="K343:L347" si="38">TRUNC(E343+G343+I343, 0)</f>
        <v>23282</v>
      </c>
      <c r="L343" s="11">
        <f t="shared" si="38"/>
        <v>46564</v>
      </c>
      <c r="M343" s="12" t="s">
        <v>604</v>
      </c>
      <c r="N343" s="1" t="s">
        <v>605</v>
      </c>
      <c r="O343" s="1" t="s">
        <v>52</v>
      </c>
      <c r="P343" s="1" t="s">
        <v>52</v>
      </c>
      <c r="Q343" s="1" t="s">
        <v>601</v>
      </c>
      <c r="R343" s="1" t="s">
        <v>63</v>
      </c>
      <c r="S343" s="1" t="s">
        <v>64</v>
      </c>
      <c r="T343" s="1" t="s">
        <v>64</v>
      </c>
      <c r="AR343" s="1" t="s">
        <v>52</v>
      </c>
      <c r="AS343" s="1" t="s">
        <v>52</v>
      </c>
      <c r="AU343" s="1" t="s">
        <v>606</v>
      </c>
      <c r="AV343">
        <v>127</v>
      </c>
    </row>
    <row r="344" spans="1:48" ht="27" customHeight="1">
      <c r="A344" s="12" t="s">
        <v>607</v>
      </c>
      <c r="B344" s="12" t="s">
        <v>608</v>
      </c>
      <c r="C344" s="12" t="s">
        <v>83</v>
      </c>
      <c r="D344" s="10">
        <v>11</v>
      </c>
      <c r="E344" s="11">
        <f>TRUNC(일위대가목록!E89,0)</f>
        <v>1045</v>
      </c>
      <c r="F344" s="11">
        <f>TRUNC(E344*D344, 0)</f>
        <v>11495</v>
      </c>
      <c r="G344" s="11">
        <f>TRUNC(일위대가목록!F89,0)</f>
        <v>9802</v>
      </c>
      <c r="H344" s="11">
        <f>TRUNC(G344*D344, 0)</f>
        <v>107822</v>
      </c>
      <c r="I344" s="11">
        <f>TRUNC(일위대가목록!G89,0)</f>
        <v>0</v>
      </c>
      <c r="J344" s="11">
        <f>TRUNC(I344*D344, 0)</f>
        <v>0</v>
      </c>
      <c r="K344" s="11">
        <f t="shared" si="38"/>
        <v>10847</v>
      </c>
      <c r="L344" s="11">
        <f t="shared" si="38"/>
        <v>119317</v>
      </c>
      <c r="M344" s="12" t="s">
        <v>609</v>
      </c>
      <c r="N344" s="1" t="s">
        <v>610</v>
      </c>
      <c r="O344" s="1" t="s">
        <v>52</v>
      </c>
      <c r="P344" s="1" t="s">
        <v>52</v>
      </c>
      <c r="Q344" s="1" t="s">
        <v>601</v>
      </c>
      <c r="R344" s="1" t="s">
        <v>63</v>
      </c>
      <c r="S344" s="1" t="s">
        <v>64</v>
      </c>
      <c r="T344" s="1" t="s">
        <v>64</v>
      </c>
      <c r="AR344" s="1" t="s">
        <v>52</v>
      </c>
      <c r="AS344" s="1" t="s">
        <v>52</v>
      </c>
      <c r="AU344" s="1" t="s">
        <v>611</v>
      </c>
      <c r="AV344">
        <v>128</v>
      </c>
    </row>
    <row r="345" spans="1:48" ht="27" customHeight="1">
      <c r="A345" s="12" t="s">
        <v>607</v>
      </c>
      <c r="B345" s="12" t="s">
        <v>612</v>
      </c>
      <c r="C345" s="12" t="s">
        <v>83</v>
      </c>
      <c r="D345" s="10">
        <v>2</v>
      </c>
      <c r="E345" s="11">
        <f>TRUNC(일위대가목록!E90,0)</f>
        <v>925</v>
      </c>
      <c r="F345" s="11">
        <f>TRUNC(E345*D345, 0)</f>
        <v>1850</v>
      </c>
      <c r="G345" s="11">
        <f>TRUNC(일위대가목록!F90,0)</f>
        <v>11762</v>
      </c>
      <c r="H345" s="11">
        <f>TRUNC(G345*D345, 0)</f>
        <v>23524</v>
      </c>
      <c r="I345" s="11">
        <f>TRUNC(일위대가목록!G90,0)</f>
        <v>0</v>
      </c>
      <c r="J345" s="11">
        <f>TRUNC(I345*D345, 0)</f>
        <v>0</v>
      </c>
      <c r="K345" s="11">
        <f t="shared" si="38"/>
        <v>12687</v>
      </c>
      <c r="L345" s="11">
        <f t="shared" si="38"/>
        <v>25374</v>
      </c>
      <c r="M345" s="12" t="s">
        <v>613</v>
      </c>
      <c r="N345" s="1" t="s">
        <v>614</v>
      </c>
      <c r="O345" s="1" t="s">
        <v>52</v>
      </c>
      <c r="P345" s="1" t="s">
        <v>52</v>
      </c>
      <c r="Q345" s="1" t="s">
        <v>601</v>
      </c>
      <c r="R345" s="1" t="s">
        <v>63</v>
      </c>
      <c r="S345" s="1" t="s">
        <v>64</v>
      </c>
      <c r="T345" s="1" t="s">
        <v>64</v>
      </c>
      <c r="AR345" s="1" t="s">
        <v>52</v>
      </c>
      <c r="AS345" s="1" t="s">
        <v>52</v>
      </c>
      <c r="AU345" s="1" t="s">
        <v>615</v>
      </c>
      <c r="AV345">
        <v>129</v>
      </c>
    </row>
    <row r="346" spans="1:48" ht="27" customHeight="1">
      <c r="A346" s="12" t="s">
        <v>607</v>
      </c>
      <c r="B346" s="12" t="s">
        <v>616</v>
      </c>
      <c r="C346" s="12" t="s">
        <v>83</v>
      </c>
      <c r="D346" s="10">
        <v>219</v>
      </c>
      <c r="E346" s="11">
        <f>TRUNC(일위대가목록!E91,0)</f>
        <v>948</v>
      </c>
      <c r="F346" s="11">
        <f>TRUNC(E346*D346, 0)</f>
        <v>207612</v>
      </c>
      <c r="G346" s="11">
        <f>TRUNC(일위대가목록!F91,0)</f>
        <v>9802</v>
      </c>
      <c r="H346" s="11">
        <f>TRUNC(G346*D346, 0)</f>
        <v>2146638</v>
      </c>
      <c r="I346" s="11">
        <f>TRUNC(일위대가목록!G91,0)</f>
        <v>0</v>
      </c>
      <c r="J346" s="11">
        <f>TRUNC(I346*D346, 0)</f>
        <v>0</v>
      </c>
      <c r="K346" s="11">
        <f t="shared" si="38"/>
        <v>10750</v>
      </c>
      <c r="L346" s="11">
        <f t="shared" si="38"/>
        <v>2354250</v>
      </c>
      <c r="M346" s="12" t="s">
        <v>617</v>
      </c>
      <c r="N346" s="1" t="s">
        <v>618</v>
      </c>
      <c r="O346" s="1" t="s">
        <v>52</v>
      </c>
      <c r="P346" s="1" t="s">
        <v>52</v>
      </c>
      <c r="Q346" s="1" t="s">
        <v>601</v>
      </c>
      <c r="R346" s="1" t="s">
        <v>63</v>
      </c>
      <c r="S346" s="1" t="s">
        <v>64</v>
      </c>
      <c r="T346" s="1" t="s">
        <v>64</v>
      </c>
      <c r="AR346" s="1" t="s">
        <v>52</v>
      </c>
      <c r="AS346" s="1" t="s">
        <v>52</v>
      </c>
      <c r="AU346" s="1" t="s">
        <v>619</v>
      </c>
      <c r="AV346">
        <v>130</v>
      </c>
    </row>
    <row r="347" spans="1:48" ht="27" customHeight="1">
      <c r="A347" s="12" t="s">
        <v>620</v>
      </c>
      <c r="B347" s="12" t="s">
        <v>621</v>
      </c>
      <c r="C347" s="12" t="s">
        <v>83</v>
      </c>
      <c r="D347" s="10">
        <v>21</v>
      </c>
      <c r="E347" s="11">
        <f>TRUNC(일위대가목록!E92,0)</f>
        <v>6508</v>
      </c>
      <c r="F347" s="11">
        <f>TRUNC(E347*D347, 0)</f>
        <v>136668</v>
      </c>
      <c r="G347" s="11">
        <f>TRUNC(일위대가목록!F92,0)</f>
        <v>16694</v>
      </c>
      <c r="H347" s="11">
        <f>TRUNC(G347*D347, 0)</f>
        <v>350574</v>
      </c>
      <c r="I347" s="11">
        <f>TRUNC(일위대가목록!G92,0)</f>
        <v>0</v>
      </c>
      <c r="J347" s="11">
        <f>TRUNC(I347*D347, 0)</f>
        <v>0</v>
      </c>
      <c r="K347" s="11">
        <f t="shared" si="38"/>
        <v>23202</v>
      </c>
      <c r="L347" s="11">
        <f t="shared" si="38"/>
        <v>487242</v>
      </c>
      <c r="M347" s="12" t="s">
        <v>622</v>
      </c>
      <c r="N347" s="1" t="s">
        <v>623</v>
      </c>
      <c r="O347" s="1" t="s">
        <v>52</v>
      </c>
      <c r="P347" s="1" t="s">
        <v>52</v>
      </c>
      <c r="Q347" s="1" t="s">
        <v>601</v>
      </c>
      <c r="R347" s="1" t="s">
        <v>63</v>
      </c>
      <c r="S347" s="1" t="s">
        <v>64</v>
      </c>
      <c r="T347" s="1" t="s">
        <v>64</v>
      </c>
      <c r="AR347" s="1" t="s">
        <v>52</v>
      </c>
      <c r="AS347" s="1" t="s">
        <v>52</v>
      </c>
      <c r="AU347" s="1" t="s">
        <v>624</v>
      </c>
      <c r="AV347">
        <v>222</v>
      </c>
    </row>
    <row r="348" spans="1:48" ht="27" customHeight="1">
      <c r="A348" s="10"/>
      <c r="B348" s="10"/>
      <c r="C348" s="10"/>
      <c r="D348" s="10"/>
      <c r="E348" s="11"/>
      <c r="F348" s="11"/>
      <c r="G348" s="11"/>
      <c r="H348" s="11"/>
      <c r="I348" s="11"/>
      <c r="J348" s="11"/>
      <c r="K348" s="11"/>
      <c r="L348" s="11"/>
      <c r="M348" s="10"/>
      <c r="Q348" s="1" t="s">
        <v>601</v>
      </c>
    </row>
    <row r="349" spans="1:48" ht="27" customHeight="1">
      <c r="A349" s="10"/>
      <c r="B349" s="10"/>
      <c r="C349" s="10"/>
      <c r="D349" s="10"/>
      <c r="E349" s="11"/>
      <c r="F349" s="11"/>
      <c r="G349" s="11"/>
      <c r="H349" s="11"/>
      <c r="I349" s="11"/>
      <c r="J349" s="11"/>
      <c r="K349" s="11"/>
      <c r="L349" s="11"/>
      <c r="M349" s="10"/>
      <c r="Q349" s="1" t="s">
        <v>601</v>
      </c>
    </row>
    <row r="350" spans="1:48" ht="27" customHeight="1">
      <c r="A350" s="10"/>
      <c r="B350" s="10"/>
      <c r="C350" s="10"/>
      <c r="D350" s="10"/>
      <c r="E350" s="11"/>
      <c r="F350" s="11"/>
      <c r="G350" s="11"/>
      <c r="H350" s="11"/>
      <c r="I350" s="11"/>
      <c r="J350" s="11"/>
      <c r="K350" s="11"/>
      <c r="L350" s="11"/>
      <c r="M350" s="10"/>
      <c r="Q350" s="1" t="s">
        <v>601</v>
      </c>
    </row>
    <row r="351" spans="1:48" ht="27" customHeight="1">
      <c r="A351" s="10"/>
      <c r="B351" s="10"/>
      <c r="C351" s="10"/>
      <c r="D351" s="10"/>
      <c r="E351" s="11"/>
      <c r="F351" s="11"/>
      <c r="G351" s="11"/>
      <c r="H351" s="11"/>
      <c r="I351" s="11"/>
      <c r="J351" s="11"/>
      <c r="K351" s="11"/>
      <c r="L351" s="11"/>
      <c r="M351" s="10"/>
      <c r="Q351" s="1" t="s">
        <v>601</v>
      </c>
    </row>
    <row r="352" spans="1:48" ht="27" customHeight="1">
      <c r="A352" s="10"/>
      <c r="B352" s="10"/>
      <c r="C352" s="10"/>
      <c r="D352" s="10"/>
      <c r="E352" s="11"/>
      <c r="F352" s="11"/>
      <c r="G352" s="11"/>
      <c r="H352" s="11"/>
      <c r="I352" s="11"/>
      <c r="J352" s="11"/>
      <c r="K352" s="11"/>
      <c r="L352" s="11"/>
      <c r="M352" s="10"/>
      <c r="Q352" s="1" t="s">
        <v>601</v>
      </c>
    </row>
    <row r="353" spans="1:17" ht="27" customHeight="1">
      <c r="A353" s="10"/>
      <c r="B353" s="10"/>
      <c r="C353" s="10"/>
      <c r="D353" s="10"/>
      <c r="E353" s="11"/>
      <c r="F353" s="11"/>
      <c r="G353" s="11"/>
      <c r="H353" s="11"/>
      <c r="I353" s="11"/>
      <c r="J353" s="11"/>
      <c r="K353" s="11"/>
      <c r="L353" s="11"/>
      <c r="M353" s="10"/>
      <c r="Q353" s="1" t="s">
        <v>601</v>
      </c>
    </row>
    <row r="354" spans="1:17" ht="27" customHeight="1">
      <c r="A354" s="10"/>
      <c r="B354" s="10"/>
      <c r="C354" s="10"/>
      <c r="D354" s="10"/>
      <c r="E354" s="11"/>
      <c r="F354" s="11"/>
      <c r="G354" s="11"/>
      <c r="H354" s="11"/>
      <c r="I354" s="11"/>
      <c r="J354" s="11"/>
      <c r="K354" s="11"/>
      <c r="L354" s="11"/>
      <c r="M354" s="10"/>
      <c r="Q354" s="1" t="s">
        <v>601</v>
      </c>
    </row>
    <row r="355" spans="1:17" ht="27" customHeight="1">
      <c r="A355" s="10"/>
      <c r="B355" s="10"/>
      <c r="C355" s="10"/>
      <c r="D355" s="10"/>
      <c r="E355" s="11"/>
      <c r="F355" s="11"/>
      <c r="G355" s="11"/>
      <c r="H355" s="11"/>
      <c r="I355" s="11"/>
      <c r="J355" s="11"/>
      <c r="K355" s="11"/>
      <c r="L355" s="11"/>
      <c r="M355" s="10"/>
      <c r="Q355" s="1" t="s">
        <v>601</v>
      </c>
    </row>
    <row r="356" spans="1:17" ht="27" customHeight="1">
      <c r="A356" s="10"/>
      <c r="B356" s="10"/>
      <c r="C356" s="10"/>
      <c r="D356" s="10"/>
      <c r="E356" s="11"/>
      <c r="F356" s="11"/>
      <c r="G356" s="11"/>
      <c r="H356" s="11"/>
      <c r="I356" s="11"/>
      <c r="J356" s="11"/>
      <c r="K356" s="11"/>
      <c r="L356" s="11"/>
      <c r="M356" s="10"/>
      <c r="Q356" s="1" t="s">
        <v>601</v>
      </c>
    </row>
    <row r="357" spans="1:17" ht="27" customHeight="1">
      <c r="A357" s="10"/>
      <c r="B357" s="10"/>
      <c r="C357" s="10"/>
      <c r="D357" s="10"/>
      <c r="E357" s="11"/>
      <c r="F357" s="11"/>
      <c r="G357" s="11"/>
      <c r="H357" s="11"/>
      <c r="I357" s="11"/>
      <c r="J357" s="11"/>
      <c r="K357" s="11"/>
      <c r="L357" s="11"/>
      <c r="M357" s="10"/>
      <c r="Q357" s="1" t="s">
        <v>601</v>
      </c>
    </row>
    <row r="358" spans="1:17" ht="27" customHeight="1">
      <c r="A358" s="10"/>
      <c r="B358" s="10"/>
      <c r="C358" s="10"/>
      <c r="D358" s="10"/>
      <c r="E358" s="11"/>
      <c r="F358" s="11"/>
      <c r="G358" s="11"/>
      <c r="H358" s="11"/>
      <c r="I358" s="11"/>
      <c r="J358" s="11"/>
      <c r="K358" s="11"/>
      <c r="L358" s="11"/>
      <c r="M358" s="10"/>
      <c r="Q358" s="1" t="s">
        <v>601</v>
      </c>
    </row>
    <row r="359" spans="1:17" ht="27" customHeight="1">
      <c r="A359" s="10"/>
      <c r="B359" s="10"/>
      <c r="C359" s="10"/>
      <c r="D359" s="10"/>
      <c r="E359" s="11"/>
      <c r="F359" s="11"/>
      <c r="G359" s="11"/>
      <c r="H359" s="11"/>
      <c r="I359" s="11"/>
      <c r="J359" s="11"/>
      <c r="K359" s="11"/>
      <c r="L359" s="11"/>
      <c r="M359" s="10"/>
      <c r="Q359" s="1" t="s">
        <v>601</v>
      </c>
    </row>
    <row r="360" spans="1:17" ht="27" customHeight="1">
      <c r="A360" s="10"/>
      <c r="B360" s="10"/>
      <c r="C360" s="10"/>
      <c r="D360" s="10"/>
      <c r="E360" s="11"/>
      <c r="F360" s="11"/>
      <c r="G360" s="11"/>
      <c r="H360" s="11"/>
      <c r="I360" s="11"/>
      <c r="J360" s="11"/>
      <c r="K360" s="11"/>
      <c r="L360" s="11"/>
      <c r="M360" s="10"/>
      <c r="Q360" s="1" t="s">
        <v>601</v>
      </c>
    </row>
    <row r="361" spans="1:17" ht="27" customHeight="1">
      <c r="A361" s="10"/>
      <c r="B361" s="10"/>
      <c r="C361" s="10"/>
      <c r="D361" s="10"/>
      <c r="E361" s="11"/>
      <c r="F361" s="11"/>
      <c r="G361" s="11"/>
      <c r="H361" s="11"/>
      <c r="I361" s="11"/>
      <c r="J361" s="11"/>
      <c r="K361" s="11"/>
      <c r="L361" s="11"/>
      <c r="M361" s="10"/>
      <c r="Q361" s="1" t="s">
        <v>601</v>
      </c>
    </row>
    <row r="362" spans="1:17" ht="27" customHeight="1">
      <c r="A362" s="10"/>
      <c r="B362" s="10"/>
      <c r="C362" s="10"/>
      <c r="D362" s="10"/>
      <c r="E362" s="11"/>
      <c r="F362" s="11"/>
      <c r="G362" s="11"/>
      <c r="H362" s="11"/>
      <c r="I362" s="11"/>
      <c r="J362" s="11"/>
      <c r="K362" s="11"/>
      <c r="L362" s="11"/>
      <c r="M362" s="10"/>
      <c r="Q362" s="1" t="s">
        <v>601</v>
      </c>
    </row>
    <row r="363" spans="1:17" ht="27" customHeight="1">
      <c r="A363" s="10"/>
      <c r="B363" s="10"/>
      <c r="C363" s="10"/>
      <c r="D363" s="10"/>
      <c r="E363" s="11"/>
      <c r="F363" s="11"/>
      <c r="G363" s="11"/>
      <c r="H363" s="11"/>
      <c r="I363" s="11"/>
      <c r="J363" s="11"/>
      <c r="K363" s="11"/>
      <c r="L363" s="11"/>
      <c r="M363" s="10"/>
      <c r="Q363" s="1" t="s">
        <v>601</v>
      </c>
    </row>
    <row r="364" spans="1:17" ht="27" customHeight="1">
      <c r="A364" s="10"/>
      <c r="B364" s="10"/>
      <c r="C364" s="10"/>
      <c r="D364" s="10"/>
      <c r="E364" s="11"/>
      <c r="F364" s="11"/>
      <c r="G364" s="11"/>
      <c r="H364" s="11"/>
      <c r="I364" s="11"/>
      <c r="J364" s="11"/>
      <c r="K364" s="11"/>
      <c r="L364" s="11"/>
      <c r="M364" s="10"/>
      <c r="Q364" s="1" t="s">
        <v>601</v>
      </c>
    </row>
    <row r="365" spans="1:17" ht="27" customHeight="1">
      <c r="A365" s="10"/>
      <c r="B365" s="10"/>
      <c r="C365" s="10"/>
      <c r="D365" s="10"/>
      <c r="E365" s="11"/>
      <c r="F365" s="11"/>
      <c r="G365" s="11"/>
      <c r="H365" s="11"/>
      <c r="I365" s="11"/>
      <c r="J365" s="11"/>
      <c r="K365" s="11"/>
      <c r="L365" s="11"/>
      <c r="M365" s="10"/>
      <c r="Q365" s="1" t="s">
        <v>601</v>
      </c>
    </row>
    <row r="366" spans="1:17" ht="27" customHeight="1">
      <c r="A366" s="10"/>
      <c r="B366" s="10"/>
      <c r="C366" s="10"/>
      <c r="D366" s="10"/>
      <c r="E366" s="11"/>
      <c r="F366" s="11"/>
      <c r="G366" s="11"/>
      <c r="H366" s="11"/>
      <c r="I366" s="11"/>
      <c r="J366" s="11"/>
      <c r="K366" s="11"/>
      <c r="L366" s="11"/>
      <c r="M366" s="10"/>
      <c r="Q366" s="1" t="s">
        <v>601</v>
      </c>
    </row>
    <row r="367" spans="1:17" ht="27" customHeight="1">
      <c r="A367" s="12" t="s">
        <v>98</v>
      </c>
      <c r="B367" s="10"/>
      <c r="C367" s="10"/>
      <c r="D367" s="10"/>
      <c r="E367" s="11"/>
      <c r="F367" s="11">
        <f>SUMIF(Q343:Q366,"010114",F343:F366)</f>
        <v>359557</v>
      </c>
      <c r="G367" s="11"/>
      <c r="H367" s="11">
        <f>SUMIF(Q343:Q366,"010114",H343:H366)</f>
        <v>2673190</v>
      </c>
      <c r="I367" s="11"/>
      <c r="J367" s="11">
        <f>SUMIF(Q343:Q366,"010114",J343:J366)</f>
        <v>0</v>
      </c>
      <c r="K367" s="11"/>
      <c r="L367" s="11">
        <f>SUMIF(Q343:Q366,"010114",L343:L366)</f>
        <v>3032747</v>
      </c>
      <c r="M367" s="10"/>
      <c r="N367" t="s">
        <v>99</v>
      </c>
    </row>
    <row r="368" spans="1:17" ht="27" customHeight="1">
      <c r="A368" s="12" t="s">
        <v>625</v>
      </c>
      <c r="B368" s="12" t="s">
        <v>58</v>
      </c>
      <c r="C368" s="10"/>
      <c r="D368" s="10"/>
      <c r="E368" s="11"/>
      <c r="F368" s="11"/>
      <c r="G368" s="11"/>
      <c r="H368" s="11"/>
      <c r="I368" s="11"/>
      <c r="J368" s="11"/>
      <c r="K368" s="11"/>
      <c r="L368" s="11"/>
      <c r="M368" s="10"/>
      <c r="Q368" s="1" t="s">
        <v>626</v>
      </c>
    </row>
    <row r="369" spans="1:48" ht="27" customHeight="1">
      <c r="A369" s="12" t="s">
        <v>627</v>
      </c>
      <c r="B369" s="12" t="s">
        <v>628</v>
      </c>
      <c r="C369" s="12" t="s">
        <v>223</v>
      </c>
      <c r="D369" s="10">
        <v>5</v>
      </c>
      <c r="E369" s="11">
        <f>TRUNC(일위대가목록!E93,0)</f>
        <v>16879</v>
      </c>
      <c r="F369" s="11">
        <f>TRUNC(E369*D369, 0)</f>
        <v>84395</v>
      </c>
      <c r="G369" s="11">
        <f>TRUNC(일위대가목록!F93,0)</f>
        <v>36608</v>
      </c>
      <c r="H369" s="11">
        <f>TRUNC(G369*D369, 0)</f>
        <v>183040</v>
      </c>
      <c r="I369" s="11">
        <f>TRUNC(일위대가목록!G93,0)</f>
        <v>1594</v>
      </c>
      <c r="J369" s="11">
        <f>TRUNC(I369*D369, 0)</f>
        <v>7970</v>
      </c>
      <c r="K369" s="11">
        <f>TRUNC(E369+G369+I369, 0)</f>
        <v>55081</v>
      </c>
      <c r="L369" s="11">
        <f>TRUNC(F369+H369+J369, 0)</f>
        <v>275405</v>
      </c>
      <c r="M369" s="12" t="s">
        <v>629</v>
      </c>
      <c r="N369" s="1" t="s">
        <v>630</v>
      </c>
      <c r="O369" s="1" t="s">
        <v>52</v>
      </c>
      <c r="P369" s="1" t="s">
        <v>52</v>
      </c>
      <c r="Q369" s="1" t="s">
        <v>626</v>
      </c>
      <c r="R369" s="1" t="s">
        <v>63</v>
      </c>
      <c r="S369" s="1" t="s">
        <v>64</v>
      </c>
      <c r="T369" s="1" t="s">
        <v>64</v>
      </c>
      <c r="AR369" s="1" t="s">
        <v>52</v>
      </c>
      <c r="AS369" s="1" t="s">
        <v>52</v>
      </c>
      <c r="AU369" s="1" t="s">
        <v>631</v>
      </c>
      <c r="AV369">
        <v>223</v>
      </c>
    </row>
    <row r="370" spans="1:48" ht="27" customHeight="1">
      <c r="A370" s="10"/>
      <c r="B370" s="10"/>
      <c r="C370" s="10"/>
      <c r="D370" s="10"/>
      <c r="E370" s="11"/>
      <c r="F370" s="11"/>
      <c r="G370" s="11"/>
      <c r="H370" s="11"/>
      <c r="I370" s="11"/>
      <c r="J370" s="11"/>
      <c r="K370" s="11"/>
      <c r="L370" s="11"/>
      <c r="M370" s="10"/>
      <c r="Q370" s="1" t="s">
        <v>626</v>
      </c>
    </row>
    <row r="371" spans="1:48" ht="27" customHeight="1">
      <c r="A371" s="10"/>
      <c r="B371" s="10"/>
      <c r="C371" s="10"/>
      <c r="D371" s="10"/>
      <c r="E371" s="11"/>
      <c r="F371" s="11"/>
      <c r="G371" s="11"/>
      <c r="H371" s="11"/>
      <c r="I371" s="11"/>
      <c r="J371" s="11"/>
      <c r="K371" s="11"/>
      <c r="L371" s="11"/>
      <c r="M371" s="10"/>
      <c r="Q371" s="1" t="s">
        <v>626</v>
      </c>
    </row>
    <row r="372" spans="1:48" ht="27" customHeight="1">
      <c r="A372" s="10"/>
      <c r="B372" s="10"/>
      <c r="C372" s="10"/>
      <c r="D372" s="10"/>
      <c r="E372" s="11"/>
      <c r="F372" s="11"/>
      <c r="G372" s="11"/>
      <c r="H372" s="11"/>
      <c r="I372" s="11"/>
      <c r="J372" s="11"/>
      <c r="K372" s="11"/>
      <c r="L372" s="11"/>
      <c r="M372" s="10"/>
      <c r="Q372" s="1" t="s">
        <v>626</v>
      </c>
    </row>
    <row r="373" spans="1:48" ht="27" customHeight="1">
      <c r="A373" s="10"/>
      <c r="B373" s="10"/>
      <c r="C373" s="10"/>
      <c r="D373" s="10"/>
      <c r="E373" s="11"/>
      <c r="F373" s="11"/>
      <c r="G373" s="11"/>
      <c r="H373" s="11"/>
      <c r="I373" s="11"/>
      <c r="J373" s="11"/>
      <c r="K373" s="11"/>
      <c r="L373" s="11"/>
      <c r="M373" s="10"/>
      <c r="Q373" s="1" t="s">
        <v>626</v>
      </c>
    </row>
    <row r="374" spans="1:48" ht="27" customHeight="1">
      <c r="A374" s="10"/>
      <c r="B374" s="10"/>
      <c r="C374" s="10"/>
      <c r="D374" s="10"/>
      <c r="E374" s="11"/>
      <c r="F374" s="11"/>
      <c r="G374" s="11"/>
      <c r="H374" s="11"/>
      <c r="I374" s="11"/>
      <c r="J374" s="11"/>
      <c r="K374" s="11"/>
      <c r="L374" s="11"/>
      <c r="M374" s="10"/>
      <c r="Q374" s="1" t="s">
        <v>626</v>
      </c>
    </row>
    <row r="375" spans="1:48" ht="27" customHeight="1">
      <c r="A375" s="10"/>
      <c r="B375" s="10"/>
      <c r="C375" s="10"/>
      <c r="D375" s="10"/>
      <c r="E375" s="11"/>
      <c r="F375" s="11"/>
      <c r="G375" s="11"/>
      <c r="H375" s="11"/>
      <c r="I375" s="11"/>
      <c r="J375" s="11"/>
      <c r="K375" s="11"/>
      <c r="L375" s="11"/>
      <c r="M375" s="10"/>
      <c r="Q375" s="1" t="s">
        <v>626</v>
      </c>
    </row>
    <row r="376" spans="1:48" ht="27" customHeight="1">
      <c r="A376" s="10"/>
      <c r="B376" s="10"/>
      <c r="C376" s="10"/>
      <c r="D376" s="10"/>
      <c r="E376" s="11"/>
      <c r="F376" s="11"/>
      <c r="G376" s="11"/>
      <c r="H376" s="11"/>
      <c r="I376" s="11"/>
      <c r="J376" s="11"/>
      <c r="K376" s="11"/>
      <c r="L376" s="11"/>
      <c r="M376" s="10"/>
      <c r="Q376" s="1" t="s">
        <v>626</v>
      </c>
    </row>
    <row r="377" spans="1:48" ht="27" customHeight="1">
      <c r="A377" s="10"/>
      <c r="B377" s="10"/>
      <c r="C377" s="10"/>
      <c r="D377" s="10"/>
      <c r="E377" s="11"/>
      <c r="F377" s="11"/>
      <c r="G377" s="11"/>
      <c r="H377" s="11"/>
      <c r="I377" s="11"/>
      <c r="J377" s="11"/>
      <c r="K377" s="11"/>
      <c r="L377" s="11"/>
      <c r="M377" s="10"/>
      <c r="Q377" s="1" t="s">
        <v>626</v>
      </c>
    </row>
    <row r="378" spans="1:48" ht="27" customHeight="1">
      <c r="A378" s="10"/>
      <c r="B378" s="10"/>
      <c r="C378" s="10"/>
      <c r="D378" s="10"/>
      <c r="E378" s="11"/>
      <c r="F378" s="11"/>
      <c r="G378" s="11"/>
      <c r="H378" s="11"/>
      <c r="I378" s="11"/>
      <c r="J378" s="11"/>
      <c r="K378" s="11"/>
      <c r="L378" s="11"/>
      <c r="M378" s="10"/>
      <c r="Q378" s="1" t="s">
        <v>626</v>
      </c>
    </row>
    <row r="379" spans="1:48" ht="27" customHeight="1">
      <c r="A379" s="10"/>
      <c r="B379" s="10"/>
      <c r="C379" s="10"/>
      <c r="D379" s="10"/>
      <c r="E379" s="11"/>
      <c r="F379" s="11"/>
      <c r="G379" s="11"/>
      <c r="H379" s="11"/>
      <c r="I379" s="11"/>
      <c r="J379" s="11"/>
      <c r="K379" s="11"/>
      <c r="L379" s="11"/>
      <c r="M379" s="10"/>
      <c r="Q379" s="1" t="s">
        <v>626</v>
      </c>
    </row>
    <row r="380" spans="1:48" ht="27" customHeight="1">
      <c r="A380" s="10"/>
      <c r="B380" s="10"/>
      <c r="C380" s="10"/>
      <c r="D380" s="10"/>
      <c r="E380" s="11"/>
      <c r="F380" s="11"/>
      <c r="G380" s="11"/>
      <c r="H380" s="11"/>
      <c r="I380" s="11"/>
      <c r="J380" s="11"/>
      <c r="K380" s="11"/>
      <c r="L380" s="11"/>
      <c r="M380" s="10"/>
      <c r="Q380" s="1" t="s">
        <v>626</v>
      </c>
    </row>
    <row r="381" spans="1:48" ht="27" customHeight="1">
      <c r="A381" s="10"/>
      <c r="B381" s="10"/>
      <c r="C381" s="10"/>
      <c r="D381" s="10"/>
      <c r="E381" s="11"/>
      <c r="F381" s="11"/>
      <c r="G381" s="11"/>
      <c r="H381" s="11"/>
      <c r="I381" s="11"/>
      <c r="J381" s="11"/>
      <c r="K381" s="11"/>
      <c r="L381" s="11"/>
      <c r="M381" s="10"/>
      <c r="Q381" s="1" t="s">
        <v>626</v>
      </c>
    </row>
    <row r="382" spans="1:48" ht="27" customHeight="1">
      <c r="A382" s="10"/>
      <c r="B382" s="10"/>
      <c r="C382" s="10"/>
      <c r="D382" s="10"/>
      <c r="E382" s="11"/>
      <c r="F382" s="11"/>
      <c r="G382" s="11"/>
      <c r="H382" s="11"/>
      <c r="I382" s="11"/>
      <c r="J382" s="11"/>
      <c r="K382" s="11"/>
      <c r="L382" s="11"/>
      <c r="M382" s="10"/>
      <c r="Q382" s="1" t="s">
        <v>626</v>
      </c>
    </row>
    <row r="383" spans="1:48" ht="27" customHeight="1">
      <c r="A383" s="10"/>
      <c r="B383" s="10"/>
      <c r="C383" s="10"/>
      <c r="D383" s="10"/>
      <c r="E383" s="11"/>
      <c r="F383" s="11"/>
      <c r="G383" s="11"/>
      <c r="H383" s="11"/>
      <c r="I383" s="11"/>
      <c r="J383" s="11"/>
      <c r="K383" s="11"/>
      <c r="L383" s="11"/>
      <c r="M383" s="10"/>
      <c r="Q383" s="1" t="s">
        <v>626</v>
      </c>
    </row>
    <row r="384" spans="1:48" ht="27" customHeight="1">
      <c r="A384" s="10"/>
      <c r="B384" s="10"/>
      <c r="C384" s="10"/>
      <c r="D384" s="10"/>
      <c r="E384" s="11"/>
      <c r="F384" s="11"/>
      <c r="G384" s="11"/>
      <c r="H384" s="11"/>
      <c r="I384" s="11"/>
      <c r="J384" s="11"/>
      <c r="K384" s="11"/>
      <c r="L384" s="11"/>
      <c r="M384" s="10"/>
      <c r="Q384" s="1" t="s">
        <v>626</v>
      </c>
    </row>
    <row r="385" spans="1:48" ht="27" customHeight="1">
      <c r="A385" s="10"/>
      <c r="B385" s="10"/>
      <c r="C385" s="10"/>
      <c r="D385" s="10"/>
      <c r="E385" s="11"/>
      <c r="F385" s="11"/>
      <c r="G385" s="11"/>
      <c r="H385" s="11"/>
      <c r="I385" s="11"/>
      <c r="J385" s="11"/>
      <c r="K385" s="11"/>
      <c r="L385" s="11"/>
      <c r="M385" s="10"/>
      <c r="Q385" s="1" t="s">
        <v>626</v>
      </c>
    </row>
    <row r="386" spans="1:48" ht="27" customHeight="1">
      <c r="A386" s="10"/>
      <c r="B386" s="10"/>
      <c r="C386" s="10"/>
      <c r="D386" s="10"/>
      <c r="E386" s="11"/>
      <c r="F386" s="11"/>
      <c r="G386" s="11"/>
      <c r="H386" s="11"/>
      <c r="I386" s="11"/>
      <c r="J386" s="11"/>
      <c r="K386" s="11"/>
      <c r="L386" s="11"/>
      <c r="M386" s="10"/>
      <c r="Q386" s="1" t="s">
        <v>626</v>
      </c>
    </row>
    <row r="387" spans="1:48" ht="27" customHeight="1">
      <c r="A387" s="10"/>
      <c r="B387" s="10"/>
      <c r="C387" s="10"/>
      <c r="D387" s="10"/>
      <c r="E387" s="11"/>
      <c r="F387" s="11"/>
      <c r="G387" s="11"/>
      <c r="H387" s="11"/>
      <c r="I387" s="11"/>
      <c r="J387" s="11"/>
      <c r="K387" s="11"/>
      <c r="L387" s="11"/>
      <c r="M387" s="10"/>
      <c r="Q387" s="1" t="s">
        <v>626</v>
      </c>
    </row>
    <row r="388" spans="1:48" ht="27" customHeight="1">
      <c r="A388" s="10"/>
      <c r="B388" s="10"/>
      <c r="C388" s="10"/>
      <c r="D388" s="10"/>
      <c r="E388" s="11"/>
      <c r="F388" s="11"/>
      <c r="G388" s="11"/>
      <c r="H388" s="11"/>
      <c r="I388" s="11"/>
      <c r="J388" s="11"/>
      <c r="K388" s="11"/>
      <c r="L388" s="11"/>
      <c r="M388" s="10"/>
      <c r="Q388" s="1" t="s">
        <v>626</v>
      </c>
    </row>
    <row r="389" spans="1:48" ht="27" customHeight="1">
      <c r="A389" s="10"/>
      <c r="B389" s="10"/>
      <c r="C389" s="10"/>
      <c r="D389" s="10"/>
      <c r="E389" s="11"/>
      <c r="F389" s="11"/>
      <c r="G389" s="11"/>
      <c r="H389" s="11"/>
      <c r="I389" s="11"/>
      <c r="J389" s="11"/>
      <c r="K389" s="11"/>
      <c r="L389" s="11"/>
      <c r="M389" s="10"/>
      <c r="Q389" s="1" t="s">
        <v>626</v>
      </c>
    </row>
    <row r="390" spans="1:48" ht="27" customHeight="1">
      <c r="A390" s="10"/>
      <c r="B390" s="10"/>
      <c r="C390" s="10"/>
      <c r="D390" s="10"/>
      <c r="E390" s="11"/>
      <c r="F390" s="11"/>
      <c r="G390" s="11"/>
      <c r="H390" s="11"/>
      <c r="I390" s="11"/>
      <c r="J390" s="11"/>
      <c r="K390" s="11"/>
      <c r="L390" s="11"/>
      <c r="M390" s="10"/>
      <c r="Q390" s="1" t="s">
        <v>626</v>
      </c>
    </row>
    <row r="391" spans="1:48" ht="27" customHeight="1">
      <c r="A391" s="10"/>
      <c r="B391" s="10"/>
      <c r="C391" s="10"/>
      <c r="D391" s="10"/>
      <c r="E391" s="11"/>
      <c r="F391" s="11"/>
      <c r="G391" s="11"/>
      <c r="H391" s="11"/>
      <c r="I391" s="11"/>
      <c r="J391" s="11"/>
      <c r="K391" s="11"/>
      <c r="L391" s="11"/>
      <c r="M391" s="10"/>
      <c r="Q391" s="1" t="s">
        <v>626</v>
      </c>
    </row>
    <row r="392" spans="1:48" ht="27" customHeight="1">
      <c r="A392" s="10"/>
      <c r="B392" s="10"/>
      <c r="C392" s="10"/>
      <c r="D392" s="10"/>
      <c r="E392" s="11"/>
      <c r="F392" s="11"/>
      <c r="G392" s="11"/>
      <c r="H392" s="11"/>
      <c r="I392" s="11"/>
      <c r="J392" s="11"/>
      <c r="K392" s="11"/>
      <c r="L392" s="11"/>
      <c r="M392" s="10"/>
      <c r="Q392" s="1" t="s">
        <v>626</v>
      </c>
    </row>
    <row r="393" spans="1:48" ht="27" customHeight="1">
      <c r="A393" s="12" t="s">
        <v>98</v>
      </c>
      <c r="B393" s="10"/>
      <c r="C393" s="10"/>
      <c r="D393" s="10"/>
      <c r="E393" s="11"/>
      <c r="F393" s="11">
        <f>SUMIF(Q369:Q392,"010115",F369:F392)</f>
        <v>84395</v>
      </c>
      <c r="G393" s="11"/>
      <c r="H393" s="11">
        <f>SUMIF(Q369:Q392,"010115",H369:H392)</f>
        <v>183040</v>
      </c>
      <c r="I393" s="11"/>
      <c r="J393" s="11">
        <f>SUMIF(Q369:Q392,"010115",J369:J392)</f>
        <v>7970</v>
      </c>
      <c r="K393" s="11"/>
      <c r="L393" s="11">
        <f>SUMIF(Q369:Q392,"010115",L369:L392)</f>
        <v>275405</v>
      </c>
      <c r="M393" s="10"/>
      <c r="N393" t="s">
        <v>99</v>
      </c>
    </row>
    <row r="394" spans="1:48" ht="27" customHeight="1">
      <c r="A394" s="12" t="s">
        <v>632</v>
      </c>
      <c r="B394" s="12" t="s">
        <v>58</v>
      </c>
      <c r="C394" s="10"/>
      <c r="D394" s="10"/>
      <c r="E394" s="11"/>
      <c r="F394" s="11"/>
      <c r="G394" s="11"/>
      <c r="H394" s="11"/>
      <c r="I394" s="11"/>
      <c r="J394" s="11"/>
      <c r="K394" s="11"/>
      <c r="L394" s="11"/>
      <c r="M394" s="10"/>
      <c r="Q394" s="1" t="s">
        <v>633</v>
      </c>
    </row>
    <row r="395" spans="1:48" ht="27" customHeight="1">
      <c r="A395" s="12" t="s">
        <v>634</v>
      </c>
      <c r="B395" s="12" t="s">
        <v>635</v>
      </c>
      <c r="C395" s="12" t="s">
        <v>636</v>
      </c>
      <c r="D395" s="10">
        <v>1</v>
      </c>
      <c r="E395" s="11">
        <f>TRUNC(일위대가목록!E94,0)</f>
        <v>0</v>
      </c>
      <c r="F395" s="11">
        <f t="shared" ref="F395:F413" si="39">TRUNC(E395*D395, 0)</f>
        <v>0</v>
      </c>
      <c r="G395" s="11">
        <f>TRUNC(일위대가목록!F94,0)</f>
        <v>445744</v>
      </c>
      <c r="H395" s="11">
        <f t="shared" ref="H395:H413" si="40">TRUNC(G395*D395, 0)</f>
        <v>445744</v>
      </c>
      <c r="I395" s="11">
        <f>TRUNC(일위대가목록!G94,0)</f>
        <v>0</v>
      </c>
      <c r="J395" s="11">
        <f t="shared" ref="J395:J413" si="41">TRUNC(I395*D395, 0)</f>
        <v>0</v>
      </c>
      <c r="K395" s="11">
        <f t="shared" ref="K395:K413" si="42">TRUNC(E395+G395+I395, 0)</f>
        <v>445744</v>
      </c>
      <c r="L395" s="11">
        <f t="shared" ref="L395:L413" si="43">TRUNC(F395+H395+J395, 0)</f>
        <v>445744</v>
      </c>
      <c r="M395" s="12" t="s">
        <v>637</v>
      </c>
      <c r="N395" s="1" t="s">
        <v>638</v>
      </c>
      <c r="O395" s="1" t="s">
        <v>52</v>
      </c>
      <c r="P395" s="1" t="s">
        <v>52</v>
      </c>
      <c r="Q395" s="1" t="s">
        <v>633</v>
      </c>
      <c r="R395" s="1" t="s">
        <v>63</v>
      </c>
      <c r="S395" s="1" t="s">
        <v>64</v>
      </c>
      <c r="T395" s="1" t="s">
        <v>64</v>
      </c>
      <c r="AR395" s="1" t="s">
        <v>52</v>
      </c>
      <c r="AS395" s="1" t="s">
        <v>52</v>
      </c>
      <c r="AU395" s="1" t="s">
        <v>639</v>
      </c>
      <c r="AV395">
        <v>224</v>
      </c>
    </row>
    <row r="396" spans="1:48" ht="27" customHeight="1">
      <c r="A396" s="12" t="s">
        <v>640</v>
      </c>
      <c r="B396" s="12" t="s">
        <v>641</v>
      </c>
      <c r="C396" s="12" t="s">
        <v>636</v>
      </c>
      <c r="D396" s="10">
        <v>3</v>
      </c>
      <c r="E396" s="11">
        <f>TRUNC(일위대가목록!E95,0)</f>
        <v>0</v>
      </c>
      <c r="F396" s="11">
        <f t="shared" si="39"/>
        <v>0</v>
      </c>
      <c r="G396" s="11">
        <f>TRUNC(일위대가목록!F95,0)</f>
        <v>172068</v>
      </c>
      <c r="H396" s="11">
        <f t="shared" si="40"/>
        <v>516204</v>
      </c>
      <c r="I396" s="11">
        <f>TRUNC(일위대가목록!G95,0)</f>
        <v>0</v>
      </c>
      <c r="J396" s="11">
        <f t="shared" si="41"/>
        <v>0</v>
      </c>
      <c r="K396" s="11">
        <f t="shared" si="42"/>
        <v>172068</v>
      </c>
      <c r="L396" s="11">
        <f t="shared" si="43"/>
        <v>516204</v>
      </c>
      <c r="M396" s="12" t="s">
        <v>642</v>
      </c>
      <c r="N396" s="1" t="s">
        <v>643</v>
      </c>
      <c r="O396" s="1" t="s">
        <v>52</v>
      </c>
      <c r="P396" s="1" t="s">
        <v>52</v>
      </c>
      <c r="Q396" s="1" t="s">
        <v>633</v>
      </c>
      <c r="R396" s="1" t="s">
        <v>63</v>
      </c>
      <c r="S396" s="1" t="s">
        <v>64</v>
      </c>
      <c r="T396" s="1" t="s">
        <v>64</v>
      </c>
      <c r="AR396" s="1" t="s">
        <v>52</v>
      </c>
      <c r="AS396" s="1" t="s">
        <v>52</v>
      </c>
      <c r="AU396" s="1" t="s">
        <v>644</v>
      </c>
      <c r="AV396">
        <v>149</v>
      </c>
    </row>
    <row r="397" spans="1:48" ht="27" customHeight="1">
      <c r="A397" s="12" t="s">
        <v>645</v>
      </c>
      <c r="B397" s="12" t="s">
        <v>646</v>
      </c>
      <c r="C397" s="12" t="s">
        <v>104</v>
      </c>
      <c r="D397" s="10">
        <v>14</v>
      </c>
      <c r="E397" s="11">
        <f>TRUNC(일위대가목록!E96,0)</f>
        <v>2673</v>
      </c>
      <c r="F397" s="11">
        <f t="shared" si="39"/>
        <v>37422</v>
      </c>
      <c r="G397" s="11">
        <f>TRUNC(일위대가목록!F96,0)</f>
        <v>267395</v>
      </c>
      <c r="H397" s="11">
        <f t="shared" si="40"/>
        <v>3743530</v>
      </c>
      <c r="I397" s="11">
        <f>TRUNC(일위대가목록!G96,0)</f>
        <v>2387</v>
      </c>
      <c r="J397" s="11">
        <f t="shared" si="41"/>
        <v>33418</v>
      </c>
      <c r="K397" s="11">
        <f t="shared" si="42"/>
        <v>272455</v>
      </c>
      <c r="L397" s="11">
        <f t="shared" si="43"/>
        <v>3814370</v>
      </c>
      <c r="M397" s="12" t="s">
        <v>647</v>
      </c>
      <c r="N397" s="1" t="s">
        <v>648</v>
      </c>
      <c r="O397" s="1" t="s">
        <v>52</v>
      </c>
      <c r="P397" s="1" t="s">
        <v>52</v>
      </c>
      <c r="Q397" s="1" t="s">
        <v>633</v>
      </c>
      <c r="R397" s="1" t="s">
        <v>63</v>
      </c>
      <c r="S397" s="1" t="s">
        <v>64</v>
      </c>
      <c r="T397" s="1" t="s">
        <v>64</v>
      </c>
      <c r="AR397" s="1" t="s">
        <v>52</v>
      </c>
      <c r="AS397" s="1" t="s">
        <v>52</v>
      </c>
      <c r="AU397" s="1" t="s">
        <v>649</v>
      </c>
      <c r="AV397">
        <v>225</v>
      </c>
    </row>
    <row r="398" spans="1:48" ht="27" customHeight="1">
      <c r="A398" s="12" t="s">
        <v>650</v>
      </c>
      <c r="B398" s="12" t="s">
        <v>52</v>
      </c>
      <c r="C398" s="12" t="s">
        <v>223</v>
      </c>
      <c r="D398" s="10">
        <v>16</v>
      </c>
      <c r="E398" s="11">
        <f>TRUNC(일위대가목록!E97,0)</f>
        <v>344</v>
      </c>
      <c r="F398" s="11">
        <f t="shared" si="39"/>
        <v>5504</v>
      </c>
      <c r="G398" s="11">
        <f>TRUNC(일위대가목록!F97,0)</f>
        <v>6882</v>
      </c>
      <c r="H398" s="11">
        <f t="shared" si="40"/>
        <v>110112</v>
      </c>
      <c r="I398" s="11">
        <f>TRUNC(일위대가목록!G97,0)</f>
        <v>0</v>
      </c>
      <c r="J398" s="11">
        <f t="shared" si="41"/>
        <v>0</v>
      </c>
      <c r="K398" s="11">
        <f t="shared" si="42"/>
        <v>7226</v>
      </c>
      <c r="L398" s="11">
        <f t="shared" si="43"/>
        <v>115616</v>
      </c>
      <c r="M398" s="12" t="s">
        <v>651</v>
      </c>
      <c r="N398" s="1" t="s">
        <v>652</v>
      </c>
      <c r="O398" s="1" t="s">
        <v>52</v>
      </c>
      <c r="P398" s="1" t="s">
        <v>52</v>
      </c>
      <c r="Q398" s="1" t="s">
        <v>633</v>
      </c>
      <c r="R398" s="1" t="s">
        <v>63</v>
      </c>
      <c r="S398" s="1" t="s">
        <v>64</v>
      </c>
      <c r="T398" s="1" t="s">
        <v>64</v>
      </c>
      <c r="AR398" s="1" t="s">
        <v>52</v>
      </c>
      <c r="AS398" s="1" t="s">
        <v>52</v>
      </c>
      <c r="AU398" s="1" t="s">
        <v>653</v>
      </c>
      <c r="AV398">
        <v>226</v>
      </c>
    </row>
    <row r="399" spans="1:48" ht="27" customHeight="1">
      <c r="A399" s="12" t="s">
        <v>654</v>
      </c>
      <c r="B399" s="12" t="s">
        <v>52</v>
      </c>
      <c r="C399" s="12" t="s">
        <v>83</v>
      </c>
      <c r="D399" s="10">
        <v>2</v>
      </c>
      <c r="E399" s="11">
        <f>TRUNC(일위대가목록!E98,0)</f>
        <v>516</v>
      </c>
      <c r="F399" s="11">
        <f t="shared" si="39"/>
        <v>1032</v>
      </c>
      <c r="G399" s="11">
        <f>TRUNC(일위대가목록!F98,0)</f>
        <v>10324</v>
      </c>
      <c r="H399" s="11">
        <f t="shared" si="40"/>
        <v>20648</v>
      </c>
      <c r="I399" s="11">
        <f>TRUNC(일위대가목록!G98,0)</f>
        <v>0</v>
      </c>
      <c r="J399" s="11">
        <f t="shared" si="41"/>
        <v>0</v>
      </c>
      <c r="K399" s="11">
        <f t="shared" si="42"/>
        <v>10840</v>
      </c>
      <c r="L399" s="11">
        <f t="shared" si="43"/>
        <v>21680</v>
      </c>
      <c r="M399" s="12" t="s">
        <v>655</v>
      </c>
      <c r="N399" s="1" t="s">
        <v>656</v>
      </c>
      <c r="O399" s="1" t="s">
        <v>52</v>
      </c>
      <c r="P399" s="1" t="s">
        <v>52</v>
      </c>
      <c r="Q399" s="1" t="s">
        <v>633</v>
      </c>
      <c r="R399" s="1" t="s">
        <v>63</v>
      </c>
      <c r="S399" s="1" t="s">
        <v>64</v>
      </c>
      <c r="T399" s="1" t="s">
        <v>64</v>
      </c>
      <c r="AR399" s="1" t="s">
        <v>52</v>
      </c>
      <c r="AS399" s="1" t="s">
        <v>52</v>
      </c>
      <c r="AU399" s="1" t="s">
        <v>657</v>
      </c>
      <c r="AV399">
        <v>227</v>
      </c>
    </row>
    <row r="400" spans="1:48" ht="27" customHeight="1">
      <c r="A400" s="12" t="s">
        <v>658</v>
      </c>
      <c r="B400" s="12" t="s">
        <v>52</v>
      </c>
      <c r="C400" s="12" t="s">
        <v>83</v>
      </c>
      <c r="D400" s="10">
        <v>2</v>
      </c>
      <c r="E400" s="11">
        <f>TRUNC(일위대가목록!E99,0)</f>
        <v>0</v>
      </c>
      <c r="F400" s="11">
        <f t="shared" si="39"/>
        <v>0</v>
      </c>
      <c r="G400" s="11">
        <f>TRUNC(일위대가목록!F99,0)</f>
        <v>6002</v>
      </c>
      <c r="H400" s="11">
        <f t="shared" si="40"/>
        <v>12004</v>
      </c>
      <c r="I400" s="11">
        <f>TRUNC(일위대가목록!G99,0)</f>
        <v>0</v>
      </c>
      <c r="J400" s="11">
        <f t="shared" si="41"/>
        <v>0</v>
      </c>
      <c r="K400" s="11">
        <f t="shared" si="42"/>
        <v>6002</v>
      </c>
      <c r="L400" s="11">
        <f t="shared" si="43"/>
        <v>12004</v>
      </c>
      <c r="M400" s="12" t="s">
        <v>659</v>
      </c>
      <c r="N400" s="1" t="s">
        <v>660</v>
      </c>
      <c r="O400" s="1" t="s">
        <v>52</v>
      </c>
      <c r="P400" s="1" t="s">
        <v>52</v>
      </c>
      <c r="Q400" s="1" t="s">
        <v>633</v>
      </c>
      <c r="R400" s="1" t="s">
        <v>63</v>
      </c>
      <c r="S400" s="1" t="s">
        <v>64</v>
      </c>
      <c r="T400" s="1" t="s">
        <v>64</v>
      </c>
      <c r="AR400" s="1" t="s">
        <v>52</v>
      </c>
      <c r="AS400" s="1" t="s">
        <v>52</v>
      </c>
      <c r="AU400" s="1" t="s">
        <v>661</v>
      </c>
      <c r="AV400">
        <v>153</v>
      </c>
    </row>
    <row r="401" spans="1:48" ht="27" customHeight="1">
      <c r="A401" s="12" t="s">
        <v>662</v>
      </c>
      <c r="B401" s="12" t="s">
        <v>52</v>
      </c>
      <c r="C401" s="12" t="s">
        <v>83</v>
      </c>
      <c r="D401" s="10">
        <v>6</v>
      </c>
      <c r="E401" s="11">
        <f>TRUNC(일위대가목록!E100,0)</f>
        <v>516</v>
      </c>
      <c r="F401" s="11">
        <f t="shared" si="39"/>
        <v>3096</v>
      </c>
      <c r="G401" s="11">
        <f>TRUNC(일위대가목록!F100,0)</f>
        <v>10324</v>
      </c>
      <c r="H401" s="11">
        <f t="shared" si="40"/>
        <v>61944</v>
      </c>
      <c r="I401" s="11">
        <f>TRUNC(일위대가목록!G100,0)</f>
        <v>0</v>
      </c>
      <c r="J401" s="11">
        <f t="shared" si="41"/>
        <v>0</v>
      </c>
      <c r="K401" s="11">
        <f t="shared" si="42"/>
        <v>10840</v>
      </c>
      <c r="L401" s="11">
        <f t="shared" si="43"/>
        <v>65040</v>
      </c>
      <c r="M401" s="12" t="s">
        <v>663</v>
      </c>
      <c r="N401" s="1" t="s">
        <v>664</v>
      </c>
      <c r="O401" s="1" t="s">
        <v>52</v>
      </c>
      <c r="P401" s="1" t="s">
        <v>52</v>
      </c>
      <c r="Q401" s="1" t="s">
        <v>633</v>
      </c>
      <c r="R401" s="1" t="s">
        <v>63</v>
      </c>
      <c r="S401" s="1" t="s">
        <v>64</v>
      </c>
      <c r="T401" s="1" t="s">
        <v>64</v>
      </c>
      <c r="AR401" s="1" t="s">
        <v>52</v>
      </c>
      <c r="AS401" s="1" t="s">
        <v>52</v>
      </c>
      <c r="AU401" s="1" t="s">
        <v>665</v>
      </c>
      <c r="AV401">
        <v>154</v>
      </c>
    </row>
    <row r="402" spans="1:48" ht="27" customHeight="1">
      <c r="A402" s="12" t="s">
        <v>666</v>
      </c>
      <c r="B402" s="12" t="s">
        <v>351</v>
      </c>
      <c r="C402" s="12" t="s">
        <v>83</v>
      </c>
      <c r="D402" s="10">
        <v>76</v>
      </c>
      <c r="E402" s="11">
        <f>TRUNC(일위대가목록!E101,0)</f>
        <v>0</v>
      </c>
      <c r="F402" s="11">
        <f t="shared" si="39"/>
        <v>0</v>
      </c>
      <c r="G402" s="11">
        <f>TRUNC(일위대가목록!F101,0)</f>
        <v>2681</v>
      </c>
      <c r="H402" s="11">
        <f t="shared" si="40"/>
        <v>203756</v>
      </c>
      <c r="I402" s="11">
        <f>TRUNC(일위대가목록!G101,0)</f>
        <v>0</v>
      </c>
      <c r="J402" s="11">
        <f t="shared" si="41"/>
        <v>0</v>
      </c>
      <c r="K402" s="11">
        <f t="shared" si="42"/>
        <v>2681</v>
      </c>
      <c r="L402" s="11">
        <f t="shared" si="43"/>
        <v>203756</v>
      </c>
      <c r="M402" s="12" t="s">
        <v>667</v>
      </c>
      <c r="N402" s="1" t="s">
        <v>668</v>
      </c>
      <c r="O402" s="1" t="s">
        <v>52</v>
      </c>
      <c r="P402" s="1" t="s">
        <v>52</v>
      </c>
      <c r="Q402" s="1" t="s">
        <v>633</v>
      </c>
      <c r="R402" s="1" t="s">
        <v>63</v>
      </c>
      <c r="S402" s="1" t="s">
        <v>64</v>
      </c>
      <c r="T402" s="1" t="s">
        <v>64</v>
      </c>
      <c r="AR402" s="1" t="s">
        <v>52</v>
      </c>
      <c r="AS402" s="1" t="s">
        <v>52</v>
      </c>
      <c r="AU402" s="1" t="s">
        <v>669</v>
      </c>
      <c r="AV402">
        <v>155</v>
      </c>
    </row>
    <row r="403" spans="1:48" ht="27" customHeight="1">
      <c r="A403" s="12" t="s">
        <v>670</v>
      </c>
      <c r="B403" s="12" t="s">
        <v>351</v>
      </c>
      <c r="C403" s="12" t="s">
        <v>83</v>
      </c>
      <c r="D403" s="10">
        <v>64</v>
      </c>
      <c r="E403" s="11">
        <f>TRUNC(일위대가목록!E102,0)</f>
        <v>0</v>
      </c>
      <c r="F403" s="11">
        <f t="shared" si="39"/>
        <v>0</v>
      </c>
      <c r="G403" s="11">
        <f>TRUNC(일위대가목록!F102,0)</f>
        <v>2681</v>
      </c>
      <c r="H403" s="11">
        <f t="shared" si="40"/>
        <v>171584</v>
      </c>
      <c r="I403" s="11">
        <f>TRUNC(일위대가목록!G102,0)</f>
        <v>0</v>
      </c>
      <c r="J403" s="11">
        <f t="shared" si="41"/>
        <v>0</v>
      </c>
      <c r="K403" s="11">
        <f t="shared" si="42"/>
        <v>2681</v>
      </c>
      <c r="L403" s="11">
        <f t="shared" si="43"/>
        <v>171584</v>
      </c>
      <c r="M403" s="12" t="s">
        <v>671</v>
      </c>
      <c r="N403" s="1" t="s">
        <v>672</v>
      </c>
      <c r="O403" s="1" t="s">
        <v>52</v>
      </c>
      <c r="P403" s="1" t="s">
        <v>52</v>
      </c>
      <c r="Q403" s="1" t="s">
        <v>633</v>
      </c>
      <c r="R403" s="1" t="s">
        <v>63</v>
      </c>
      <c r="S403" s="1" t="s">
        <v>64</v>
      </c>
      <c r="T403" s="1" t="s">
        <v>64</v>
      </c>
      <c r="AR403" s="1" t="s">
        <v>52</v>
      </c>
      <c r="AS403" s="1" t="s">
        <v>52</v>
      </c>
      <c r="AU403" s="1" t="s">
        <v>673</v>
      </c>
      <c r="AV403">
        <v>228</v>
      </c>
    </row>
    <row r="404" spans="1:48" ht="27" customHeight="1">
      <c r="A404" s="12" t="s">
        <v>666</v>
      </c>
      <c r="B404" s="12" t="s">
        <v>674</v>
      </c>
      <c r="C404" s="12" t="s">
        <v>83</v>
      </c>
      <c r="D404" s="10">
        <v>11</v>
      </c>
      <c r="E404" s="11">
        <f>TRUNC(일위대가목록!E103,0)</f>
        <v>0</v>
      </c>
      <c r="F404" s="11">
        <f t="shared" si="39"/>
        <v>0</v>
      </c>
      <c r="G404" s="11">
        <f>TRUNC(일위대가목록!F103,0)</f>
        <v>3480</v>
      </c>
      <c r="H404" s="11">
        <f t="shared" si="40"/>
        <v>38280</v>
      </c>
      <c r="I404" s="11">
        <f>TRUNC(일위대가목록!G103,0)</f>
        <v>0</v>
      </c>
      <c r="J404" s="11">
        <f t="shared" si="41"/>
        <v>0</v>
      </c>
      <c r="K404" s="11">
        <f t="shared" si="42"/>
        <v>3480</v>
      </c>
      <c r="L404" s="11">
        <f t="shared" si="43"/>
        <v>38280</v>
      </c>
      <c r="M404" s="12" t="s">
        <v>675</v>
      </c>
      <c r="N404" s="1" t="s">
        <v>676</v>
      </c>
      <c r="O404" s="1" t="s">
        <v>52</v>
      </c>
      <c r="P404" s="1" t="s">
        <v>52</v>
      </c>
      <c r="Q404" s="1" t="s">
        <v>633</v>
      </c>
      <c r="R404" s="1" t="s">
        <v>63</v>
      </c>
      <c r="S404" s="1" t="s">
        <v>64</v>
      </c>
      <c r="T404" s="1" t="s">
        <v>64</v>
      </c>
      <c r="AR404" s="1" t="s">
        <v>52</v>
      </c>
      <c r="AS404" s="1" t="s">
        <v>52</v>
      </c>
      <c r="AU404" s="1" t="s">
        <v>677</v>
      </c>
      <c r="AV404">
        <v>157</v>
      </c>
    </row>
    <row r="405" spans="1:48" ht="27" customHeight="1">
      <c r="A405" s="12" t="s">
        <v>678</v>
      </c>
      <c r="B405" s="12" t="s">
        <v>52</v>
      </c>
      <c r="C405" s="12" t="s">
        <v>83</v>
      </c>
      <c r="D405" s="10">
        <v>89</v>
      </c>
      <c r="E405" s="11">
        <f>TRUNC(일위대가목록!E104,0)</f>
        <v>0</v>
      </c>
      <c r="F405" s="11">
        <f t="shared" si="39"/>
        <v>0</v>
      </c>
      <c r="G405" s="11">
        <f>TRUNC(일위대가목록!F104,0)</f>
        <v>2229</v>
      </c>
      <c r="H405" s="11">
        <f t="shared" si="40"/>
        <v>198381</v>
      </c>
      <c r="I405" s="11">
        <f>TRUNC(일위대가목록!G104,0)</f>
        <v>0</v>
      </c>
      <c r="J405" s="11">
        <f t="shared" si="41"/>
        <v>0</v>
      </c>
      <c r="K405" s="11">
        <f t="shared" si="42"/>
        <v>2229</v>
      </c>
      <c r="L405" s="11">
        <f t="shared" si="43"/>
        <v>198381</v>
      </c>
      <c r="M405" s="12" t="s">
        <v>679</v>
      </c>
      <c r="N405" s="1" t="s">
        <v>680</v>
      </c>
      <c r="O405" s="1" t="s">
        <v>52</v>
      </c>
      <c r="P405" s="1" t="s">
        <v>52</v>
      </c>
      <c r="Q405" s="1" t="s">
        <v>633</v>
      </c>
      <c r="R405" s="1" t="s">
        <v>63</v>
      </c>
      <c r="S405" s="1" t="s">
        <v>64</v>
      </c>
      <c r="T405" s="1" t="s">
        <v>64</v>
      </c>
      <c r="AR405" s="1" t="s">
        <v>52</v>
      </c>
      <c r="AS405" s="1" t="s">
        <v>52</v>
      </c>
      <c r="AU405" s="1" t="s">
        <v>681</v>
      </c>
      <c r="AV405">
        <v>158</v>
      </c>
    </row>
    <row r="406" spans="1:48" ht="27" customHeight="1">
      <c r="A406" s="12" t="s">
        <v>682</v>
      </c>
      <c r="B406" s="12" t="s">
        <v>683</v>
      </c>
      <c r="C406" s="12" t="s">
        <v>83</v>
      </c>
      <c r="D406" s="10">
        <v>2</v>
      </c>
      <c r="E406" s="11">
        <f>TRUNC(일위대가목록!E105,0)</f>
        <v>0</v>
      </c>
      <c r="F406" s="11">
        <f t="shared" si="39"/>
        <v>0</v>
      </c>
      <c r="G406" s="11">
        <f>TRUNC(일위대가목록!F105,0)</f>
        <v>14894</v>
      </c>
      <c r="H406" s="11">
        <f t="shared" si="40"/>
        <v>29788</v>
      </c>
      <c r="I406" s="11">
        <f>TRUNC(일위대가목록!G105,0)</f>
        <v>893</v>
      </c>
      <c r="J406" s="11">
        <f t="shared" si="41"/>
        <v>1786</v>
      </c>
      <c r="K406" s="11">
        <f t="shared" si="42"/>
        <v>15787</v>
      </c>
      <c r="L406" s="11">
        <f t="shared" si="43"/>
        <v>31574</v>
      </c>
      <c r="M406" s="12" t="s">
        <v>684</v>
      </c>
      <c r="N406" s="1" t="s">
        <v>685</v>
      </c>
      <c r="O406" s="1" t="s">
        <v>52</v>
      </c>
      <c r="P406" s="1" t="s">
        <v>52</v>
      </c>
      <c r="Q406" s="1" t="s">
        <v>633</v>
      </c>
      <c r="R406" s="1" t="s">
        <v>63</v>
      </c>
      <c r="S406" s="1" t="s">
        <v>64</v>
      </c>
      <c r="T406" s="1" t="s">
        <v>64</v>
      </c>
      <c r="AR406" s="1" t="s">
        <v>52</v>
      </c>
      <c r="AS406" s="1" t="s">
        <v>52</v>
      </c>
      <c r="AU406" s="1" t="s">
        <v>686</v>
      </c>
      <c r="AV406">
        <v>159</v>
      </c>
    </row>
    <row r="407" spans="1:48" ht="27" customHeight="1">
      <c r="A407" s="12" t="s">
        <v>682</v>
      </c>
      <c r="B407" s="12" t="s">
        <v>687</v>
      </c>
      <c r="C407" s="12" t="s">
        <v>83</v>
      </c>
      <c r="D407" s="10">
        <v>11</v>
      </c>
      <c r="E407" s="11">
        <f>TRUNC(일위대가목록!E106,0)</f>
        <v>0</v>
      </c>
      <c r="F407" s="11">
        <f t="shared" si="39"/>
        <v>0</v>
      </c>
      <c r="G407" s="11">
        <f>TRUNC(일위대가목록!F106,0)</f>
        <v>16574</v>
      </c>
      <c r="H407" s="11">
        <f t="shared" si="40"/>
        <v>182314</v>
      </c>
      <c r="I407" s="11">
        <f>TRUNC(일위대가목록!G106,0)</f>
        <v>994</v>
      </c>
      <c r="J407" s="11">
        <f t="shared" si="41"/>
        <v>10934</v>
      </c>
      <c r="K407" s="11">
        <f t="shared" si="42"/>
        <v>17568</v>
      </c>
      <c r="L407" s="11">
        <f t="shared" si="43"/>
        <v>193248</v>
      </c>
      <c r="M407" s="12" t="s">
        <v>688</v>
      </c>
      <c r="N407" s="1" t="s">
        <v>689</v>
      </c>
      <c r="O407" s="1" t="s">
        <v>52</v>
      </c>
      <c r="P407" s="1" t="s">
        <v>52</v>
      </c>
      <c r="Q407" s="1" t="s">
        <v>633</v>
      </c>
      <c r="R407" s="1" t="s">
        <v>63</v>
      </c>
      <c r="S407" s="1" t="s">
        <v>64</v>
      </c>
      <c r="T407" s="1" t="s">
        <v>64</v>
      </c>
      <c r="AR407" s="1" t="s">
        <v>52</v>
      </c>
      <c r="AS407" s="1" t="s">
        <v>52</v>
      </c>
      <c r="AU407" s="1" t="s">
        <v>690</v>
      </c>
      <c r="AV407">
        <v>160</v>
      </c>
    </row>
    <row r="408" spans="1:48" ht="27" customHeight="1">
      <c r="A408" s="12" t="s">
        <v>691</v>
      </c>
      <c r="B408" s="12" t="s">
        <v>692</v>
      </c>
      <c r="C408" s="12" t="s">
        <v>83</v>
      </c>
      <c r="D408" s="10">
        <v>12</v>
      </c>
      <c r="E408" s="11">
        <f>TRUNC(일위대가목록!E107,0)</f>
        <v>0</v>
      </c>
      <c r="F408" s="11">
        <f t="shared" si="39"/>
        <v>0</v>
      </c>
      <c r="G408" s="11">
        <f>TRUNC(일위대가목록!F107,0)</f>
        <v>18089</v>
      </c>
      <c r="H408" s="11">
        <f t="shared" si="40"/>
        <v>217068</v>
      </c>
      <c r="I408" s="11">
        <f>TRUNC(일위대가목록!G107,0)</f>
        <v>0</v>
      </c>
      <c r="J408" s="11">
        <f t="shared" si="41"/>
        <v>0</v>
      </c>
      <c r="K408" s="11">
        <f t="shared" si="42"/>
        <v>18089</v>
      </c>
      <c r="L408" s="11">
        <f t="shared" si="43"/>
        <v>217068</v>
      </c>
      <c r="M408" s="12" t="s">
        <v>693</v>
      </c>
      <c r="N408" s="1" t="s">
        <v>694</v>
      </c>
      <c r="O408" s="1" t="s">
        <v>52</v>
      </c>
      <c r="P408" s="1" t="s">
        <v>52</v>
      </c>
      <c r="Q408" s="1" t="s">
        <v>633</v>
      </c>
      <c r="R408" s="1" t="s">
        <v>63</v>
      </c>
      <c r="S408" s="1" t="s">
        <v>64</v>
      </c>
      <c r="T408" s="1" t="s">
        <v>64</v>
      </c>
      <c r="AR408" s="1" t="s">
        <v>52</v>
      </c>
      <c r="AS408" s="1" t="s">
        <v>52</v>
      </c>
      <c r="AU408" s="1" t="s">
        <v>695</v>
      </c>
      <c r="AV408">
        <v>229</v>
      </c>
    </row>
    <row r="409" spans="1:48" ht="27" customHeight="1">
      <c r="A409" s="12" t="s">
        <v>696</v>
      </c>
      <c r="B409" s="12" t="s">
        <v>52</v>
      </c>
      <c r="C409" s="12" t="s">
        <v>83</v>
      </c>
      <c r="D409" s="10">
        <v>8</v>
      </c>
      <c r="E409" s="11">
        <f>TRUNC(일위대가목록!E108,0)</f>
        <v>1032</v>
      </c>
      <c r="F409" s="11">
        <f t="shared" si="39"/>
        <v>8256</v>
      </c>
      <c r="G409" s="11">
        <f>TRUNC(일위대가목록!F108,0)</f>
        <v>20648</v>
      </c>
      <c r="H409" s="11">
        <f t="shared" si="40"/>
        <v>165184</v>
      </c>
      <c r="I409" s="11">
        <f>TRUNC(일위대가목록!G108,0)</f>
        <v>0</v>
      </c>
      <c r="J409" s="11">
        <f t="shared" si="41"/>
        <v>0</v>
      </c>
      <c r="K409" s="11">
        <f t="shared" si="42"/>
        <v>21680</v>
      </c>
      <c r="L409" s="11">
        <f t="shared" si="43"/>
        <v>173440</v>
      </c>
      <c r="M409" s="12" t="s">
        <v>697</v>
      </c>
      <c r="N409" s="1" t="s">
        <v>698</v>
      </c>
      <c r="O409" s="1" t="s">
        <v>52</v>
      </c>
      <c r="P409" s="1" t="s">
        <v>52</v>
      </c>
      <c r="Q409" s="1" t="s">
        <v>633</v>
      </c>
      <c r="R409" s="1" t="s">
        <v>63</v>
      </c>
      <c r="S409" s="1" t="s">
        <v>64</v>
      </c>
      <c r="T409" s="1" t="s">
        <v>64</v>
      </c>
      <c r="AR409" s="1" t="s">
        <v>52</v>
      </c>
      <c r="AS409" s="1" t="s">
        <v>52</v>
      </c>
      <c r="AU409" s="1" t="s">
        <v>699</v>
      </c>
      <c r="AV409">
        <v>162</v>
      </c>
    </row>
    <row r="410" spans="1:48" ht="27" customHeight="1">
      <c r="A410" s="12" t="s">
        <v>700</v>
      </c>
      <c r="B410" s="12" t="s">
        <v>52</v>
      </c>
      <c r="C410" s="12" t="s">
        <v>89</v>
      </c>
      <c r="D410" s="10">
        <v>3</v>
      </c>
      <c r="E410" s="11">
        <f>TRUNC(일위대가목록!E109,0)</f>
        <v>0</v>
      </c>
      <c r="F410" s="11">
        <f t="shared" si="39"/>
        <v>0</v>
      </c>
      <c r="G410" s="11">
        <f>TRUNC(일위대가목록!F109,0)</f>
        <v>16574</v>
      </c>
      <c r="H410" s="11">
        <f t="shared" si="40"/>
        <v>49722</v>
      </c>
      <c r="I410" s="11">
        <f>TRUNC(일위대가목록!G109,0)</f>
        <v>994</v>
      </c>
      <c r="J410" s="11">
        <f t="shared" si="41"/>
        <v>2982</v>
      </c>
      <c r="K410" s="11">
        <f t="shared" si="42"/>
        <v>17568</v>
      </c>
      <c r="L410" s="11">
        <f t="shared" si="43"/>
        <v>52704</v>
      </c>
      <c r="M410" s="12" t="s">
        <v>701</v>
      </c>
      <c r="N410" s="1" t="s">
        <v>702</v>
      </c>
      <c r="O410" s="1" t="s">
        <v>52</v>
      </c>
      <c r="P410" s="1" t="s">
        <v>52</v>
      </c>
      <c r="Q410" s="1" t="s">
        <v>633</v>
      </c>
      <c r="R410" s="1" t="s">
        <v>63</v>
      </c>
      <c r="S410" s="1" t="s">
        <v>64</v>
      </c>
      <c r="T410" s="1" t="s">
        <v>64</v>
      </c>
      <c r="AR410" s="1" t="s">
        <v>52</v>
      </c>
      <c r="AS410" s="1" t="s">
        <v>52</v>
      </c>
      <c r="AU410" s="1" t="s">
        <v>703</v>
      </c>
      <c r="AV410">
        <v>163</v>
      </c>
    </row>
    <row r="411" spans="1:48" ht="27" customHeight="1">
      <c r="A411" s="12" t="s">
        <v>704</v>
      </c>
      <c r="B411" s="12" t="s">
        <v>52</v>
      </c>
      <c r="C411" s="12" t="s">
        <v>83</v>
      </c>
      <c r="D411" s="10">
        <v>41</v>
      </c>
      <c r="E411" s="11">
        <f>TRUNC(일위대가목록!E110,0)</f>
        <v>645</v>
      </c>
      <c r="F411" s="11">
        <f t="shared" si="39"/>
        <v>26445</v>
      </c>
      <c r="G411" s="11">
        <f>TRUNC(일위대가목록!F110,0)</f>
        <v>12905</v>
      </c>
      <c r="H411" s="11">
        <f t="shared" si="40"/>
        <v>529105</v>
      </c>
      <c r="I411" s="11">
        <f>TRUNC(일위대가목록!G110,0)</f>
        <v>0</v>
      </c>
      <c r="J411" s="11">
        <f t="shared" si="41"/>
        <v>0</v>
      </c>
      <c r="K411" s="11">
        <f t="shared" si="42"/>
        <v>13550</v>
      </c>
      <c r="L411" s="11">
        <f t="shared" si="43"/>
        <v>555550</v>
      </c>
      <c r="M411" s="12" t="s">
        <v>705</v>
      </c>
      <c r="N411" s="1" t="s">
        <v>706</v>
      </c>
      <c r="O411" s="1" t="s">
        <v>52</v>
      </c>
      <c r="P411" s="1" t="s">
        <v>52</v>
      </c>
      <c r="Q411" s="1" t="s">
        <v>633</v>
      </c>
      <c r="R411" s="1" t="s">
        <v>63</v>
      </c>
      <c r="S411" s="1" t="s">
        <v>64</v>
      </c>
      <c r="T411" s="1" t="s">
        <v>64</v>
      </c>
      <c r="AR411" s="1" t="s">
        <v>52</v>
      </c>
      <c r="AS411" s="1" t="s">
        <v>52</v>
      </c>
      <c r="AU411" s="1" t="s">
        <v>707</v>
      </c>
      <c r="AV411">
        <v>164</v>
      </c>
    </row>
    <row r="412" spans="1:48" ht="27" customHeight="1">
      <c r="A412" s="12" t="s">
        <v>708</v>
      </c>
      <c r="B412" s="12" t="s">
        <v>709</v>
      </c>
      <c r="C412" s="12" t="s">
        <v>223</v>
      </c>
      <c r="D412" s="10">
        <v>3</v>
      </c>
      <c r="E412" s="11">
        <f>TRUNC(일위대가목록!E111,0)</f>
        <v>688</v>
      </c>
      <c r="F412" s="11">
        <f t="shared" si="39"/>
        <v>2064</v>
      </c>
      <c r="G412" s="11">
        <f>TRUNC(일위대가목록!F111,0)</f>
        <v>13765</v>
      </c>
      <c r="H412" s="11">
        <f t="shared" si="40"/>
        <v>41295</v>
      </c>
      <c r="I412" s="11">
        <f>TRUNC(일위대가목록!G111,0)</f>
        <v>0</v>
      </c>
      <c r="J412" s="11">
        <f t="shared" si="41"/>
        <v>0</v>
      </c>
      <c r="K412" s="11">
        <f t="shared" si="42"/>
        <v>14453</v>
      </c>
      <c r="L412" s="11">
        <f t="shared" si="43"/>
        <v>43359</v>
      </c>
      <c r="M412" s="12" t="s">
        <v>710</v>
      </c>
      <c r="N412" s="1" t="s">
        <v>711</v>
      </c>
      <c r="O412" s="1" t="s">
        <v>52</v>
      </c>
      <c r="P412" s="1" t="s">
        <v>52</v>
      </c>
      <c r="Q412" s="1" t="s">
        <v>633</v>
      </c>
      <c r="R412" s="1" t="s">
        <v>63</v>
      </c>
      <c r="S412" s="1" t="s">
        <v>64</v>
      </c>
      <c r="T412" s="1" t="s">
        <v>64</v>
      </c>
      <c r="AR412" s="1" t="s">
        <v>52</v>
      </c>
      <c r="AS412" s="1" t="s">
        <v>52</v>
      </c>
      <c r="AU412" s="1" t="s">
        <v>712</v>
      </c>
      <c r="AV412">
        <v>165</v>
      </c>
    </row>
    <row r="413" spans="1:48" ht="27" customHeight="1">
      <c r="A413" s="12" t="s">
        <v>713</v>
      </c>
      <c r="B413" s="12" t="s">
        <v>347</v>
      </c>
      <c r="C413" s="12" t="s">
        <v>83</v>
      </c>
      <c r="D413" s="10">
        <v>94</v>
      </c>
      <c r="E413" s="11">
        <f>TRUNC(일위대가목록!E112,0)</f>
        <v>0</v>
      </c>
      <c r="F413" s="11">
        <f t="shared" si="39"/>
        <v>0</v>
      </c>
      <c r="G413" s="11">
        <f>TRUNC(일위대가목록!F112,0)</f>
        <v>11027</v>
      </c>
      <c r="H413" s="11">
        <f t="shared" si="40"/>
        <v>1036538</v>
      </c>
      <c r="I413" s="11">
        <f>TRUNC(일위대가목록!G112,0)</f>
        <v>661</v>
      </c>
      <c r="J413" s="11">
        <f t="shared" si="41"/>
        <v>62134</v>
      </c>
      <c r="K413" s="11">
        <f t="shared" si="42"/>
        <v>11688</v>
      </c>
      <c r="L413" s="11">
        <f t="shared" si="43"/>
        <v>1098672</v>
      </c>
      <c r="M413" s="12" t="s">
        <v>714</v>
      </c>
      <c r="N413" s="1" t="s">
        <v>715</v>
      </c>
      <c r="O413" s="1" t="s">
        <v>52</v>
      </c>
      <c r="P413" s="1" t="s">
        <v>52</v>
      </c>
      <c r="Q413" s="1" t="s">
        <v>633</v>
      </c>
      <c r="R413" s="1" t="s">
        <v>63</v>
      </c>
      <c r="S413" s="1" t="s">
        <v>64</v>
      </c>
      <c r="T413" s="1" t="s">
        <v>64</v>
      </c>
      <c r="AR413" s="1" t="s">
        <v>52</v>
      </c>
      <c r="AS413" s="1" t="s">
        <v>52</v>
      </c>
      <c r="AU413" s="1" t="s">
        <v>716</v>
      </c>
      <c r="AV413">
        <v>166</v>
      </c>
    </row>
    <row r="414" spans="1:48" ht="27" customHeight="1">
      <c r="A414" s="10"/>
      <c r="B414" s="10"/>
      <c r="C414" s="10"/>
      <c r="D414" s="10"/>
      <c r="E414" s="11"/>
      <c r="F414" s="11"/>
      <c r="G414" s="11"/>
      <c r="H414" s="11"/>
      <c r="I414" s="11"/>
      <c r="J414" s="11"/>
      <c r="K414" s="11"/>
      <c r="L414" s="11"/>
      <c r="M414" s="10"/>
      <c r="Q414" s="1" t="s">
        <v>633</v>
      </c>
    </row>
    <row r="415" spans="1:48" ht="27" customHeight="1">
      <c r="A415" s="10"/>
      <c r="B415" s="10"/>
      <c r="C415" s="10"/>
      <c r="D415" s="10"/>
      <c r="E415" s="11"/>
      <c r="F415" s="11"/>
      <c r="G415" s="11"/>
      <c r="H415" s="11"/>
      <c r="I415" s="11"/>
      <c r="J415" s="11"/>
      <c r="K415" s="11"/>
      <c r="L415" s="11"/>
      <c r="M415" s="10"/>
      <c r="Q415" s="1" t="s">
        <v>633</v>
      </c>
    </row>
    <row r="416" spans="1:48" ht="27" customHeight="1">
      <c r="A416" s="10"/>
      <c r="B416" s="10"/>
      <c r="C416" s="10"/>
      <c r="D416" s="10"/>
      <c r="E416" s="11"/>
      <c r="F416" s="11"/>
      <c r="G416" s="11"/>
      <c r="H416" s="11"/>
      <c r="I416" s="11"/>
      <c r="J416" s="11"/>
      <c r="K416" s="11"/>
      <c r="L416" s="11"/>
      <c r="M416" s="10"/>
      <c r="Q416" s="1" t="s">
        <v>633</v>
      </c>
    </row>
    <row r="417" spans="1:48" ht="27" customHeight="1">
      <c r="A417" s="10"/>
      <c r="B417" s="10"/>
      <c r="C417" s="10"/>
      <c r="D417" s="10"/>
      <c r="E417" s="11"/>
      <c r="F417" s="11"/>
      <c r="G417" s="11"/>
      <c r="H417" s="11"/>
      <c r="I417" s="11"/>
      <c r="J417" s="11"/>
      <c r="K417" s="11"/>
      <c r="L417" s="11"/>
      <c r="M417" s="10"/>
      <c r="Q417" s="1" t="s">
        <v>633</v>
      </c>
    </row>
    <row r="418" spans="1:48" ht="27" customHeight="1">
      <c r="A418" s="10"/>
      <c r="B418" s="10"/>
      <c r="C418" s="10"/>
      <c r="D418" s="10"/>
      <c r="E418" s="11"/>
      <c r="F418" s="11"/>
      <c r="G418" s="11"/>
      <c r="H418" s="11"/>
      <c r="I418" s="11"/>
      <c r="J418" s="11"/>
      <c r="K418" s="11"/>
      <c r="L418" s="11"/>
      <c r="M418" s="10"/>
      <c r="Q418" s="1" t="s">
        <v>633</v>
      </c>
    </row>
    <row r="419" spans="1:48" ht="27" customHeight="1">
      <c r="A419" s="12" t="s">
        <v>98</v>
      </c>
      <c r="B419" s="10"/>
      <c r="C419" s="10"/>
      <c r="D419" s="10"/>
      <c r="E419" s="11"/>
      <c r="F419" s="11">
        <f>SUMIF(Q395:Q418,"010116",F395:F418)</f>
        <v>83819</v>
      </c>
      <c r="G419" s="11"/>
      <c r="H419" s="11">
        <f>SUMIF(Q395:Q418,"010116",H395:H418)</f>
        <v>7773201</v>
      </c>
      <c r="I419" s="11"/>
      <c r="J419" s="11">
        <f>SUMIF(Q395:Q418,"010116",J395:J418)</f>
        <v>111254</v>
      </c>
      <c r="K419" s="11"/>
      <c r="L419" s="11">
        <f>SUMIF(Q395:Q418,"010116",L395:L418)</f>
        <v>7968274</v>
      </c>
      <c r="M419" s="10"/>
      <c r="N419" t="s">
        <v>99</v>
      </c>
    </row>
    <row r="420" spans="1:48" ht="27" customHeight="1">
      <c r="A420" s="12" t="s">
        <v>717</v>
      </c>
      <c r="B420" s="12" t="s">
        <v>58</v>
      </c>
      <c r="C420" s="10"/>
      <c r="D420" s="10"/>
      <c r="E420" s="11"/>
      <c r="F420" s="11"/>
      <c r="G420" s="11"/>
      <c r="H420" s="11"/>
      <c r="I420" s="11"/>
      <c r="J420" s="11"/>
      <c r="K420" s="11"/>
      <c r="L420" s="11"/>
      <c r="M420" s="10"/>
      <c r="Q420" s="1" t="s">
        <v>718</v>
      </c>
    </row>
    <row r="421" spans="1:48" ht="27" customHeight="1">
      <c r="A421" s="12" t="s">
        <v>719</v>
      </c>
      <c r="B421" s="12" t="s">
        <v>720</v>
      </c>
      <c r="C421" s="12" t="s">
        <v>721</v>
      </c>
      <c r="D421" s="10">
        <v>54</v>
      </c>
      <c r="E421" s="11">
        <f>TRUNC(단가대비표!O55,0)</f>
        <v>6727</v>
      </c>
      <c r="F421" s="11">
        <f>TRUNC(E421*D421, 0)</f>
        <v>363258</v>
      </c>
      <c r="G421" s="11">
        <f>TRUNC(단가대비표!P55,0)</f>
        <v>0</v>
      </c>
      <c r="H421" s="11">
        <f>TRUNC(G421*D421, 0)</f>
        <v>0</v>
      </c>
      <c r="I421" s="11">
        <f>TRUNC(단가대비표!V55,0)</f>
        <v>0</v>
      </c>
      <c r="J421" s="11">
        <f>TRUNC(I421*D421, 0)</f>
        <v>0</v>
      </c>
      <c r="K421" s="11">
        <f t="shared" ref="K421:L423" si="44">TRUNC(E421+G421+I421, 0)</f>
        <v>6727</v>
      </c>
      <c r="L421" s="11">
        <f t="shared" si="44"/>
        <v>363258</v>
      </c>
      <c r="M421" s="12" t="s">
        <v>52</v>
      </c>
      <c r="N421" s="1" t="s">
        <v>722</v>
      </c>
      <c r="O421" s="1" t="s">
        <v>52</v>
      </c>
      <c r="P421" s="1" t="s">
        <v>52</v>
      </c>
      <c r="Q421" s="1" t="s">
        <v>718</v>
      </c>
      <c r="R421" s="1" t="s">
        <v>64</v>
      </c>
      <c r="S421" s="1" t="s">
        <v>64</v>
      </c>
      <c r="T421" s="1" t="s">
        <v>63</v>
      </c>
      <c r="AR421" s="1" t="s">
        <v>52</v>
      </c>
      <c r="AS421" s="1" t="s">
        <v>52</v>
      </c>
      <c r="AU421" s="1" t="s">
        <v>723</v>
      </c>
      <c r="AV421">
        <v>205</v>
      </c>
    </row>
    <row r="422" spans="1:48" ht="27" customHeight="1">
      <c r="A422" s="12" t="s">
        <v>724</v>
      </c>
      <c r="B422" s="12" t="s">
        <v>725</v>
      </c>
      <c r="C422" s="12" t="s">
        <v>104</v>
      </c>
      <c r="D422" s="10">
        <v>4.2</v>
      </c>
      <c r="E422" s="11">
        <f>TRUNC(단가대비표!O22,0)</f>
        <v>47000</v>
      </c>
      <c r="F422" s="11">
        <f>TRUNC(E422*D422, 0)</f>
        <v>197400</v>
      </c>
      <c r="G422" s="11">
        <f>TRUNC(단가대비표!P22,0)</f>
        <v>0</v>
      </c>
      <c r="H422" s="11">
        <f>TRUNC(G422*D422, 0)</f>
        <v>0</v>
      </c>
      <c r="I422" s="11">
        <f>TRUNC(단가대비표!V22,0)</f>
        <v>0</v>
      </c>
      <c r="J422" s="11">
        <f>TRUNC(I422*D422, 0)</f>
        <v>0</v>
      </c>
      <c r="K422" s="11">
        <f t="shared" si="44"/>
        <v>47000</v>
      </c>
      <c r="L422" s="11">
        <f t="shared" si="44"/>
        <v>197400</v>
      </c>
      <c r="M422" s="12" t="s">
        <v>52</v>
      </c>
      <c r="N422" s="1" t="s">
        <v>726</v>
      </c>
      <c r="O422" s="1" t="s">
        <v>52</v>
      </c>
      <c r="P422" s="1" t="s">
        <v>52</v>
      </c>
      <c r="Q422" s="1" t="s">
        <v>718</v>
      </c>
      <c r="R422" s="1" t="s">
        <v>64</v>
      </c>
      <c r="S422" s="1" t="s">
        <v>64</v>
      </c>
      <c r="T422" s="1" t="s">
        <v>63</v>
      </c>
      <c r="AR422" s="1" t="s">
        <v>52</v>
      </c>
      <c r="AS422" s="1" t="s">
        <v>52</v>
      </c>
      <c r="AU422" s="1" t="s">
        <v>727</v>
      </c>
      <c r="AV422">
        <v>206</v>
      </c>
    </row>
    <row r="423" spans="1:48" ht="27" customHeight="1">
      <c r="A423" s="12" t="s">
        <v>728</v>
      </c>
      <c r="B423" s="12" t="s">
        <v>725</v>
      </c>
      <c r="C423" s="12" t="s">
        <v>104</v>
      </c>
      <c r="D423" s="10">
        <v>14.96</v>
      </c>
      <c r="E423" s="11">
        <f>TRUNC(단가대비표!O47,0)</f>
        <v>28000</v>
      </c>
      <c r="F423" s="11">
        <f>TRUNC(E423*D423, 0)</f>
        <v>418880</v>
      </c>
      <c r="G423" s="11">
        <f>TRUNC(단가대비표!P47,0)</f>
        <v>0</v>
      </c>
      <c r="H423" s="11">
        <f>TRUNC(G423*D423, 0)</f>
        <v>0</v>
      </c>
      <c r="I423" s="11">
        <f>TRUNC(단가대비표!V47,0)</f>
        <v>0</v>
      </c>
      <c r="J423" s="11">
        <f>TRUNC(I423*D423, 0)</f>
        <v>0</v>
      </c>
      <c r="K423" s="11">
        <f t="shared" si="44"/>
        <v>28000</v>
      </c>
      <c r="L423" s="11">
        <f t="shared" si="44"/>
        <v>418880</v>
      </c>
      <c r="M423" s="12" t="s">
        <v>52</v>
      </c>
      <c r="N423" s="1" t="s">
        <v>729</v>
      </c>
      <c r="O423" s="1" t="s">
        <v>52</v>
      </c>
      <c r="P423" s="1" t="s">
        <v>52</v>
      </c>
      <c r="Q423" s="1" t="s">
        <v>718</v>
      </c>
      <c r="R423" s="1" t="s">
        <v>64</v>
      </c>
      <c r="S423" s="1" t="s">
        <v>64</v>
      </c>
      <c r="T423" s="1" t="s">
        <v>63</v>
      </c>
      <c r="AR423" s="1" t="s">
        <v>52</v>
      </c>
      <c r="AS423" s="1" t="s">
        <v>52</v>
      </c>
      <c r="AU423" s="1" t="s">
        <v>730</v>
      </c>
      <c r="AV423">
        <v>207</v>
      </c>
    </row>
    <row r="424" spans="1:48" ht="27" customHeight="1">
      <c r="A424" s="10"/>
      <c r="B424" s="10"/>
      <c r="C424" s="10"/>
      <c r="D424" s="10"/>
      <c r="E424" s="11"/>
      <c r="F424" s="11"/>
      <c r="G424" s="11"/>
      <c r="H424" s="11"/>
      <c r="I424" s="11"/>
      <c r="J424" s="11"/>
      <c r="K424" s="11"/>
      <c r="L424" s="11"/>
      <c r="M424" s="10"/>
      <c r="Q424" s="1" t="s">
        <v>718</v>
      </c>
    </row>
    <row r="425" spans="1:48" ht="27" customHeight="1">
      <c r="A425" s="10"/>
      <c r="B425" s="10"/>
      <c r="C425" s="10"/>
      <c r="D425" s="10"/>
      <c r="E425" s="11"/>
      <c r="F425" s="11"/>
      <c r="G425" s="11"/>
      <c r="H425" s="11"/>
      <c r="I425" s="11"/>
      <c r="J425" s="11"/>
      <c r="K425" s="11"/>
      <c r="L425" s="11"/>
      <c r="M425" s="10"/>
      <c r="Q425" s="1" t="s">
        <v>718</v>
      </c>
    </row>
    <row r="426" spans="1:48" ht="27" customHeight="1">
      <c r="A426" s="10"/>
      <c r="B426" s="10"/>
      <c r="C426" s="10"/>
      <c r="D426" s="10"/>
      <c r="E426" s="11"/>
      <c r="F426" s="11"/>
      <c r="G426" s="11"/>
      <c r="H426" s="11"/>
      <c r="I426" s="11"/>
      <c r="J426" s="11"/>
      <c r="K426" s="11"/>
      <c r="L426" s="11"/>
      <c r="M426" s="10"/>
      <c r="Q426" s="1" t="s">
        <v>718</v>
      </c>
    </row>
    <row r="427" spans="1:48" ht="27" customHeight="1">
      <c r="A427" s="10"/>
      <c r="B427" s="10"/>
      <c r="C427" s="10"/>
      <c r="D427" s="10"/>
      <c r="E427" s="11"/>
      <c r="F427" s="11"/>
      <c r="G427" s="11"/>
      <c r="H427" s="11"/>
      <c r="I427" s="11"/>
      <c r="J427" s="11"/>
      <c r="K427" s="11"/>
      <c r="L427" s="11"/>
      <c r="M427" s="10"/>
      <c r="Q427" s="1" t="s">
        <v>718</v>
      </c>
    </row>
    <row r="428" spans="1:48" ht="27" customHeight="1">
      <c r="A428" s="10"/>
      <c r="B428" s="10"/>
      <c r="C428" s="10"/>
      <c r="D428" s="10"/>
      <c r="E428" s="11"/>
      <c r="F428" s="11"/>
      <c r="G428" s="11"/>
      <c r="H428" s="11"/>
      <c r="I428" s="11"/>
      <c r="J428" s="11"/>
      <c r="K428" s="11"/>
      <c r="L428" s="11"/>
      <c r="M428" s="10"/>
      <c r="Q428" s="1" t="s">
        <v>718</v>
      </c>
    </row>
    <row r="429" spans="1:48" ht="27" customHeight="1">
      <c r="A429" s="10"/>
      <c r="B429" s="10"/>
      <c r="C429" s="10"/>
      <c r="D429" s="10"/>
      <c r="E429" s="11"/>
      <c r="F429" s="11"/>
      <c r="G429" s="11"/>
      <c r="H429" s="11"/>
      <c r="I429" s="11"/>
      <c r="J429" s="11"/>
      <c r="K429" s="11"/>
      <c r="L429" s="11"/>
      <c r="M429" s="10"/>
      <c r="Q429" s="1" t="s">
        <v>718</v>
      </c>
    </row>
    <row r="430" spans="1:48" ht="27" customHeight="1">
      <c r="A430" s="10"/>
      <c r="B430" s="10"/>
      <c r="C430" s="10"/>
      <c r="D430" s="10"/>
      <c r="E430" s="11"/>
      <c r="F430" s="11"/>
      <c r="G430" s="11"/>
      <c r="H430" s="11"/>
      <c r="I430" s="11"/>
      <c r="J430" s="11"/>
      <c r="K430" s="11"/>
      <c r="L430" s="11"/>
      <c r="M430" s="10"/>
      <c r="Q430" s="1" t="s">
        <v>718</v>
      </c>
    </row>
    <row r="431" spans="1:48" ht="27" customHeight="1">
      <c r="A431" s="10"/>
      <c r="B431" s="10"/>
      <c r="C431" s="10"/>
      <c r="D431" s="10"/>
      <c r="E431" s="11"/>
      <c r="F431" s="11"/>
      <c r="G431" s="11"/>
      <c r="H431" s="11"/>
      <c r="I431" s="11"/>
      <c r="J431" s="11"/>
      <c r="K431" s="11"/>
      <c r="L431" s="11"/>
      <c r="M431" s="10"/>
      <c r="Q431" s="1" t="s">
        <v>718</v>
      </c>
    </row>
    <row r="432" spans="1:48" ht="27" customHeight="1">
      <c r="A432" s="10"/>
      <c r="B432" s="10"/>
      <c r="C432" s="10"/>
      <c r="D432" s="10"/>
      <c r="E432" s="11"/>
      <c r="F432" s="11"/>
      <c r="G432" s="11"/>
      <c r="H432" s="11"/>
      <c r="I432" s="11"/>
      <c r="J432" s="11"/>
      <c r="K432" s="11"/>
      <c r="L432" s="11"/>
      <c r="M432" s="10"/>
      <c r="Q432" s="1" t="s">
        <v>718</v>
      </c>
    </row>
    <row r="433" spans="1:48" ht="27" customHeight="1">
      <c r="A433" s="10"/>
      <c r="B433" s="10"/>
      <c r="C433" s="10"/>
      <c r="D433" s="10"/>
      <c r="E433" s="11"/>
      <c r="F433" s="11"/>
      <c r="G433" s="11"/>
      <c r="H433" s="11"/>
      <c r="I433" s="11"/>
      <c r="J433" s="11"/>
      <c r="K433" s="11"/>
      <c r="L433" s="11"/>
      <c r="M433" s="10"/>
      <c r="Q433" s="1" t="s">
        <v>718</v>
      </c>
    </row>
    <row r="434" spans="1:48" ht="27" customHeight="1">
      <c r="A434" s="10"/>
      <c r="B434" s="10"/>
      <c r="C434" s="10"/>
      <c r="D434" s="10"/>
      <c r="E434" s="11"/>
      <c r="F434" s="11"/>
      <c r="G434" s="11"/>
      <c r="H434" s="11"/>
      <c r="I434" s="11"/>
      <c r="J434" s="11"/>
      <c r="K434" s="11"/>
      <c r="L434" s="11"/>
      <c r="M434" s="10"/>
      <c r="Q434" s="1" t="s">
        <v>718</v>
      </c>
    </row>
    <row r="435" spans="1:48" ht="27" customHeight="1">
      <c r="A435" s="10"/>
      <c r="B435" s="10"/>
      <c r="C435" s="10"/>
      <c r="D435" s="10"/>
      <c r="E435" s="11"/>
      <c r="F435" s="11"/>
      <c r="G435" s="11"/>
      <c r="H435" s="11"/>
      <c r="I435" s="11"/>
      <c r="J435" s="11"/>
      <c r="K435" s="11"/>
      <c r="L435" s="11"/>
      <c r="M435" s="10"/>
      <c r="Q435" s="1" t="s">
        <v>718</v>
      </c>
    </row>
    <row r="436" spans="1:48" ht="27" customHeight="1">
      <c r="A436" s="10"/>
      <c r="B436" s="10"/>
      <c r="C436" s="10"/>
      <c r="D436" s="10"/>
      <c r="E436" s="11"/>
      <c r="F436" s="11"/>
      <c r="G436" s="11"/>
      <c r="H436" s="11"/>
      <c r="I436" s="11"/>
      <c r="J436" s="11"/>
      <c r="K436" s="11"/>
      <c r="L436" s="11"/>
      <c r="M436" s="10"/>
      <c r="Q436" s="1" t="s">
        <v>718</v>
      </c>
    </row>
    <row r="437" spans="1:48" ht="27" customHeight="1">
      <c r="A437" s="10"/>
      <c r="B437" s="10"/>
      <c r="C437" s="10"/>
      <c r="D437" s="10"/>
      <c r="E437" s="11"/>
      <c r="F437" s="11"/>
      <c r="G437" s="11"/>
      <c r="H437" s="11"/>
      <c r="I437" s="11"/>
      <c r="J437" s="11"/>
      <c r="K437" s="11"/>
      <c r="L437" s="11"/>
      <c r="M437" s="10"/>
      <c r="Q437" s="1" t="s">
        <v>718</v>
      </c>
    </row>
    <row r="438" spans="1:48" ht="27" customHeight="1">
      <c r="A438" s="10"/>
      <c r="B438" s="10"/>
      <c r="C438" s="10"/>
      <c r="D438" s="10"/>
      <c r="E438" s="11"/>
      <c r="F438" s="11"/>
      <c r="G438" s="11"/>
      <c r="H438" s="11"/>
      <c r="I438" s="11"/>
      <c r="J438" s="11"/>
      <c r="K438" s="11"/>
      <c r="L438" s="11"/>
      <c r="M438" s="10"/>
      <c r="Q438" s="1" t="s">
        <v>718</v>
      </c>
    </row>
    <row r="439" spans="1:48" ht="27" customHeight="1">
      <c r="A439" s="10"/>
      <c r="B439" s="10"/>
      <c r="C439" s="10"/>
      <c r="D439" s="10"/>
      <c r="E439" s="11"/>
      <c r="F439" s="11"/>
      <c r="G439" s="11"/>
      <c r="H439" s="11"/>
      <c r="I439" s="11"/>
      <c r="J439" s="11"/>
      <c r="K439" s="11"/>
      <c r="L439" s="11"/>
      <c r="M439" s="10"/>
      <c r="Q439" s="1" t="s">
        <v>718</v>
      </c>
    </row>
    <row r="440" spans="1:48" ht="27" customHeight="1">
      <c r="A440" s="10"/>
      <c r="B440" s="10"/>
      <c r="C440" s="10"/>
      <c r="D440" s="10"/>
      <c r="E440" s="11"/>
      <c r="F440" s="11"/>
      <c r="G440" s="11"/>
      <c r="H440" s="11"/>
      <c r="I440" s="11"/>
      <c r="J440" s="11"/>
      <c r="K440" s="11"/>
      <c r="L440" s="11"/>
      <c r="M440" s="10"/>
      <c r="Q440" s="1" t="s">
        <v>718</v>
      </c>
    </row>
    <row r="441" spans="1:48" ht="27" customHeight="1">
      <c r="A441" s="10"/>
      <c r="B441" s="10"/>
      <c r="C441" s="10"/>
      <c r="D441" s="10"/>
      <c r="E441" s="11"/>
      <c r="F441" s="11"/>
      <c r="G441" s="11"/>
      <c r="H441" s="11"/>
      <c r="I441" s="11"/>
      <c r="J441" s="11"/>
      <c r="K441" s="11"/>
      <c r="L441" s="11"/>
      <c r="M441" s="10"/>
      <c r="Q441" s="1" t="s">
        <v>718</v>
      </c>
    </row>
    <row r="442" spans="1:48" ht="27" customHeight="1">
      <c r="A442" s="10"/>
      <c r="B442" s="10"/>
      <c r="C442" s="10"/>
      <c r="D442" s="10"/>
      <c r="E442" s="11"/>
      <c r="F442" s="11"/>
      <c r="G442" s="11"/>
      <c r="H442" s="11"/>
      <c r="I442" s="11"/>
      <c r="J442" s="11"/>
      <c r="K442" s="11"/>
      <c r="L442" s="11"/>
      <c r="M442" s="10"/>
      <c r="Q442" s="1" t="s">
        <v>718</v>
      </c>
    </row>
    <row r="443" spans="1:48" ht="27" customHeight="1">
      <c r="A443" s="10"/>
      <c r="B443" s="10"/>
      <c r="C443" s="10"/>
      <c r="D443" s="10"/>
      <c r="E443" s="11"/>
      <c r="F443" s="11"/>
      <c r="G443" s="11"/>
      <c r="H443" s="11"/>
      <c r="I443" s="11"/>
      <c r="J443" s="11"/>
      <c r="K443" s="11"/>
      <c r="L443" s="11"/>
      <c r="M443" s="10"/>
      <c r="Q443" s="1" t="s">
        <v>718</v>
      </c>
    </row>
    <row r="444" spans="1:48" ht="27" customHeight="1">
      <c r="A444" s="10"/>
      <c r="B444" s="10"/>
      <c r="C444" s="10"/>
      <c r="D444" s="10"/>
      <c r="E444" s="11"/>
      <c r="F444" s="11"/>
      <c r="G444" s="11"/>
      <c r="H444" s="11"/>
      <c r="I444" s="11"/>
      <c r="J444" s="11"/>
      <c r="K444" s="11"/>
      <c r="L444" s="11"/>
      <c r="M444" s="10"/>
      <c r="Q444" s="1" t="s">
        <v>718</v>
      </c>
    </row>
    <row r="445" spans="1:48" ht="27" customHeight="1">
      <c r="A445" s="12" t="s">
        <v>98</v>
      </c>
      <c r="B445" s="10"/>
      <c r="C445" s="10"/>
      <c r="D445" s="10"/>
      <c r="E445" s="11"/>
      <c r="F445" s="11">
        <f>SUMIF(Q421:Q444,"010117",F421:F444)</f>
        <v>979538</v>
      </c>
      <c r="G445" s="11"/>
      <c r="H445" s="11">
        <f>SUMIF(Q421:Q444,"010117",H421:H444)</f>
        <v>0</v>
      </c>
      <c r="I445" s="11"/>
      <c r="J445" s="11">
        <f>SUMIF(Q421:Q444,"010117",J421:J444)</f>
        <v>0</v>
      </c>
      <c r="K445" s="11"/>
      <c r="L445" s="11">
        <f>SUMIF(Q421:Q444,"010117",L421:L444)</f>
        <v>979538</v>
      </c>
      <c r="M445" s="10"/>
      <c r="N445" t="s">
        <v>99</v>
      </c>
    </row>
    <row r="446" spans="1:48" ht="27" customHeight="1">
      <c r="A446" s="12" t="s">
        <v>731</v>
      </c>
      <c r="B446" s="12" t="s">
        <v>58</v>
      </c>
      <c r="C446" s="10"/>
      <c r="D446" s="10"/>
      <c r="E446" s="11"/>
      <c r="F446" s="11"/>
      <c r="G446" s="11"/>
      <c r="H446" s="11"/>
      <c r="I446" s="11"/>
      <c r="J446" s="11"/>
      <c r="K446" s="11"/>
      <c r="L446" s="11"/>
      <c r="M446" s="10"/>
      <c r="Q446" s="1" t="s">
        <v>732</v>
      </c>
    </row>
    <row r="447" spans="1:48" ht="27" customHeight="1">
      <c r="A447" s="12" t="s">
        <v>733</v>
      </c>
      <c r="B447" s="12" t="s">
        <v>734</v>
      </c>
      <c r="C447" s="12" t="s">
        <v>721</v>
      </c>
      <c r="D447" s="10">
        <v>54</v>
      </c>
      <c r="E447" s="11">
        <f>TRUNC(단가산출목록!E6,0)</f>
        <v>0</v>
      </c>
      <c r="F447" s="11">
        <f>TRUNC(E447*D447, 0)</f>
        <v>0</v>
      </c>
      <c r="G447" s="11">
        <f>TRUNC(단가산출목록!F6,0)</f>
        <v>0</v>
      </c>
      <c r="H447" s="11">
        <f>TRUNC(G447*D447, 0)</f>
        <v>0</v>
      </c>
      <c r="I447" s="11">
        <f>TRUNC(단가산출목록!G6,0)</f>
        <v>1977</v>
      </c>
      <c r="J447" s="11">
        <f>TRUNC(I447*D447, 0)</f>
        <v>106758</v>
      </c>
      <c r="K447" s="11">
        <f>TRUNC(E447+G447+I447, 0)</f>
        <v>1977</v>
      </c>
      <c r="L447" s="11">
        <f>TRUNC(F447+H447+J447, 0)</f>
        <v>106758</v>
      </c>
      <c r="M447" s="12" t="s">
        <v>735</v>
      </c>
      <c r="N447" s="1" t="s">
        <v>736</v>
      </c>
      <c r="O447" s="1" t="s">
        <v>52</v>
      </c>
      <c r="P447" s="1" t="s">
        <v>52</v>
      </c>
      <c r="Q447" s="1" t="s">
        <v>732</v>
      </c>
      <c r="R447" s="1" t="s">
        <v>64</v>
      </c>
      <c r="S447" s="1" t="s">
        <v>63</v>
      </c>
      <c r="T447" s="1" t="s">
        <v>64</v>
      </c>
      <c r="AR447" s="1" t="s">
        <v>52</v>
      </c>
      <c r="AS447" s="1" t="s">
        <v>52</v>
      </c>
      <c r="AU447" s="1" t="s">
        <v>737</v>
      </c>
      <c r="AV447">
        <v>208</v>
      </c>
    </row>
    <row r="448" spans="1:48" ht="27" customHeight="1">
      <c r="A448" s="12" t="s">
        <v>738</v>
      </c>
      <c r="B448" s="12" t="s">
        <v>739</v>
      </c>
      <c r="C448" s="12" t="s">
        <v>161</v>
      </c>
      <c r="D448" s="10">
        <v>4.4960000000000004</v>
      </c>
      <c r="E448" s="11">
        <f>TRUNC(단가산출목록!E7,0)</f>
        <v>0</v>
      </c>
      <c r="F448" s="11">
        <f>TRUNC(E448*D448, 0)</f>
        <v>0</v>
      </c>
      <c r="G448" s="11">
        <f>TRUNC(단가산출목록!F7,0)</f>
        <v>0</v>
      </c>
      <c r="H448" s="11">
        <f>TRUNC(G448*D448, 0)</f>
        <v>0</v>
      </c>
      <c r="I448" s="11">
        <f>TRUNC(단가산출목록!G7,0)</f>
        <v>18922</v>
      </c>
      <c r="J448" s="11">
        <f>TRUNC(I448*D448, 0)</f>
        <v>85073</v>
      </c>
      <c r="K448" s="11">
        <f>TRUNC(E448+G448+I448, 0)</f>
        <v>18922</v>
      </c>
      <c r="L448" s="11">
        <f>TRUNC(F448+H448+J448, 0)</f>
        <v>85073</v>
      </c>
      <c r="M448" s="12" t="s">
        <v>740</v>
      </c>
      <c r="N448" s="1" t="s">
        <v>741</v>
      </c>
      <c r="O448" s="1" t="s">
        <v>52</v>
      </c>
      <c r="P448" s="1" t="s">
        <v>52</v>
      </c>
      <c r="Q448" s="1" t="s">
        <v>732</v>
      </c>
      <c r="R448" s="1" t="s">
        <v>64</v>
      </c>
      <c r="S448" s="1" t="s">
        <v>63</v>
      </c>
      <c r="T448" s="1" t="s">
        <v>64</v>
      </c>
      <c r="AR448" s="1" t="s">
        <v>52</v>
      </c>
      <c r="AS448" s="1" t="s">
        <v>52</v>
      </c>
      <c r="AU448" s="1" t="s">
        <v>742</v>
      </c>
      <c r="AV448">
        <v>209</v>
      </c>
    </row>
    <row r="449" spans="1:17" ht="27" customHeight="1">
      <c r="A449" s="10"/>
      <c r="B449" s="10"/>
      <c r="C449" s="10"/>
      <c r="D449" s="10"/>
      <c r="E449" s="11"/>
      <c r="F449" s="11"/>
      <c r="G449" s="11"/>
      <c r="H449" s="11"/>
      <c r="I449" s="11"/>
      <c r="J449" s="11"/>
      <c r="K449" s="11"/>
      <c r="L449" s="11"/>
      <c r="M449" s="10"/>
      <c r="Q449" s="1" t="s">
        <v>732</v>
      </c>
    </row>
    <row r="450" spans="1:17" ht="27" customHeight="1">
      <c r="A450" s="10"/>
      <c r="B450" s="10"/>
      <c r="C450" s="10"/>
      <c r="D450" s="10"/>
      <c r="E450" s="11"/>
      <c r="F450" s="11"/>
      <c r="G450" s="11"/>
      <c r="H450" s="11"/>
      <c r="I450" s="11"/>
      <c r="J450" s="11"/>
      <c r="K450" s="11"/>
      <c r="L450" s="11"/>
      <c r="M450" s="10"/>
      <c r="Q450" s="1" t="s">
        <v>732</v>
      </c>
    </row>
    <row r="451" spans="1:17" ht="27" customHeight="1">
      <c r="A451" s="10"/>
      <c r="B451" s="10"/>
      <c r="C451" s="10"/>
      <c r="D451" s="10"/>
      <c r="E451" s="11"/>
      <c r="F451" s="11"/>
      <c r="G451" s="11"/>
      <c r="H451" s="11"/>
      <c r="I451" s="11"/>
      <c r="J451" s="11"/>
      <c r="K451" s="11"/>
      <c r="L451" s="11"/>
      <c r="M451" s="10"/>
      <c r="Q451" s="1" t="s">
        <v>732</v>
      </c>
    </row>
    <row r="452" spans="1:17" ht="27" customHeight="1">
      <c r="A452" s="10"/>
      <c r="B452" s="10"/>
      <c r="C452" s="10"/>
      <c r="D452" s="10"/>
      <c r="E452" s="11"/>
      <c r="F452" s="11"/>
      <c r="G452" s="11"/>
      <c r="H452" s="11"/>
      <c r="I452" s="11"/>
      <c r="J452" s="11"/>
      <c r="K452" s="11"/>
      <c r="L452" s="11"/>
      <c r="M452" s="10"/>
      <c r="Q452" s="1" t="s">
        <v>732</v>
      </c>
    </row>
    <row r="453" spans="1:17" ht="27" customHeight="1">
      <c r="A453" s="10"/>
      <c r="B453" s="10"/>
      <c r="C453" s="10"/>
      <c r="D453" s="10"/>
      <c r="E453" s="11"/>
      <c r="F453" s="11"/>
      <c r="G453" s="11"/>
      <c r="H453" s="11"/>
      <c r="I453" s="11"/>
      <c r="J453" s="11"/>
      <c r="K453" s="11"/>
      <c r="L453" s="11"/>
      <c r="M453" s="10"/>
      <c r="Q453" s="1" t="s">
        <v>732</v>
      </c>
    </row>
    <row r="454" spans="1:17" ht="27" customHeight="1">
      <c r="A454" s="10"/>
      <c r="B454" s="10"/>
      <c r="C454" s="10"/>
      <c r="D454" s="10"/>
      <c r="E454" s="11"/>
      <c r="F454" s="11"/>
      <c r="G454" s="11"/>
      <c r="H454" s="11"/>
      <c r="I454" s="11"/>
      <c r="J454" s="11"/>
      <c r="K454" s="11"/>
      <c r="L454" s="11"/>
      <c r="M454" s="10"/>
      <c r="Q454" s="1" t="s">
        <v>732</v>
      </c>
    </row>
    <row r="455" spans="1:17" ht="27" customHeight="1">
      <c r="A455" s="10"/>
      <c r="B455" s="10"/>
      <c r="C455" s="10"/>
      <c r="D455" s="10"/>
      <c r="E455" s="11"/>
      <c r="F455" s="11"/>
      <c r="G455" s="11"/>
      <c r="H455" s="11"/>
      <c r="I455" s="11"/>
      <c r="J455" s="11"/>
      <c r="K455" s="11"/>
      <c r="L455" s="11"/>
      <c r="M455" s="10"/>
      <c r="Q455" s="1" t="s">
        <v>732</v>
      </c>
    </row>
    <row r="456" spans="1:17" ht="27" customHeight="1">
      <c r="A456" s="10"/>
      <c r="B456" s="10"/>
      <c r="C456" s="10"/>
      <c r="D456" s="10"/>
      <c r="E456" s="11"/>
      <c r="F456" s="11"/>
      <c r="G456" s="11"/>
      <c r="H456" s="11"/>
      <c r="I456" s="11"/>
      <c r="J456" s="11"/>
      <c r="K456" s="11"/>
      <c r="L456" s="11"/>
      <c r="M456" s="10"/>
      <c r="Q456" s="1" t="s">
        <v>732</v>
      </c>
    </row>
    <row r="457" spans="1:17" ht="27" customHeight="1">
      <c r="A457" s="10"/>
      <c r="B457" s="10"/>
      <c r="C457" s="10"/>
      <c r="D457" s="10"/>
      <c r="E457" s="11"/>
      <c r="F457" s="11"/>
      <c r="G457" s="11"/>
      <c r="H457" s="11"/>
      <c r="I457" s="11"/>
      <c r="J457" s="11"/>
      <c r="K457" s="11"/>
      <c r="L457" s="11"/>
      <c r="M457" s="10"/>
      <c r="Q457" s="1" t="s">
        <v>732</v>
      </c>
    </row>
    <row r="458" spans="1:17" ht="27" customHeight="1">
      <c r="A458" s="10"/>
      <c r="B458" s="10"/>
      <c r="C458" s="10"/>
      <c r="D458" s="10"/>
      <c r="E458" s="11"/>
      <c r="F458" s="11"/>
      <c r="G458" s="11"/>
      <c r="H458" s="11"/>
      <c r="I458" s="11"/>
      <c r="J458" s="11"/>
      <c r="K458" s="11"/>
      <c r="L458" s="11"/>
      <c r="M458" s="10"/>
      <c r="Q458" s="1" t="s">
        <v>732</v>
      </c>
    </row>
    <row r="459" spans="1:17" ht="27" customHeight="1">
      <c r="A459" s="10"/>
      <c r="B459" s="10"/>
      <c r="C459" s="10"/>
      <c r="D459" s="10"/>
      <c r="E459" s="11"/>
      <c r="F459" s="11"/>
      <c r="G459" s="11"/>
      <c r="H459" s="11"/>
      <c r="I459" s="11"/>
      <c r="J459" s="11"/>
      <c r="K459" s="11"/>
      <c r="L459" s="11"/>
      <c r="M459" s="10"/>
      <c r="Q459" s="1" t="s">
        <v>732</v>
      </c>
    </row>
    <row r="460" spans="1:17" ht="27" customHeight="1">
      <c r="A460" s="10"/>
      <c r="B460" s="10"/>
      <c r="C460" s="10"/>
      <c r="D460" s="10"/>
      <c r="E460" s="11"/>
      <c r="F460" s="11"/>
      <c r="G460" s="11"/>
      <c r="H460" s="11"/>
      <c r="I460" s="11"/>
      <c r="J460" s="11"/>
      <c r="K460" s="11"/>
      <c r="L460" s="11"/>
      <c r="M460" s="10"/>
      <c r="Q460" s="1" t="s">
        <v>732</v>
      </c>
    </row>
    <row r="461" spans="1:17" ht="27" customHeight="1">
      <c r="A461" s="10"/>
      <c r="B461" s="10"/>
      <c r="C461" s="10"/>
      <c r="D461" s="10"/>
      <c r="E461" s="11"/>
      <c r="F461" s="11"/>
      <c r="G461" s="11"/>
      <c r="H461" s="11"/>
      <c r="I461" s="11"/>
      <c r="J461" s="11"/>
      <c r="K461" s="11"/>
      <c r="L461" s="11"/>
      <c r="M461" s="10"/>
      <c r="Q461" s="1" t="s">
        <v>732</v>
      </c>
    </row>
    <row r="462" spans="1:17" ht="27" customHeight="1">
      <c r="A462" s="10"/>
      <c r="B462" s="10"/>
      <c r="C462" s="10"/>
      <c r="D462" s="10"/>
      <c r="E462" s="11"/>
      <c r="F462" s="11"/>
      <c r="G462" s="11"/>
      <c r="H462" s="11"/>
      <c r="I462" s="11"/>
      <c r="J462" s="11"/>
      <c r="K462" s="11"/>
      <c r="L462" s="11"/>
      <c r="M462" s="10"/>
      <c r="Q462" s="1" t="s">
        <v>732</v>
      </c>
    </row>
    <row r="463" spans="1:17" ht="27" customHeight="1">
      <c r="A463" s="10"/>
      <c r="B463" s="10"/>
      <c r="C463" s="10"/>
      <c r="D463" s="10"/>
      <c r="E463" s="11"/>
      <c r="F463" s="11"/>
      <c r="G463" s="11"/>
      <c r="H463" s="11"/>
      <c r="I463" s="11"/>
      <c r="J463" s="11"/>
      <c r="K463" s="11"/>
      <c r="L463" s="11"/>
      <c r="M463" s="10"/>
      <c r="Q463" s="1" t="s">
        <v>732</v>
      </c>
    </row>
    <row r="464" spans="1:17" ht="27" customHeight="1">
      <c r="A464" s="10"/>
      <c r="B464" s="10"/>
      <c r="C464" s="10"/>
      <c r="D464" s="10"/>
      <c r="E464" s="11"/>
      <c r="F464" s="11"/>
      <c r="G464" s="11"/>
      <c r="H464" s="11"/>
      <c r="I464" s="11"/>
      <c r="J464" s="11"/>
      <c r="K464" s="11"/>
      <c r="L464" s="11"/>
      <c r="M464" s="10"/>
      <c r="Q464" s="1" t="s">
        <v>732</v>
      </c>
    </row>
    <row r="465" spans="1:48" ht="27" customHeight="1">
      <c r="A465" s="10"/>
      <c r="B465" s="10"/>
      <c r="C465" s="10"/>
      <c r="D465" s="10"/>
      <c r="E465" s="11"/>
      <c r="F465" s="11"/>
      <c r="G465" s="11"/>
      <c r="H465" s="11"/>
      <c r="I465" s="11"/>
      <c r="J465" s="11"/>
      <c r="K465" s="11"/>
      <c r="L465" s="11"/>
      <c r="M465" s="10"/>
      <c r="Q465" s="1" t="s">
        <v>732</v>
      </c>
    </row>
    <row r="466" spans="1:48" ht="27" customHeight="1">
      <c r="A466" s="10"/>
      <c r="B466" s="10"/>
      <c r="C466" s="10"/>
      <c r="D466" s="10"/>
      <c r="E466" s="11"/>
      <c r="F466" s="11"/>
      <c r="G466" s="11"/>
      <c r="H466" s="11"/>
      <c r="I466" s="11"/>
      <c r="J466" s="11"/>
      <c r="K466" s="11"/>
      <c r="L466" s="11"/>
      <c r="M466" s="10"/>
      <c r="Q466" s="1" t="s">
        <v>732</v>
      </c>
    </row>
    <row r="467" spans="1:48" ht="27" customHeight="1">
      <c r="A467" s="10"/>
      <c r="B467" s="10"/>
      <c r="C467" s="10"/>
      <c r="D467" s="10"/>
      <c r="E467" s="11"/>
      <c r="F467" s="11"/>
      <c r="G467" s="11"/>
      <c r="H467" s="11"/>
      <c r="I467" s="11"/>
      <c r="J467" s="11"/>
      <c r="K467" s="11"/>
      <c r="L467" s="11"/>
      <c r="M467" s="10"/>
      <c r="Q467" s="1" t="s">
        <v>732</v>
      </c>
    </row>
    <row r="468" spans="1:48" ht="27" customHeight="1">
      <c r="A468" s="10"/>
      <c r="B468" s="10"/>
      <c r="C468" s="10"/>
      <c r="D468" s="10"/>
      <c r="E468" s="11"/>
      <c r="F468" s="11"/>
      <c r="G468" s="11"/>
      <c r="H468" s="11"/>
      <c r="I468" s="11"/>
      <c r="J468" s="11"/>
      <c r="K468" s="11"/>
      <c r="L468" s="11"/>
      <c r="M468" s="10"/>
      <c r="Q468" s="1" t="s">
        <v>732</v>
      </c>
    </row>
    <row r="469" spans="1:48" ht="27" customHeight="1">
      <c r="A469" s="10"/>
      <c r="B469" s="10"/>
      <c r="C469" s="10"/>
      <c r="D469" s="10"/>
      <c r="E469" s="11"/>
      <c r="F469" s="11"/>
      <c r="G469" s="11"/>
      <c r="H469" s="11"/>
      <c r="I469" s="11"/>
      <c r="J469" s="11"/>
      <c r="K469" s="11"/>
      <c r="L469" s="11"/>
      <c r="M469" s="10"/>
      <c r="Q469" s="1" t="s">
        <v>732</v>
      </c>
    </row>
    <row r="470" spans="1:48" ht="27" customHeight="1">
      <c r="A470" s="10"/>
      <c r="B470" s="10"/>
      <c r="C470" s="10"/>
      <c r="D470" s="10"/>
      <c r="E470" s="11"/>
      <c r="F470" s="11"/>
      <c r="G470" s="11"/>
      <c r="H470" s="11"/>
      <c r="I470" s="11"/>
      <c r="J470" s="11"/>
      <c r="K470" s="11"/>
      <c r="L470" s="11"/>
      <c r="M470" s="10"/>
      <c r="Q470" s="1" t="s">
        <v>732</v>
      </c>
    </row>
    <row r="471" spans="1:48" ht="27" customHeight="1">
      <c r="A471" s="12" t="s">
        <v>98</v>
      </c>
      <c r="B471" s="10"/>
      <c r="C471" s="10"/>
      <c r="D471" s="10"/>
      <c r="E471" s="11"/>
      <c r="F471" s="11">
        <f>SUMIF(Q447:Q470,"010118",F447:F470)</f>
        <v>0</v>
      </c>
      <c r="G471" s="11"/>
      <c r="H471" s="11">
        <f>SUMIF(Q447:Q470,"010118",H447:H470)</f>
        <v>0</v>
      </c>
      <c r="I471" s="11"/>
      <c r="J471" s="11">
        <f>SUMIF(Q447:Q470,"010118",J447:J470)</f>
        <v>191831</v>
      </c>
      <c r="K471" s="11"/>
      <c r="L471" s="11">
        <f>SUMIF(Q447:Q470,"010118",L447:L470)</f>
        <v>191831</v>
      </c>
      <c r="M471" s="10"/>
      <c r="N471" t="s">
        <v>99</v>
      </c>
    </row>
    <row r="472" spans="1:48" ht="27" customHeight="1">
      <c r="A472" s="12" t="s">
        <v>743</v>
      </c>
      <c r="B472" s="12"/>
      <c r="C472" s="10"/>
      <c r="D472" s="10"/>
      <c r="E472" s="11"/>
      <c r="F472" s="11"/>
      <c r="G472" s="11"/>
      <c r="H472" s="11"/>
      <c r="I472" s="11"/>
      <c r="J472" s="11"/>
      <c r="K472" s="11"/>
      <c r="L472" s="11"/>
      <c r="M472" s="10"/>
      <c r="Q472" s="1" t="s">
        <v>744</v>
      </c>
    </row>
    <row r="473" spans="1:48" ht="27" customHeight="1">
      <c r="A473" s="12" t="s">
        <v>746</v>
      </c>
      <c r="B473" s="12" t="s">
        <v>747</v>
      </c>
      <c r="C473" s="12" t="s">
        <v>161</v>
      </c>
      <c r="D473" s="10">
        <v>31.867000000000001</v>
      </c>
      <c r="E473" s="11">
        <f>TRUNC(단가대비표!O149,0)</f>
        <v>0</v>
      </c>
      <c r="F473" s="11">
        <f t="shared" ref="F473:F478" si="45">TRUNC(E473*D473, 0)</f>
        <v>0</v>
      </c>
      <c r="G473" s="11">
        <f>TRUNC(단가대비표!P149,0)</f>
        <v>0</v>
      </c>
      <c r="H473" s="11">
        <f t="shared" ref="H473:H478" si="46">TRUNC(G473*D473, 0)</f>
        <v>0</v>
      </c>
      <c r="I473" s="11">
        <f>TRUNC(단가대비표!V149,0)</f>
        <v>31142</v>
      </c>
      <c r="J473" s="11">
        <f t="shared" ref="J473:J478" si="47">TRUNC(I473*D473, 0)</f>
        <v>992402</v>
      </c>
      <c r="K473" s="11">
        <f t="shared" ref="K473:L478" si="48">TRUNC(E473+G473+I473, 0)</f>
        <v>31142</v>
      </c>
      <c r="L473" s="11">
        <f t="shared" si="48"/>
        <v>992402</v>
      </c>
      <c r="M473" s="12" t="s">
        <v>52</v>
      </c>
      <c r="N473" s="1" t="s">
        <v>748</v>
      </c>
      <c r="O473" s="1" t="s">
        <v>52</v>
      </c>
      <c r="P473" s="1" t="s">
        <v>52</v>
      </c>
      <c r="Q473" s="1" t="s">
        <v>744</v>
      </c>
      <c r="R473" s="1" t="s">
        <v>64</v>
      </c>
      <c r="S473" s="1" t="s">
        <v>64</v>
      </c>
      <c r="T473" s="1" t="s">
        <v>63</v>
      </c>
      <c r="AR473" s="1" t="s">
        <v>52</v>
      </c>
      <c r="AS473" s="1" t="s">
        <v>52</v>
      </c>
      <c r="AU473" s="1" t="s">
        <v>749</v>
      </c>
      <c r="AV473">
        <v>168</v>
      </c>
    </row>
    <row r="474" spans="1:48" ht="27" customHeight="1">
      <c r="A474" s="12" t="s">
        <v>750</v>
      </c>
      <c r="B474" s="12" t="s">
        <v>751</v>
      </c>
      <c r="C474" s="12" t="s">
        <v>161</v>
      </c>
      <c r="D474" s="10">
        <v>0.46400000000000002</v>
      </c>
      <c r="E474" s="11">
        <f>TRUNC(단가대비표!O150,0)</f>
        <v>0</v>
      </c>
      <c r="F474" s="11">
        <f t="shared" si="45"/>
        <v>0</v>
      </c>
      <c r="G474" s="11">
        <f>TRUNC(단가대비표!P150,0)</f>
        <v>0</v>
      </c>
      <c r="H474" s="11">
        <f t="shared" si="46"/>
        <v>0</v>
      </c>
      <c r="I474" s="11">
        <f>TRUNC(단가대비표!V150,0)</f>
        <v>49571</v>
      </c>
      <c r="J474" s="11">
        <f t="shared" si="47"/>
        <v>23000</v>
      </c>
      <c r="K474" s="11">
        <f t="shared" si="48"/>
        <v>49571</v>
      </c>
      <c r="L474" s="11">
        <f t="shared" si="48"/>
        <v>23000</v>
      </c>
      <c r="M474" s="12" t="s">
        <v>52</v>
      </c>
      <c r="N474" s="1" t="s">
        <v>752</v>
      </c>
      <c r="O474" s="1" t="s">
        <v>52</v>
      </c>
      <c r="P474" s="1" t="s">
        <v>52</v>
      </c>
      <c r="Q474" s="1" t="s">
        <v>744</v>
      </c>
      <c r="R474" s="1" t="s">
        <v>64</v>
      </c>
      <c r="S474" s="1" t="s">
        <v>64</v>
      </c>
      <c r="T474" s="1" t="s">
        <v>63</v>
      </c>
      <c r="AR474" s="1" t="s">
        <v>52</v>
      </c>
      <c r="AS474" s="1" t="s">
        <v>52</v>
      </c>
      <c r="AU474" s="1" t="s">
        <v>753</v>
      </c>
      <c r="AV474">
        <v>169</v>
      </c>
    </row>
    <row r="475" spans="1:48" ht="27" customHeight="1">
      <c r="A475" s="12" t="s">
        <v>754</v>
      </c>
      <c r="B475" s="12" t="s">
        <v>755</v>
      </c>
      <c r="C475" s="12" t="s">
        <v>161</v>
      </c>
      <c r="D475" s="10">
        <v>0.88600000000000001</v>
      </c>
      <c r="E475" s="11">
        <f>TRUNC(단가대비표!O151,0)</f>
        <v>0</v>
      </c>
      <c r="F475" s="11">
        <f t="shared" si="45"/>
        <v>0</v>
      </c>
      <c r="G475" s="11">
        <f>TRUNC(단가대비표!P151,0)</f>
        <v>0</v>
      </c>
      <c r="H475" s="11">
        <f t="shared" si="46"/>
        <v>0</v>
      </c>
      <c r="I475" s="11">
        <f>TRUNC(단가대비표!V151,0)</f>
        <v>72721</v>
      </c>
      <c r="J475" s="11">
        <f t="shared" si="47"/>
        <v>64430</v>
      </c>
      <c r="K475" s="11">
        <f t="shared" si="48"/>
        <v>72721</v>
      </c>
      <c r="L475" s="11">
        <f t="shared" si="48"/>
        <v>64430</v>
      </c>
      <c r="M475" s="12" t="s">
        <v>52</v>
      </c>
      <c r="N475" s="1" t="s">
        <v>756</v>
      </c>
      <c r="O475" s="1" t="s">
        <v>52</v>
      </c>
      <c r="P475" s="1" t="s">
        <v>52</v>
      </c>
      <c r="Q475" s="1" t="s">
        <v>744</v>
      </c>
      <c r="R475" s="1" t="s">
        <v>64</v>
      </c>
      <c r="S475" s="1" t="s">
        <v>64</v>
      </c>
      <c r="T475" s="1" t="s">
        <v>63</v>
      </c>
      <c r="AR475" s="1" t="s">
        <v>52</v>
      </c>
      <c r="AS475" s="1" t="s">
        <v>52</v>
      </c>
      <c r="AU475" s="1" t="s">
        <v>757</v>
      </c>
      <c r="AV475">
        <v>170</v>
      </c>
    </row>
    <row r="476" spans="1:48" ht="27" customHeight="1">
      <c r="A476" s="12" t="s">
        <v>754</v>
      </c>
      <c r="B476" s="12" t="s">
        <v>758</v>
      </c>
      <c r="C476" s="12" t="s">
        <v>161</v>
      </c>
      <c r="D476" s="10">
        <v>1.575</v>
      </c>
      <c r="E476" s="11">
        <f>TRUNC(단가대비표!O152,0)</f>
        <v>0</v>
      </c>
      <c r="F476" s="11">
        <f t="shared" si="45"/>
        <v>0</v>
      </c>
      <c r="G476" s="11">
        <f>TRUNC(단가대비표!P152,0)</f>
        <v>0</v>
      </c>
      <c r="H476" s="11">
        <f t="shared" si="46"/>
        <v>0</v>
      </c>
      <c r="I476" s="11">
        <f>TRUNC(단가대비표!V152,0)</f>
        <v>188715</v>
      </c>
      <c r="J476" s="11">
        <f t="shared" si="47"/>
        <v>297226</v>
      </c>
      <c r="K476" s="11">
        <f t="shared" si="48"/>
        <v>188715</v>
      </c>
      <c r="L476" s="11">
        <f t="shared" si="48"/>
        <v>297226</v>
      </c>
      <c r="M476" s="12" t="s">
        <v>52</v>
      </c>
      <c r="N476" s="1" t="s">
        <v>759</v>
      </c>
      <c r="O476" s="1" t="s">
        <v>52</v>
      </c>
      <c r="P476" s="1" t="s">
        <v>52</v>
      </c>
      <c r="Q476" s="1" t="s">
        <v>744</v>
      </c>
      <c r="R476" s="1" t="s">
        <v>64</v>
      </c>
      <c r="S476" s="1" t="s">
        <v>64</v>
      </c>
      <c r="T476" s="1" t="s">
        <v>63</v>
      </c>
      <c r="AR476" s="1" t="s">
        <v>52</v>
      </c>
      <c r="AS476" s="1" t="s">
        <v>52</v>
      </c>
      <c r="AU476" s="1" t="s">
        <v>760</v>
      </c>
      <c r="AV476">
        <v>171</v>
      </c>
    </row>
    <row r="477" spans="1:48" ht="27" customHeight="1">
      <c r="A477" s="12" t="s">
        <v>754</v>
      </c>
      <c r="B477" s="12" t="s">
        <v>761</v>
      </c>
      <c r="C477" s="12" t="s">
        <v>161</v>
      </c>
      <c r="D477" s="10">
        <v>2.4820000000000002</v>
      </c>
      <c r="E477" s="11">
        <f>TRUNC(단가대비표!O153,0)</f>
        <v>0</v>
      </c>
      <c r="F477" s="11">
        <f t="shared" si="45"/>
        <v>0</v>
      </c>
      <c r="G477" s="11">
        <f>TRUNC(단가대비표!P153,0)</f>
        <v>0</v>
      </c>
      <c r="H477" s="11">
        <f t="shared" si="46"/>
        <v>0</v>
      </c>
      <c r="I477" s="11">
        <f>TRUNC(단가대비표!V153,0)</f>
        <v>192887</v>
      </c>
      <c r="J477" s="11">
        <f t="shared" si="47"/>
        <v>478745</v>
      </c>
      <c r="K477" s="11">
        <f t="shared" si="48"/>
        <v>192887</v>
      </c>
      <c r="L477" s="11">
        <f t="shared" si="48"/>
        <v>478745</v>
      </c>
      <c r="M477" s="12" t="s">
        <v>52</v>
      </c>
      <c r="N477" s="1" t="s">
        <v>762</v>
      </c>
      <c r="O477" s="1" t="s">
        <v>52</v>
      </c>
      <c r="P477" s="1" t="s">
        <v>52</v>
      </c>
      <c r="Q477" s="1" t="s">
        <v>744</v>
      </c>
      <c r="R477" s="1" t="s">
        <v>64</v>
      </c>
      <c r="S477" s="1" t="s">
        <v>64</v>
      </c>
      <c r="T477" s="1" t="s">
        <v>63</v>
      </c>
      <c r="AR477" s="1" t="s">
        <v>52</v>
      </c>
      <c r="AS477" s="1" t="s">
        <v>52</v>
      </c>
      <c r="AU477" s="1" t="s">
        <v>763</v>
      </c>
      <c r="AV477">
        <v>172</v>
      </c>
    </row>
    <row r="478" spans="1:48" ht="27" customHeight="1">
      <c r="A478" s="12" t="s">
        <v>764</v>
      </c>
      <c r="B478" s="12" t="s">
        <v>765</v>
      </c>
      <c r="C478" s="12" t="s">
        <v>161</v>
      </c>
      <c r="D478" s="10">
        <v>37.274000000000001</v>
      </c>
      <c r="E478" s="11">
        <f>TRUNC(단가대비표!O154,0)</f>
        <v>0</v>
      </c>
      <c r="F478" s="11">
        <f t="shared" si="45"/>
        <v>0</v>
      </c>
      <c r="G478" s="11">
        <f>TRUNC(단가대비표!P154,0)</f>
        <v>0</v>
      </c>
      <c r="H478" s="11">
        <f t="shared" si="46"/>
        <v>0</v>
      </c>
      <c r="I478" s="11">
        <f>TRUNC(단가대비표!V154,0)</f>
        <v>16450</v>
      </c>
      <c r="J478" s="11">
        <f t="shared" si="47"/>
        <v>613157</v>
      </c>
      <c r="K478" s="11">
        <f t="shared" si="48"/>
        <v>16450</v>
      </c>
      <c r="L478" s="11">
        <f t="shared" si="48"/>
        <v>613157</v>
      </c>
      <c r="M478" s="12" t="s">
        <v>52</v>
      </c>
      <c r="N478" s="1" t="s">
        <v>766</v>
      </c>
      <c r="O478" s="1" t="s">
        <v>52</v>
      </c>
      <c r="P478" s="1" t="s">
        <v>52</v>
      </c>
      <c r="Q478" s="1" t="s">
        <v>744</v>
      </c>
      <c r="R478" s="1" t="s">
        <v>64</v>
      </c>
      <c r="S478" s="1" t="s">
        <v>64</v>
      </c>
      <c r="T478" s="1" t="s">
        <v>63</v>
      </c>
      <c r="AR478" s="1" t="s">
        <v>52</v>
      </c>
      <c r="AS478" s="1" t="s">
        <v>52</v>
      </c>
      <c r="AU478" s="1" t="s">
        <v>767</v>
      </c>
      <c r="AV478">
        <v>173</v>
      </c>
    </row>
    <row r="479" spans="1:48" ht="27" customHeight="1">
      <c r="A479" s="10"/>
      <c r="B479" s="10"/>
      <c r="C479" s="10"/>
      <c r="D479" s="10"/>
      <c r="E479" s="11"/>
      <c r="F479" s="11"/>
      <c r="G479" s="11"/>
      <c r="H479" s="11"/>
      <c r="I479" s="11"/>
      <c r="J479" s="11"/>
      <c r="K479" s="11"/>
      <c r="L479" s="11"/>
      <c r="M479" s="10"/>
      <c r="Q479" s="1" t="s">
        <v>744</v>
      </c>
    </row>
    <row r="480" spans="1:48" ht="27" customHeight="1">
      <c r="A480" s="10"/>
      <c r="B480" s="10"/>
      <c r="C480" s="10"/>
      <c r="D480" s="10"/>
      <c r="E480" s="11"/>
      <c r="F480" s="11"/>
      <c r="G480" s="11"/>
      <c r="H480" s="11"/>
      <c r="I480" s="11"/>
      <c r="J480" s="11"/>
      <c r="K480" s="11"/>
      <c r="L480" s="11"/>
      <c r="M480" s="10"/>
      <c r="Q480" s="1" t="s">
        <v>744</v>
      </c>
    </row>
    <row r="481" spans="1:17" ht="27" customHeight="1">
      <c r="A481" s="10"/>
      <c r="B481" s="10"/>
      <c r="C481" s="10"/>
      <c r="D481" s="10"/>
      <c r="E481" s="11"/>
      <c r="F481" s="11"/>
      <c r="G481" s="11"/>
      <c r="H481" s="11"/>
      <c r="I481" s="11"/>
      <c r="J481" s="11"/>
      <c r="K481" s="11"/>
      <c r="L481" s="11"/>
      <c r="M481" s="10"/>
      <c r="Q481" s="1" t="s">
        <v>744</v>
      </c>
    </row>
    <row r="482" spans="1:17" ht="27" customHeight="1">
      <c r="A482" s="10"/>
      <c r="B482" s="10"/>
      <c r="C482" s="10"/>
      <c r="D482" s="10"/>
      <c r="E482" s="11"/>
      <c r="F482" s="11"/>
      <c r="G482" s="11"/>
      <c r="H482" s="11"/>
      <c r="I482" s="11"/>
      <c r="J482" s="11"/>
      <c r="K482" s="11"/>
      <c r="L482" s="11"/>
      <c r="M482" s="10"/>
      <c r="Q482" s="1" t="s">
        <v>744</v>
      </c>
    </row>
    <row r="483" spans="1:17" ht="27" customHeight="1">
      <c r="A483" s="10"/>
      <c r="B483" s="10"/>
      <c r="C483" s="10"/>
      <c r="D483" s="10"/>
      <c r="E483" s="11"/>
      <c r="F483" s="11"/>
      <c r="G483" s="11"/>
      <c r="H483" s="11"/>
      <c r="I483" s="11"/>
      <c r="J483" s="11"/>
      <c r="K483" s="11"/>
      <c r="L483" s="11"/>
      <c r="M483" s="10"/>
      <c r="Q483" s="1" t="s">
        <v>744</v>
      </c>
    </row>
    <row r="484" spans="1:17" ht="27" customHeight="1">
      <c r="A484" s="10"/>
      <c r="B484" s="10"/>
      <c r="C484" s="10"/>
      <c r="D484" s="10"/>
      <c r="E484" s="11"/>
      <c r="F484" s="11"/>
      <c r="G484" s="11"/>
      <c r="H484" s="11"/>
      <c r="I484" s="11"/>
      <c r="J484" s="11"/>
      <c r="K484" s="11"/>
      <c r="L484" s="11"/>
      <c r="M484" s="10"/>
      <c r="Q484" s="1" t="s">
        <v>744</v>
      </c>
    </row>
    <row r="485" spans="1:17" ht="27" customHeight="1">
      <c r="A485" s="10"/>
      <c r="B485" s="10"/>
      <c r="C485" s="10"/>
      <c r="D485" s="10"/>
      <c r="E485" s="11"/>
      <c r="F485" s="11"/>
      <c r="G485" s="11"/>
      <c r="H485" s="11"/>
      <c r="I485" s="11"/>
      <c r="J485" s="11"/>
      <c r="K485" s="11"/>
      <c r="L485" s="11"/>
      <c r="M485" s="10"/>
      <c r="Q485" s="1" t="s">
        <v>744</v>
      </c>
    </row>
    <row r="486" spans="1:17" ht="27" customHeight="1">
      <c r="A486" s="10"/>
      <c r="B486" s="10"/>
      <c r="C486" s="10"/>
      <c r="D486" s="10"/>
      <c r="E486" s="11"/>
      <c r="F486" s="11"/>
      <c r="G486" s="11"/>
      <c r="H486" s="11"/>
      <c r="I486" s="11"/>
      <c r="J486" s="11"/>
      <c r="K486" s="11"/>
      <c r="L486" s="11"/>
      <c r="M486" s="10"/>
      <c r="Q486" s="1" t="s">
        <v>744</v>
      </c>
    </row>
    <row r="487" spans="1:17" ht="27" customHeight="1">
      <c r="A487" s="10"/>
      <c r="B487" s="10"/>
      <c r="C487" s="10"/>
      <c r="D487" s="10"/>
      <c r="E487" s="11"/>
      <c r="F487" s="11"/>
      <c r="G487" s="11"/>
      <c r="H487" s="11"/>
      <c r="I487" s="11"/>
      <c r="J487" s="11"/>
      <c r="K487" s="11"/>
      <c r="L487" s="11"/>
      <c r="M487" s="10"/>
      <c r="Q487" s="1" t="s">
        <v>744</v>
      </c>
    </row>
    <row r="488" spans="1:17" ht="27" customHeight="1">
      <c r="A488" s="10"/>
      <c r="B488" s="10"/>
      <c r="C488" s="10"/>
      <c r="D488" s="10"/>
      <c r="E488" s="11"/>
      <c r="F488" s="11"/>
      <c r="G488" s="11"/>
      <c r="H488" s="11"/>
      <c r="I488" s="11"/>
      <c r="J488" s="11"/>
      <c r="K488" s="11"/>
      <c r="L488" s="11"/>
      <c r="M488" s="10"/>
      <c r="Q488" s="1" t="s">
        <v>744</v>
      </c>
    </row>
    <row r="489" spans="1:17" ht="27" customHeight="1">
      <c r="A489" s="10"/>
      <c r="B489" s="10"/>
      <c r="C489" s="10"/>
      <c r="D489" s="10"/>
      <c r="E489" s="11"/>
      <c r="F489" s="11"/>
      <c r="G489" s="11"/>
      <c r="H489" s="11"/>
      <c r="I489" s="11"/>
      <c r="J489" s="11"/>
      <c r="K489" s="11"/>
      <c r="L489" s="11"/>
      <c r="M489" s="10"/>
      <c r="Q489" s="1" t="s">
        <v>744</v>
      </c>
    </row>
    <row r="490" spans="1:17" ht="27" customHeight="1">
      <c r="A490" s="10"/>
      <c r="B490" s="10"/>
      <c r="C490" s="10"/>
      <c r="D490" s="10"/>
      <c r="E490" s="11"/>
      <c r="F490" s="11"/>
      <c r="G490" s="11"/>
      <c r="H490" s="11"/>
      <c r="I490" s="11"/>
      <c r="J490" s="11"/>
      <c r="K490" s="11"/>
      <c r="L490" s="11"/>
      <c r="M490" s="10"/>
      <c r="Q490" s="1" t="s">
        <v>744</v>
      </c>
    </row>
    <row r="491" spans="1:17" ht="27" customHeight="1">
      <c r="A491" s="10"/>
      <c r="B491" s="10"/>
      <c r="C491" s="10"/>
      <c r="D491" s="10"/>
      <c r="E491" s="11"/>
      <c r="F491" s="11"/>
      <c r="G491" s="11"/>
      <c r="H491" s="11"/>
      <c r="I491" s="11"/>
      <c r="J491" s="11"/>
      <c r="K491" s="11"/>
      <c r="L491" s="11"/>
      <c r="M491" s="10"/>
      <c r="Q491" s="1" t="s">
        <v>744</v>
      </c>
    </row>
    <row r="492" spans="1:17" ht="27" customHeight="1">
      <c r="A492" s="10"/>
      <c r="B492" s="10"/>
      <c r="C492" s="10"/>
      <c r="D492" s="10"/>
      <c r="E492" s="11"/>
      <c r="F492" s="11"/>
      <c r="G492" s="11"/>
      <c r="H492" s="11"/>
      <c r="I492" s="11"/>
      <c r="J492" s="11"/>
      <c r="K492" s="11"/>
      <c r="L492" s="11"/>
      <c r="M492" s="10"/>
      <c r="Q492" s="1" t="s">
        <v>744</v>
      </c>
    </row>
    <row r="493" spans="1:17" ht="27" customHeight="1">
      <c r="A493" s="10"/>
      <c r="B493" s="10"/>
      <c r="C493" s="10"/>
      <c r="D493" s="10"/>
      <c r="E493" s="11"/>
      <c r="F493" s="11"/>
      <c r="G493" s="11"/>
      <c r="H493" s="11"/>
      <c r="I493" s="11"/>
      <c r="J493" s="11"/>
      <c r="K493" s="11"/>
      <c r="L493" s="11"/>
      <c r="M493" s="10"/>
      <c r="Q493" s="1" t="s">
        <v>744</v>
      </c>
    </row>
    <row r="494" spans="1:17" ht="27" customHeight="1">
      <c r="A494" s="10"/>
      <c r="B494" s="10"/>
      <c r="C494" s="10"/>
      <c r="D494" s="10"/>
      <c r="E494" s="11"/>
      <c r="F494" s="11"/>
      <c r="G494" s="11"/>
      <c r="H494" s="11"/>
      <c r="I494" s="11"/>
      <c r="J494" s="11"/>
      <c r="K494" s="11"/>
      <c r="L494" s="11"/>
      <c r="M494" s="10"/>
      <c r="Q494" s="1" t="s">
        <v>744</v>
      </c>
    </row>
    <row r="495" spans="1:17" ht="27" customHeight="1">
      <c r="A495" s="10"/>
      <c r="B495" s="10"/>
      <c r="C495" s="10"/>
      <c r="D495" s="10"/>
      <c r="E495" s="11"/>
      <c r="F495" s="11"/>
      <c r="G495" s="11"/>
      <c r="H495" s="11"/>
      <c r="I495" s="11"/>
      <c r="J495" s="11"/>
      <c r="K495" s="11"/>
      <c r="L495" s="11"/>
      <c r="M495" s="10"/>
      <c r="Q495" s="1" t="s">
        <v>744</v>
      </c>
    </row>
    <row r="496" spans="1:17" ht="27" customHeight="1">
      <c r="A496" s="10"/>
      <c r="B496" s="10"/>
      <c r="C496" s="10"/>
      <c r="D496" s="10"/>
      <c r="E496" s="11"/>
      <c r="F496" s="11"/>
      <c r="G496" s="11"/>
      <c r="H496" s="11"/>
      <c r="I496" s="11"/>
      <c r="J496" s="11"/>
      <c r="K496" s="11"/>
      <c r="L496" s="11"/>
      <c r="M496" s="10"/>
      <c r="Q496" s="1" t="s">
        <v>744</v>
      </c>
    </row>
    <row r="497" spans="1:48" ht="27" customHeight="1">
      <c r="A497" s="12" t="s">
        <v>98</v>
      </c>
      <c r="B497" s="10"/>
      <c r="C497" s="10"/>
      <c r="D497" s="10"/>
      <c r="E497" s="11"/>
      <c r="F497" s="11">
        <f>SUMIF(Q473:Q496,"0102",F473:F496)</f>
        <v>0</v>
      </c>
      <c r="G497" s="11"/>
      <c r="H497" s="11">
        <f>SUMIF(Q473:Q496,"0102",H473:H496)</f>
        <v>0</v>
      </c>
      <c r="I497" s="11"/>
      <c r="J497" s="11">
        <f>SUMIF(Q473:Q496,"0102",J473:J496)</f>
        <v>2468960</v>
      </c>
      <c r="K497" s="11"/>
      <c r="L497" s="11">
        <f>SUMIF(Q473:Q496,"0102",L473:L496)</f>
        <v>2468960</v>
      </c>
      <c r="M497" s="10"/>
      <c r="N497" t="s">
        <v>99</v>
      </c>
    </row>
    <row r="498" spans="1:48" ht="27" customHeight="1">
      <c r="A498" s="12" t="s">
        <v>768</v>
      </c>
      <c r="B498" s="12"/>
      <c r="C498" s="10"/>
      <c r="D498" s="10"/>
      <c r="E498" s="11"/>
      <c r="F498" s="11"/>
      <c r="G498" s="11"/>
      <c r="H498" s="11"/>
      <c r="I498" s="11"/>
      <c r="J498" s="11"/>
      <c r="K498" s="11"/>
      <c r="L498" s="11"/>
      <c r="M498" s="10"/>
      <c r="Q498" s="1" t="s">
        <v>769</v>
      </c>
    </row>
    <row r="499" spans="1:48" ht="27" customHeight="1">
      <c r="A499" s="12" t="s">
        <v>210</v>
      </c>
      <c r="B499" s="12" t="s">
        <v>211</v>
      </c>
      <c r="C499" s="12" t="s">
        <v>771</v>
      </c>
      <c r="D499" s="10">
        <v>-12</v>
      </c>
      <c r="E499" s="11">
        <f>TRUNC(단가대비표!O27,0)</f>
        <v>251</v>
      </c>
      <c r="F499" s="11">
        <f>TRUNC(E499*D499, 0)</f>
        <v>-3012</v>
      </c>
      <c r="G499" s="11">
        <f>TRUNC(단가대비표!P27,0)</f>
        <v>0</v>
      </c>
      <c r="H499" s="11">
        <f>TRUNC(G499*D499, 0)</f>
        <v>0</v>
      </c>
      <c r="I499" s="11">
        <f>TRUNC(단가대비표!V27,0)</f>
        <v>0</v>
      </c>
      <c r="J499" s="11">
        <f>TRUNC(I499*D499, 0)</f>
        <v>0</v>
      </c>
      <c r="K499" s="11">
        <f>TRUNC(E499+G499+I499, 0)</f>
        <v>251</v>
      </c>
      <c r="L499" s="11">
        <f>TRUNC(F499+H499+J499, 0)</f>
        <v>-3012</v>
      </c>
      <c r="M499" s="12" t="s">
        <v>212</v>
      </c>
      <c r="N499" s="1" t="s">
        <v>772</v>
      </c>
      <c r="O499" s="1" t="s">
        <v>52</v>
      </c>
      <c r="P499" s="1" t="s">
        <v>52</v>
      </c>
      <c r="Q499" s="1" t="s">
        <v>769</v>
      </c>
      <c r="R499" s="1" t="s">
        <v>64</v>
      </c>
      <c r="S499" s="1" t="s">
        <v>64</v>
      </c>
      <c r="T499" s="1" t="s">
        <v>63</v>
      </c>
      <c r="AR499" s="1" t="s">
        <v>52</v>
      </c>
      <c r="AS499" s="1" t="s">
        <v>52</v>
      </c>
      <c r="AU499" s="1" t="s">
        <v>773</v>
      </c>
      <c r="AV499">
        <v>175</v>
      </c>
    </row>
    <row r="500" spans="1:48" ht="27" customHeight="1">
      <c r="A500" s="10"/>
      <c r="B500" s="10"/>
      <c r="C500" s="10"/>
      <c r="D500" s="10"/>
      <c r="E500" s="11"/>
      <c r="F500" s="11"/>
      <c r="G500" s="11"/>
      <c r="H500" s="11"/>
      <c r="I500" s="11"/>
      <c r="J500" s="11"/>
      <c r="K500" s="11"/>
      <c r="L500" s="11"/>
      <c r="M500" s="10"/>
      <c r="Q500" s="1" t="s">
        <v>769</v>
      </c>
    </row>
    <row r="501" spans="1:48" ht="27" customHeight="1">
      <c r="A501" s="10"/>
      <c r="B501" s="10"/>
      <c r="C501" s="10"/>
      <c r="D501" s="10"/>
      <c r="E501" s="11"/>
      <c r="F501" s="11"/>
      <c r="G501" s="11"/>
      <c r="H501" s="11"/>
      <c r="I501" s="11"/>
      <c r="J501" s="11"/>
      <c r="K501" s="11"/>
      <c r="L501" s="11"/>
      <c r="M501" s="10"/>
      <c r="Q501" s="1" t="s">
        <v>769</v>
      </c>
    </row>
    <row r="502" spans="1:48" ht="27" customHeight="1">
      <c r="A502" s="10"/>
      <c r="B502" s="10"/>
      <c r="C502" s="10"/>
      <c r="D502" s="10"/>
      <c r="E502" s="11"/>
      <c r="F502" s="11"/>
      <c r="G502" s="11"/>
      <c r="H502" s="11"/>
      <c r="I502" s="11"/>
      <c r="J502" s="11"/>
      <c r="K502" s="11"/>
      <c r="L502" s="11"/>
      <c r="M502" s="10"/>
      <c r="Q502" s="1" t="s">
        <v>769</v>
      </c>
    </row>
    <row r="503" spans="1:48" ht="27" customHeight="1">
      <c r="A503" s="10"/>
      <c r="B503" s="10"/>
      <c r="C503" s="10"/>
      <c r="D503" s="10"/>
      <c r="E503" s="11"/>
      <c r="F503" s="11"/>
      <c r="G503" s="11"/>
      <c r="H503" s="11"/>
      <c r="I503" s="11"/>
      <c r="J503" s="11"/>
      <c r="K503" s="11"/>
      <c r="L503" s="11"/>
      <c r="M503" s="10"/>
      <c r="Q503" s="1" t="s">
        <v>769</v>
      </c>
    </row>
    <row r="504" spans="1:48" ht="27" customHeight="1">
      <c r="A504" s="10"/>
      <c r="B504" s="10"/>
      <c r="C504" s="10"/>
      <c r="D504" s="10"/>
      <c r="E504" s="11"/>
      <c r="F504" s="11"/>
      <c r="G504" s="11"/>
      <c r="H504" s="11"/>
      <c r="I504" s="11"/>
      <c r="J504" s="11"/>
      <c r="K504" s="11"/>
      <c r="L504" s="11"/>
      <c r="M504" s="10"/>
      <c r="Q504" s="1" t="s">
        <v>769</v>
      </c>
    </row>
    <row r="505" spans="1:48" ht="27" customHeight="1">
      <c r="A505" s="10"/>
      <c r="B505" s="10"/>
      <c r="C505" s="10"/>
      <c r="D505" s="10"/>
      <c r="E505" s="11"/>
      <c r="F505" s="11"/>
      <c r="G505" s="11"/>
      <c r="H505" s="11"/>
      <c r="I505" s="11"/>
      <c r="J505" s="11"/>
      <c r="K505" s="11"/>
      <c r="L505" s="11"/>
      <c r="M505" s="10"/>
      <c r="Q505" s="1" t="s">
        <v>769</v>
      </c>
    </row>
    <row r="506" spans="1:48" ht="27" customHeight="1">
      <c r="A506" s="10"/>
      <c r="B506" s="10"/>
      <c r="C506" s="10"/>
      <c r="D506" s="10"/>
      <c r="E506" s="11"/>
      <c r="F506" s="11"/>
      <c r="G506" s="11"/>
      <c r="H506" s="11"/>
      <c r="I506" s="11"/>
      <c r="J506" s="11"/>
      <c r="K506" s="11"/>
      <c r="L506" s="11"/>
      <c r="M506" s="10"/>
      <c r="Q506" s="1" t="s">
        <v>769</v>
      </c>
    </row>
    <row r="507" spans="1:48" ht="27" customHeight="1">
      <c r="A507" s="10"/>
      <c r="B507" s="10"/>
      <c r="C507" s="10"/>
      <c r="D507" s="10"/>
      <c r="E507" s="11"/>
      <c r="F507" s="11"/>
      <c r="G507" s="11"/>
      <c r="H507" s="11"/>
      <c r="I507" s="11"/>
      <c r="J507" s="11"/>
      <c r="K507" s="11"/>
      <c r="L507" s="11"/>
      <c r="M507" s="10"/>
      <c r="Q507" s="1" t="s">
        <v>769</v>
      </c>
    </row>
    <row r="508" spans="1:48" ht="27" customHeight="1">
      <c r="A508" s="10"/>
      <c r="B508" s="10"/>
      <c r="C508" s="10"/>
      <c r="D508" s="10"/>
      <c r="E508" s="11"/>
      <c r="F508" s="11"/>
      <c r="G508" s="11"/>
      <c r="H508" s="11"/>
      <c r="I508" s="11"/>
      <c r="J508" s="11"/>
      <c r="K508" s="11"/>
      <c r="L508" s="11"/>
      <c r="M508" s="10"/>
      <c r="Q508" s="1" t="s">
        <v>769</v>
      </c>
    </row>
    <row r="509" spans="1:48" ht="27" customHeight="1">
      <c r="A509" s="10"/>
      <c r="B509" s="10"/>
      <c r="C509" s="10"/>
      <c r="D509" s="10"/>
      <c r="E509" s="11"/>
      <c r="F509" s="11"/>
      <c r="G509" s="11"/>
      <c r="H509" s="11"/>
      <c r="I509" s="11"/>
      <c r="J509" s="11"/>
      <c r="K509" s="11"/>
      <c r="L509" s="11"/>
      <c r="M509" s="10"/>
      <c r="Q509" s="1" t="s">
        <v>769</v>
      </c>
    </row>
    <row r="510" spans="1:48" ht="27" customHeight="1">
      <c r="A510" s="10"/>
      <c r="B510" s="10"/>
      <c r="C510" s="10"/>
      <c r="D510" s="10"/>
      <c r="E510" s="11"/>
      <c r="F510" s="11"/>
      <c r="G510" s="11"/>
      <c r="H510" s="11"/>
      <c r="I510" s="11"/>
      <c r="J510" s="11"/>
      <c r="K510" s="11"/>
      <c r="L510" s="11"/>
      <c r="M510" s="10"/>
      <c r="Q510" s="1" t="s">
        <v>769</v>
      </c>
    </row>
    <row r="511" spans="1:48" ht="27" customHeight="1">
      <c r="A511" s="10"/>
      <c r="B511" s="10"/>
      <c r="C511" s="10"/>
      <c r="D511" s="10"/>
      <c r="E511" s="11"/>
      <c r="F511" s="11"/>
      <c r="G511" s="11"/>
      <c r="H511" s="11"/>
      <c r="I511" s="11"/>
      <c r="J511" s="11"/>
      <c r="K511" s="11"/>
      <c r="L511" s="11"/>
      <c r="M511" s="10"/>
      <c r="Q511" s="1" t="s">
        <v>769</v>
      </c>
    </row>
    <row r="512" spans="1:48" ht="27" customHeight="1">
      <c r="A512" s="10"/>
      <c r="B512" s="10"/>
      <c r="C512" s="10"/>
      <c r="D512" s="10"/>
      <c r="E512" s="11"/>
      <c r="F512" s="11"/>
      <c r="G512" s="11"/>
      <c r="H512" s="11"/>
      <c r="I512" s="11"/>
      <c r="J512" s="11"/>
      <c r="K512" s="11"/>
      <c r="L512" s="11"/>
      <c r="M512" s="10"/>
      <c r="Q512" s="1" t="s">
        <v>769</v>
      </c>
    </row>
    <row r="513" spans="1:48" ht="27" customHeight="1">
      <c r="A513" s="10"/>
      <c r="B513" s="10"/>
      <c r="C513" s="10"/>
      <c r="D513" s="10"/>
      <c r="E513" s="11"/>
      <c r="F513" s="11"/>
      <c r="G513" s="11"/>
      <c r="H513" s="11"/>
      <c r="I513" s="11"/>
      <c r="J513" s="11"/>
      <c r="K513" s="11"/>
      <c r="L513" s="11"/>
      <c r="M513" s="10"/>
      <c r="Q513" s="1" t="s">
        <v>769</v>
      </c>
    </row>
    <row r="514" spans="1:48" ht="27" customHeight="1">
      <c r="A514" s="10"/>
      <c r="B514" s="10"/>
      <c r="C514" s="10"/>
      <c r="D514" s="10"/>
      <c r="E514" s="11"/>
      <c r="F514" s="11"/>
      <c r="G514" s="11"/>
      <c r="H514" s="11"/>
      <c r="I514" s="11"/>
      <c r="J514" s="11"/>
      <c r="K514" s="11"/>
      <c r="L514" s="11"/>
      <c r="M514" s="10"/>
      <c r="Q514" s="1" t="s">
        <v>769</v>
      </c>
    </row>
    <row r="515" spans="1:48" ht="27" customHeight="1">
      <c r="A515" s="10"/>
      <c r="B515" s="10"/>
      <c r="C515" s="10"/>
      <c r="D515" s="10"/>
      <c r="E515" s="11"/>
      <c r="F515" s="11"/>
      <c r="G515" s="11"/>
      <c r="H515" s="11"/>
      <c r="I515" s="11"/>
      <c r="J515" s="11"/>
      <c r="K515" s="11"/>
      <c r="L515" s="11"/>
      <c r="M515" s="10"/>
      <c r="Q515" s="1" t="s">
        <v>769</v>
      </c>
    </row>
    <row r="516" spans="1:48" ht="27" customHeight="1">
      <c r="A516" s="10"/>
      <c r="B516" s="10"/>
      <c r="C516" s="10"/>
      <c r="D516" s="10"/>
      <c r="E516" s="11"/>
      <c r="F516" s="11"/>
      <c r="G516" s="11"/>
      <c r="H516" s="11"/>
      <c r="I516" s="11"/>
      <c r="J516" s="11"/>
      <c r="K516" s="11"/>
      <c r="L516" s="11"/>
      <c r="M516" s="10"/>
      <c r="Q516" s="1" t="s">
        <v>769</v>
      </c>
    </row>
    <row r="517" spans="1:48" ht="27" customHeight="1">
      <c r="A517" s="10"/>
      <c r="B517" s="10"/>
      <c r="C517" s="10"/>
      <c r="D517" s="10"/>
      <c r="E517" s="11"/>
      <c r="F517" s="11"/>
      <c r="G517" s="11"/>
      <c r="H517" s="11"/>
      <c r="I517" s="11"/>
      <c r="J517" s="11"/>
      <c r="K517" s="11"/>
      <c r="L517" s="11"/>
      <c r="M517" s="10"/>
      <c r="Q517" s="1" t="s">
        <v>769</v>
      </c>
    </row>
    <row r="518" spans="1:48" ht="27" customHeight="1">
      <c r="A518" s="10"/>
      <c r="B518" s="10"/>
      <c r="C518" s="10"/>
      <c r="D518" s="10"/>
      <c r="E518" s="11"/>
      <c r="F518" s="11"/>
      <c r="G518" s="11"/>
      <c r="H518" s="11"/>
      <c r="I518" s="11"/>
      <c r="J518" s="11"/>
      <c r="K518" s="11"/>
      <c r="L518" s="11"/>
      <c r="M518" s="10"/>
      <c r="Q518" s="1" t="s">
        <v>769</v>
      </c>
    </row>
    <row r="519" spans="1:48" ht="27" customHeight="1">
      <c r="A519" s="10"/>
      <c r="B519" s="10"/>
      <c r="C519" s="10"/>
      <c r="D519" s="10"/>
      <c r="E519" s="11"/>
      <c r="F519" s="11"/>
      <c r="G519" s="11"/>
      <c r="H519" s="11"/>
      <c r="I519" s="11"/>
      <c r="J519" s="11"/>
      <c r="K519" s="11"/>
      <c r="L519" s="11"/>
      <c r="M519" s="10"/>
      <c r="Q519" s="1" t="s">
        <v>769</v>
      </c>
    </row>
    <row r="520" spans="1:48" ht="27" customHeight="1">
      <c r="A520" s="10"/>
      <c r="B520" s="10"/>
      <c r="C520" s="10"/>
      <c r="D520" s="10"/>
      <c r="E520" s="11"/>
      <c r="F520" s="11"/>
      <c r="G520" s="11"/>
      <c r="H520" s="11"/>
      <c r="I520" s="11"/>
      <c r="J520" s="11"/>
      <c r="K520" s="11"/>
      <c r="L520" s="11"/>
      <c r="M520" s="10"/>
      <c r="Q520" s="1" t="s">
        <v>769</v>
      </c>
    </row>
    <row r="521" spans="1:48" ht="27" customHeight="1">
      <c r="A521" s="10"/>
      <c r="B521" s="10"/>
      <c r="C521" s="10"/>
      <c r="D521" s="10"/>
      <c r="E521" s="11"/>
      <c r="F521" s="11"/>
      <c r="G521" s="11"/>
      <c r="H521" s="11"/>
      <c r="I521" s="11"/>
      <c r="J521" s="11"/>
      <c r="K521" s="11"/>
      <c r="L521" s="11"/>
      <c r="M521" s="10"/>
      <c r="Q521" s="1" t="s">
        <v>769</v>
      </c>
    </row>
    <row r="522" spans="1:48" ht="27" customHeight="1">
      <c r="A522" s="10"/>
      <c r="B522" s="10"/>
      <c r="C522" s="10"/>
      <c r="D522" s="10"/>
      <c r="E522" s="11"/>
      <c r="F522" s="11"/>
      <c r="G522" s="11"/>
      <c r="H522" s="11"/>
      <c r="I522" s="11"/>
      <c r="J522" s="11"/>
      <c r="K522" s="11"/>
      <c r="L522" s="11"/>
      <c r="M522" s="10"/>
      <c r="Q522" s="1" t="s">
        <v>769</v>
      </c>
    </row>
    <row r="523" spans="1:48" ht="27" customHeight="1">
      <c r="A523" s="12" t="s">
        <v>98</v>
      </c>
      <c r="B523" s="10"/>
      <c r="C523" s="10"/>
      <c r="D523" s="10"/>
      <c r="E523" s="11"/>
      <c r="F523" s="11">
        <f>SUMIF(Q499:Q522,"0103",F499:F522)</f>
        <v>-3012</v>
      </c>
      <c r="G523" s="11"/>
      <c r="H523" s="11">
        <f>SUMIF(Q499:Q522,"0103",H499:H522)</f>
        <v>0</v>
      </c>
      <c r="I523" s="11"/>
      <c r="J523" s="11">
        <f>SUMIF(Q499:Q522,"0103",J499:J522)</f>
        <v>0</v>
      </c>
      <c r="K523" s="11"/>
      <c r="L523" s="11">
        <f>SUMIF(Q499:Q522,"0103",L499:L522)</f>
        <v>-3012</v>
      </c>
      <c r="M523" s="10"/>
      <c r="N523" t="s">
        <v>99</v>
      </c>
    </row>
    <row r="524" spans="1:48" ht="27" customHeight="1">
      <c r="A524" s="12" t="s">
        <v>774</v>
      </c>
      <c r="B524" s="12"/>
      <c r="C524" s="10"/>
      <c r="D524" s="10"/>
      <c r="E524" s="11"/>
      <c r="F524" s="11"/>
      <c r="G524" s="11"/>
      <c r="H524" s="11"/>
      <c r="I524" s="11"/>
      <c r="J524" s="11"/>
      <c r="K524" s="11"/>
      <c r="L524" s="11"/>
      <c r="M524" s="10"/>
      <c r="Q524" s="1" t="s">
        <v>775</v>
      </c>
    </row>
    <row r="525" spans="1:48" ht="27" customHeight="1">
      <c r="A525" s="12" t="s">
        <v>777</v>
      </c>
      <c r="B525" s="12" t="s">
        <v>131</v>
      </c>
      <c r="C525" s="12" t="s">
        <v>104</v>
      </c>
      <c r="D525" s="10">
        <v>55</v>
      </c>
      <c r="E525" s="11">
        <f>TRUNC(단가대비표!O53,0)</f>
        <v>123710</v>
      </c>
      <c r="F525" s="11">
        <f t="shared" ref="F525:F532" si="49">TRUNC(E525*D525, 0)</f>
        <v>6804050</v>
      </c>
      <c r="G525" s="11">
        <f>TRUNC(단가대비표!P53,0)</f>
        <v>0</v>
      </c>
      <c r="H525" s="11">
        <f t="shared" ref="H525:H531" si="50">TRUNC(G525*D525, 0)</f>
        <v>0</v>
      </c>
      <c r="I525" s="11">
        <f>TRUNC(단가대비표!V53,0)</f>
        <v>0</v>
      </c>
      <c r="J525" s="11">
        <f t="shared" ref="J525:J531" si="51">TRUNC(I525*D525, 0)</f>
        <v>0</v>
      </c>
      <c r="K525" s="11">
        <f t="shared" ref="K525:L531" si="52">TRUNC(E525+G525+I525, 0)</f>
        <v>123710</v>
      </c>
      <c r="L525" s="11">
        <f t="shared" si="52"/>
        <v>6804050</v>
      </c>
      <c r="M525" s="12" t="s">
        <v>778</v>
      </c>
      <c r="N525" s="1" t="s">
        <v>779</v>
      </c>
      <c r="O525" s="1" t="s">
        <v>52</v>
      </c>
      <c r="P525" s="1" t="s">
        <v>52</v>
      </c>
      <c r="Q525" s="1" t="s">
        <v>775</v>
      </c>
      <c r="R525" s="1" t="s">
        <v>64</v>
      </c>
      <c r="S525" s="1" t="s">
        <v>64</v>
      </c>
      <c r="T525" s="1" t="s">
        <v>63</v>
      </c>
      <c r="X525">
        <v>1</v>
      </c>
      <c r="AR525" s="1" t="s">
        <v>52</v>
      </c>
      <c r="AS525" s="1" t="s">
        <v>52</v>
      </c>
      <c r="AU525" s="1" t="s">
        <v>780</v>
      </c>
      <c r="AV525">
        <v>25</v>
      </c>
    </row>
    <row r="526" spans="1:48" ht="27" customHeight="1">
      <c r="A526" s="12" t="s">
        <v>781</v>
      </c>
      <c r="B526" s="12" t="s">
        <v>135</v>
      </c>
      <c r="C526" s="12" t="s">
        <v>104</v>
      </c>
      <c r="D526" s="10">
        <v>3</v>
      </c>
      <c r="E526" s="11">
        <f>TRUNC(단가대비표!O52,0)</f>
        <v>103410</v>
      </c>
      <c r="F526" s="11">
        <f t="shared" si="49"/>
        <v>310230</v>
      </c>
      <c r="G526" s="11">
        <f>TRUNC(단가대비표!P52,0)</f>
        <v>0</v>
      </c>
      <c r="H526" s="11">
        <f t="shared" si="50"/>
        <v>0</v>
      </c>
      <c r="I526" s="11">
        <f>TRUNC(단가대비표!V52,0)</f>
        <v>0</v>
      </c>
      <c r="J526" s="11">
        <f t="shared" si="51"/>
        <v>0</v>
      </c>
      <c r="K526" s="11">
        <f t="shared" si="52"/>
        <v>103410</v>
      </c>
      <c r="L526" s="11">
        <f t="shared" si="52"/>
        <v>310230</v>
      </c>
      <c r="M526" s="12" t="s">
        <v>782</v>
      </c>
      <c r="N526" s="1" t="s">
        <v>783</v>
      </c>
      <c r="O526" s="1" t="s">
        <v>52</v>
      </c>
      <c r="P526" s="1" t="s">
        <v>52</v>
      </c>
      <c r="Q526" s="1" t="s">
        <v>775</v>
      </c>
      <c r="R526" s="1" t="s">
        <v>64</v>
      </c>
      <c r="S526" s="1" t="s">
        <v>64</v>
      </c>
      <c r="T526" s="1" t="s">
        <v>63</v>
      </c>
      <c r="X526">
        <v>1</v>
      </c>
      <c r="AR526" s="1" t="s">
        <v>52</v>
      </c>
      <c r="AS526" s="1" t="s">
        <v>52</v>
      </c>
      <c r="AU526" s="1" t="s">
        <v>784</v>
      </c>
      <c r="AV526">
        <v>24</v>
      </c>
    </row>
    <row r="527" spans="1:48" ht="27" customHeight="1">
      <c r="A527" s="12" t="s">
        <v>785</v>
      </c>
      <c r="B527" s="12" t="s">
        <v>135</v>
      </c>
      <c r="C527" s="12" t="s">
        <v>104</v>
      </c>
      <c r="D527" s="10">
        <v>4</v>
      </c>
      <c r="E527" s="11">
        <f>TRUNC(단가대비표!O51,0)</f>
        <v>103410</v>
      </c>
      <c r="F527" s="11">
        <f t="shared" si="49"/>
        <v>413640</v>
      </c>
      <c r="G527" s="11">
        <f>TRUNC(단가대비표!P51,0)</f>
        <v>0</v>
      </c>
      <c r="H527" s="11">
        <f t="shared" si="50"/>
        <v>0</v>
      </c>
      <c r="I527" s="11">
        <f>TRUNC(단가대비표!V51,0)</f>
        <v>0</v>
      </c>
      <c r="J527" s="11">
        <f t="shared" si="51"/>
        <v>0</v>
      </c>
      <c r="K527" s="11">
        <f t="shared" si="52"/>
        <v>103410</v>
      </c>
      <c r="L527" s="11">
        <f t="shared" si="52"/>
        <v>413640</v>
      </c>
      <c r="M527" s="12" t="s">
        <v>782</v>
      </c>
      <c r="N527" s="1" t="s">
        <v>786</v>
      </c>
      <c r="O527" s="1" t="s">
        <v>52</v>
      </c>
      <c r="P527" s="1" t="s">
        <v>52</v>
      </c>
      <c r="Q527" s="1" t="s">
        <v>775</v>
      </c>
      <c r="R527" s="1" t="s">
        <v>64</v>
      </c>
      <c r="S527" s="1" t="s">
        <v>64</v>
      </c>
      <c r="T527" s="1" t="s">
        <v>63</v>
      </c>
      <c r="X527">
        <v>1</v>
      </c>
      <c r="AR527" s="1" t="s">
        <v>52</v>
      </c>
      <c r="AS527" s="1" t="s">
        <v>52</v>
      </c>
      <c r="AU527" s="1" t="s">
        <v>787</v>
      </c>
      <c r="AV527">
        <v>23</v>
      </c>
    </row>
    <row r="528" spans="1:48" ht="27" customHeight="1">
      <c r="A528" s="12" t="s">
        <v>788</v>
      </c>
      <c r="B528" s="12" t="s">
        <v>160</v>
      </c>
      <c r="C528" s="12" t="s">
        <v>161</v>
      </c>
      <c r="D528" s="10">
        <v>2.8769999999999998</v>
      </c>
      <c r="E528" s="11">
        <f>TRUNC(단가대비표!O32,0)</f>
        <v>828200</v>
      </c>
      <c r="F528" s="11">
        <f t="shared" si="49"/>
        <v>2382731</v>
      </c>
      <c r="G528" s="11">
        <f>TRUNC(단가대비표!P32,0)</f>
        <v>0</v>
      </c>
      <c r="H528" s="11">
        <f t="shared" si="50"/>
        <v>0</v>
      </c>
      <c r="I528" s="11">
        <f>TRUNC(단가대비표!V32,0)</f>
        <v>0</v>
      </c>
      <c r="J528" s="11">
        <f t="shared" si="51"/>
        <v>0</v>
      </c>
      <c r="K528" s="11">
        <f t="shared" si="52"/>
        <v>828200</v>
      </c>
      <c r="L528" s="11">
        <f t="shared" si="52"/>
        <v>2382731</v>
      </c>
      <c r="M528" s="12" t="s">
        <v>789</v>
      </c>
      <c r="N528" s="1" t="s">
        <v>790</v>
      </c>
      <c r="O528" s="1" t="s">
        <v>52</v>
      </c>
      <c r="P528" s="1" t="s">
        <v>52</v>
      </c>
      <c r="Q528" s="1" t="s">
        <v>775</v>
      </c>
      <c r="R528" s="1" t="s">
        <v>64</v>
      </c>
      <c r="S528" s="1" t="s">
        <v>64</v>
      </c>
      <c r="T528" s="1" t="s">
        <v>63</v>
      </c>
      <c r="X528">
        <v>1</v>
      </c>
      <c r="AR528" s="1" t="s">
        <v>52</v>
      </c>
      <c r="AS528" s="1" t="s">
        <v>52</v>
      </c>
      <c r="AU528" s="1" t="s">
        <v>791</v>
      </c>
      <c r="AV528">
        <v>20</v>
      </c>
    </row>
    <row r="529" spans="1:48" ht="27" customHeight="1">
      <c r="A529" s="12" t="s">
        <v>788</v>
      </c>
      <c r="B529" s="12" t="s">
        <v>165</v>
      </c>
      <c r="C529" s="12" t="s">
        <v>161</v>
      </c>
      <c r="D529" s="10">
        <v>0.44800000000000001</v>
      </c>
      <c r="E529" s="11">
        <f>TRUNC(단가대비표!O33,0)</f>
        <v>822700</v>
      </c>
      <c r="F529" s="11">
        <f t="shared" si="49"/>
        <v>368569</v>
      </c>
      <c r="G529" s="11">
        <f>TRUNC(단가대비표!P33,0)</f>
        <v>0</v>
      </c>
      <c r="H529" s="11">
        <f t="shared" si="50"/>
        <v>0</v>
      </c>
      <c r="I529" s="11">
        <f>TRUNC(단가대비표!V33,0)</f>
        <v>0</v>
      </c>
      <c r="J529" s="11">
        <f t="shared" si="51"/>
        <v>0</v>
      </c>
      <c r="K529" s="11">
        <f t="shared" si="52"/>
        <v>822700</v>
      </c>
      <c r="L529" s="11">
        <f t="shared" si="52"/>
        <v>368569</v>
      </c>
      <c r="M529" s="12" t="s">
        <v>792</v>
      </c>
      <c r="N529" s="1" t="s">
        <v>793</v>
      </c>
      <c r="O529" s="1" t="s">
        <v>52</v>
      </c>
      <c r="P529" s="1" t="s">
        <v>52</v>
      </c>
      <c r="Q529" s="1" t="s">
        <v>775</v>
      </c>
      <c r="R529" s="1" t="s">
        <v>64</v>
      </c>
      <c r="S529" s="1" t="s">
        <v>64</v>
      </c>
      <c r="T529" s="1" t="s">
        <v>63</v>
      </c>
      <c r="X529">
        <v>1</v>
      </c>
      <c r="AR529" s="1" t="s">
        <v>52</v>
      </c>
      <c r="AS529" s="1" t="s">
        <v>52</v>
      </c>
      <c r="AU529" s="1" t="s">
        <v>794</v>
      </c>
      <c r="AV529">
        <v>21</v>
      </c>
    </row>
    <row r="530" spans="1:48" ht="27" customHeight="1">
      <c r="A530" s="12" t="s">
        <v>788</v>
      </c>
      <c r="B530" s="12" t="s">
        <v>168</v>
      </c>
      <c r="C530" s="12" t="s">
        <v>161</v>
      </c>
      <c r="D530" s="10">
        <v>1.169</v>
      </c>
      <c r="E530" s="11">
        <f>TRUNC(단가대비표!O34,0)</f>
        <v>822700</v>
      </c>
      <c r="F530" s="11">
        <f t="shared" si="49"/>
        <v>961736</v>
      </c>
      <c r="G530" s="11">
        <f>TRUNC(단가대비표!P34,0)</f>
        <v>0</v>
      </c>
      <c r="H530" s="11">
        <f t="shared" si="50"/>
        <v>0</v>
      </c>
      <c r="I530" s="11">
        <f>TRUNC(단가대비표!V34,0)</f>
        <v>0</v>
      </c>
      <c r="J530" s="11">
        <f t="shared" si="51"/>
        <v>0</v>
      </c>
      <c r="K530" s="11">
        <f t="shared" si="52"/>
        <v>822700</v>
      </c>
      <c r="L530" s="11">
        <f t="shared" si="52"/>
        <v>961736</v>
      </c>
      <c r="M530" s="12" t="s">
        <v>795</v>
      </c>
      <c r="N530" s="1" t="s">
        <v>796</v>
      </c>
      <c r="O530" s="1" t="s">
        <v>52</v>
      </c>
      <c r="P530" s="1" t="s">
        <v>52</v>
      </c>
      <c r="Q530" s="1" t="s">
        <v>775</v>
      </c>
      <c r="R530" s="1" t="s">
        <v>64</v>
      </c>
      <c r="S530" s="1" t="s">
        <v>64</v>
      </c>
      <c r="T530" s="1" t="s">
        <v>63</v>
      </c>
      <c r="X530">
        <v>1</v>
      </c>
      <c r="AR530" s="1" t="s">
        <v>52</v>
      </c>
      <c r="AS530" s="1" t="s">
        <v>52</v>
      </c>
      <c r="AU530" s="1" t="s">
        <v>797</v>
      </c>
      <c r="AV530">
        <v>22</v>
      </c>
    </row>
    <row r="531" spans="1:48" ht="27" customHeight="1">
      <c r="A531" s="12" t="s">
        <v>798</v>
      </c>
      <c r="B531" s="12" t="s">
        <v>799</v>
      </c>
      <c r="C531" s="12" t="s">
        <v>800</v>
      </c>
      <c r="D531" s="10">
        <v>1</v>
      </c>
      <c r="E531" s="11">
        <v>60701</v>
      </c>
      <c r="F531" s="11">
        <f t="shared" si="49"/>
        <v>60701</v>
      </c>
      <c r="G531" s="11">
        <v>0</v>
      </c>
      <c r="H531" s="11">
        <f t="shared" si="50"/>
        <v>0</v>
      </c>
      <c r="I531" s="11">
        <v>0</v>
      </c>
      <c r="J531" s="11">
        <f t="shared" si="51"/>
        <v>0</v>
      </c>
      <c r="K531" s="11">
        <f t="shared" si="52"/>
        <v>60701</v>
      </c>
      <c r="L531" s="11">
        <f t="shared" si="52"/>
        <v>60701</v>
      </c>
      <c r="M531" s="12" t="s">
        <v>52</v>
      </c>
      <c r="N531" s="1" t="s">
        <v>801</v>
      </c>
      <c r="O531" s="1" t="s">
        <v>52</v>
      </c>
      <c r="P531" s="1" t="s">
        <v>52</v>
      </c>
      <c r="Q531" s="1" t="s">
        <v>775</v>
      </c>
      <c r="R531" s="1" t="s">
        <v>64</v>
      </c>
      <c r="S531" s="1" t="s">
        <v>64</v>
      </c>
      <c r="T531" s="1" t="s">
        <v>64</v>
      </c>
      <c r="AR531" s="1" t="s">
        <v>52</v>
      </c>
      <c r="AS531" s="1" t="s">
        <v>52</v>
      </c>
      <c r="AU531" s="1" t="s">
        <v>802</v>
      </c>
      <c r="AV531">
        <v>230</v>
      </c>
    </row>
    <row r="532" spans="1:48" ht="27" customHeight="1">
      <c r="A532" s="10" t="s">
        <v>3015</v>
      </c>
      <c r="B532" s="10"/>
      <c r="C532" s="10" t="s">
        <v>3016</v>
      </c>
      <c r="D532" s="10">
        <v>1</v>
      </c>
      <c r="E532" s="11">
        <v>343</v>
      </c>
      <c r="F532" s="11">
        <f t="shared" si="49"/>
        <v>343</v>
      </c>
      <c r="G532" s="11"/>
      <c r="H532" s="11"/>
      <c r="I532" s="11"/>
      <c r="J532" s="11"/>
      <c r="K532" s="11">
        <f t="shared" ref="K532" si="53">TRUNC(E532+G532+I532, 0)</f>
        <v>343</v>
      </c>
      <c r="L532" s="11">
        <f t="shared" ref="L532" si="54">TRUNC(F532+H532+J532, 0)</f>
        <v>343</v>
      </c>
      <c r="M532" s="10"/>
      <c r="Q532" s="1" t="s">
        <v>775</v>
      </c>
    </row>
    <row r="533" spans="1:48" ht="27" customHeight="1">
      <c r="A533" s="10"/>
      <c r="B533" s="10"/>
      <c r="C533" s="10"/>
      <c r="D533" s="10"/>
      <c r="E533" s="11"/>
      <c r="F533" s="11"/>
      <c r="G533" s="11"/>
      <c r="H533" s="11"/>
      <c r="I533" s="11"/>
      <c r="J533" s="11"/>
      <c r="K533" s="11"/>
      <c r="L533" s="11"/>
      <c r="M533" s="10"/>
      <c r="Q533" s="1" t="s">
        <v>775</v>
      </c>
    </row>
    <row r="534" spans="1:48" ht="27" customHeight="1">
      <c r="A534" s="10"/>
      <c r="B534" s="10"/>
      <c r="C534" s="10"/>
      <c r="D534" s="10"/>
      <c r="E534" s="11"/>
      <c r="F534" s="11"/>
      <c r="G534" s="11"/>
      <c r="H534" s="11"/>
      <c r="I534" s="11"/>
      <c r="J534" s="11"/>
      <c r="K534" s="11"/>
      <c r="L534" s="11"/>
      <c r="M534" s="10"/>
      <c r="Q534" s="1" t="s">
        <v>775</v>
      </c>
    </row>
    <row r="535" spans="1:48" ht="27" customHeight="1">
      <c r="A535" s="10"/>
      <c r="B535" s="10"/>
      <c r="C535" s="10"/>
      <c r="D535" s="10"/>
      <c r="E535" s="11"/>
      <c r="F535" s="11"/>
      <c r="G535" s="11"/>
      <c r="H535" s="11"/>
      <c r="I535" s="11"/>
      <c r="J535" s="11"/>
      <c r="K535" s="11"/>
      <c r="L535" s="11"/>
      <c r="M535" s="10"/>
      <c r="Q535" s="1" t="s">
        <v>775</v>
      </c>
    </row>
    <row r="536" spans="1:48" ht="27" customHeight="1">
      <c r="A536" s="10"/>
      <c r="B536" s="10"/>
      <c r="C536" s="10"/>
      <c r="D536" s="10"/>
      <c r="E536" s="11"/>
      <c r="F536" s="11"/>
      <c r="G536" s="11"/>
      <c r="H536" s="11"/>
      <c r="I536" s="11"/>
      <c r="J536" s="11"/>
      <c r="K536" s="11"/>
      <c r="L536" s="11"/>
      <c r="M536" s="10"/>
      <c r="Q536" s="1" t="s">
        <v>775</v>
      </c>
    </row>
    <row r="537" spans="1:48" ht="27" customHeight="1">
      <c r="A537" s="10"/>
      <c r="B537" s="10"/>
      <c r="C537" s="10"/>
      <c r="D537" s="10"/>
      <c r="E537" s="11"/>
      <c r="F537" s="11"/>
      <c r="G537" s="11"/>
      <c r="H537" s="11"/>
      <c r="I537" s="11"/>
      <c r="J537" s="11"/>
      <c r="K537" s="11"/>
      <c r="L537" s="11"/>
      <c r="M537" s="10"/>
      <c r="Q537" s="1" t="s">
        <v>775</v>
      </c>
    </row>
    <row r="538" spans="1:48" ht="27" customHeight="1">
      <c r="A538" s="10"/>
      <c r="B538" s="10"/>
      <c r="C538" s="10"/>
      <c r="D538" s="10"/>
      <c r="E538" s="11"/>
      <c r="F538" s="11"/>
      <c r="G538" s="11"/>
      <c r="H538" s="11"/>
      <c r="I538" s="11"/>
      <c r="J538" s="11"/>
      <c r="K538" s="11"/>
      <c r="L538" s="11"/>
      <c r="M538" s="10"/>
      <c r="Q538" s="1" t="s">
        <v>775</v>
      </c>
    </row>
    <row r="539" spans="1:48" ht="27" customHeight="1">
      <c r="A539" s="10"/>
      <c r="B539" s="10"/>
      <c r="C539" s="10"/>
      <c r="D539" s="10"/>
      <c r="E539" s="11"/>
      <c r="F539" s="11"/>
      <c r="G539" s="11"/>
      <c r="H539" s="11"/>
      <c r="I539" s="11"/>
      <c r="J539" s="11"/>
      <c r="K539" s="11"/>
      <c r="L539" s="11"/>
      <c r="M539" s="10"/>
      <c r="Q539" s="1" t="s">
        <v>775</v>
      </c>
    </row>
    <row r="540" spans="1:48" ht="27" customHeight="1">
      <c r="A540" s="10"/>
      <c r="B540" s="10"/>
      <c r="C540" s="10"/>
      <c r="D540" s="10"/>
      <c r="E540" s="11"/>
      <c r="F540" s="11"/>
      <c r="G540" s="11"/>
      <c r="H540" s="11"/>
      <c r="I540" s="11"/>
      <c r="J540" s="11"/>
      <c r="K540" s="11"/>
      <c r="L540" s="11"/>
      <c r="M540" s="10"/>
      <c r="Q540" s="1" t="s">
        <v>775</v>
      </c>
    </row>
    <row r="541" spans="1:48" ht="27" customHeight="1">
      <c r="A541" s="10"/>
      <c r="B541" s="10"/>
      <c r="C541" s="10"/>
      <c r="D541" s="10"/>
      <c r="E541" s="11"/>
      <c r="F541" s="11"/>
      <c r="G541" s="11"/>
      <c r="H541" s="11"/>
      <c r="I541" s="11"/>
      <c r="J541" s="11"/>
      <c r="K541" s="11"/>
      <c r="L541" s="11"/>
      <c r="M541" s="10"/>
      <c r="Q541" s="1" t="s">
        <v>775</v>
      </c>
    </row>
    <row r="542" spans="1:48" ht="27" customHeight="1">
      <c r="A542" s="10"/>
      <c r="B542" s="10"/>
      <c r="C542" s="10"/>
      <c r="D542" s="10"/>
      <c r="E542" s="11"/>
      <c r="F542" s="11"/>
      <c r="G542" s="11"/>
      <c r="H542" s="11"/>
      <c r="I542" s="11"/>
      <c r="J542" s="11"/>
      <c r="K542" s="11"/>
      <c r="L542" s="11"/>
      <c r="M542" s="10"/>
      <c r="Q542" s="1" t="s">
        <v>775</v>
      </c>
    </row>
    <row r="543" spans="1:48" ht="27" customHeight="1">
      <c r="A543" s="10"/>
      <c r="B543" s="10"/>
      <c r="C543" s="10"/>
      <c r="D543" s="10"/>
      <c r="E543" s="11"/>
      <c r="F543" s="11"/>
      <c r="G543" s="11"/>
      <c r="H543" s="11"/>
      <c r="I543" s="11"/>
      <c r="J543" s="11"/>
      <c r="K543" s="11"/>
      <c r="L543" s="11"/>
      <c r="M543" s="10"/>
      <c r="Q543" s="1" t="s">
        <v>775</v>
      </c>
    </row>
    <row r="544" spans="1:48" ht="27" customHeight="1">
      <c r="A544" s="10"/>
      <c r="B544" s="10"/>
      <c r="C544" s="10"/>
      <c r="D544" s="10"/>
      <c r="E544" s="11"/>
      <c r="F544" s="11"/>
      <c r="G544" s="11"/>
      <c r="H544" s="11"/>
      <c r="I544" s="11"/>
      <c r="J544" s="11"/>
      <c r="K544" s="11"/>
      <c r="L544" s="11"/>
      <c r="M544" s="10"/>
      <c r="Q544" s="1" t="s">
        <v>775</v>
      </c>
    </row>
    <row r="545" spans="1:17" ht="27" customHeight="1">
      <c r="A545" s="10"/>
      <c r="B545" s="10"/>
      <c r="C545" s="10"/>
      <c r="D545" s="10"/>
      <c r="E545" s="11"/>
      <c r="F545" s="11"/>
      <c r="G545" s="11"/>
      <c r="H545" s="11"/>
      <c r="I545" s="11"/>
      <c r="J545" s="11"/>
      <c r="K545" s="11"/>
      <c r="L545" s="11"/>
      <c r="M545" s="10"/>
      <c r="Q545" s="1" t="s">
        <v>775</v>
      </c>
    </row>
    <row r="546" spans="1:17" ht="27" customHeight="1">
      <c r="A546" s="10"/>
      <c r="B546" s="10"/>
      <c r="C546" s="10"/>
      <c r="D546" s="10"/>
      <c r="E546" s="11"/>
      <c r="F546" s="11"/>
      <c r="G546" s="11"/>
      <c r="H546" s="11"/>
      <c r="I546" s="11"/>
      <c r="J546" s="11"/>
      <c r="K546" s="11"/>
      <c r="L546" s="11"/>
      <c r="M546" s="10"/>
      <c r="Q546" s="1" t="s">
        <v>775</v>
      </c>
    </row>
    <row r="547" spans="1:17" ht="27" customHeight="1">
      <c r="A547" s="10"/>
      <c r="B547" s="10"/>
      <c r="C547" s="10"/>
      <c r="D547" s="10"/>
      <c r="E547" s="11"/>
      <c r="F547" s="11"/>
      <c r="G547" s="11"/>
      <c r="H547" s="11"/>
      <c r="I547" s="11"/>
      <c r="J547" s="11"/>
      <c r="K547" s="11"/>
      <c r="L547" s="11"/>
      <c r="M547" s="10"/>
      <c r="Q547" s="1" t="s">
        <v>775</v>
      </c>
    </row>
    <row r="548" spans="1:17" ht="27" customHeight="1">
      <c r="A548" s="10"/>
      <c r="B548" s="10"/>
      <c r="C548" s="10"/>
      <c r="D548" s="10"/>
      <c r="E548" s="11"/>
      <c r="F548" s="11"/>
      <c r="G548" s="11"/>
      <c r="H548" s="11"/>
      <c r="I548" s="11"/>
      <c r="J548" s="11"/>
      <c r="K548" s="11"/>
      <c r="L548" s="11"/>
      <c r="M548" s="10"/>
      <c r="Q548" s="1" t="s">
        <v>775</v>
      </c>
    </row>
    <row r="549" spans="1:17" ht="27" customHeight="1">
      <c r="A549" s="12" t="s">
        <v>98</v>
      </c>
      <c r="B549" s="10"/>
      <c r="C549" s="10"/>
      <c r="D549" s="10"/>
      <c r="E549" s="11"/>
      <c r="F549" s="11">
        <f>SUMIF(Q525:Q548,"0104",F525:F548)</f>
        <v>11302000</v>
      </c>
      <c r="G549" s="11"/>
      <c r="H549" s="11">
        <f>SUMIF(Q525:Q548,"0104",H525:H548)</f>
        <v>0</v>
      </c>
      <c r="I549" s="11"/>
      <c r="J549" s="11">
        <f>SUMIF(Q525:Q548,"0104",J525:J548)</f>
        <v>0</v>
      </c>
      <c r="K549" s="11"/>
      <c r="L549" s="11">
        <f>SUMIF(Q525:Q548,"0104",L525:L548)</f>
        <v>11302000</v>
      </c>
      <c r="M549" s="10"/>
      <c r="N549" t="s">
        <v>99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headerFooter>
    <oddHeader>&amp;C&amp;"-,굵게"&amp;20공사비 내역서</oddHeader>
  </headerFooter>
  <rowBreaks count="21" manualBreakCount="21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  <brk id="263" max="16383" man="1"/>
    <brk id="289" max="16383" man="1"/>
    <brk id="315" max="16383" man="1"/>
    <brk id="341" max="16383" man="1"/>
    <brk id="367" max="16383" man="1"/>
    <brk id="393" max="16383" man="1"/>
    <brk id="419" max="16383" man="1"/>
    <brk id="445" max="16383" man="1"/>
    <brk id="471" max="16383" man="1"/>
    <brk id="497" max="16383" man="1"/>
    <brk id="523" max="16383" man="1"/>
    <brk id="5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AV22"/>
  <sheetViews>
    <sheetView workbookViewId="0">
      <pane xSplit="4" ySplit="4" topLeftCell="E5" activePane="bottomRight" state="frozen"/>
      <selection sqref="A1:M1"/>
      <selection pane="topRight" sqref="A1:M1"/>
      <selection pane="bottomLeft" sqref="A1:M1"/>
      <selection pane="bottomRight" activeCell="L5" sqref="L5"/>
    </sheetView>
  </sheetViews>
  <sheetFormatPr defaultRowHeight="16.5"/>
  <cols>
    <col min="1" max="1" width="6.625" style="143" customWidth="1"/>
    <col min="2" max="2" width="33.625" style="143" customWidth="1"/>
    <col min="3" max="4" width="4.625" style="144" customWidth="1"/>
    <col min="5" max="5" width="6.625" style="119" customWidth="1"/>
    <col min="6" max="6" width="9.625" style="119" customWidth="1"/>
    <col min="7" max="7" width="6.625" style="119" customWidth="1"/>
    <col min="8" max="8" width="9.625" style="119" customWidth="1"/>
    <col min="9" max="9" width="6.625" style="119" customWidth="1"/>
    <col min="10" max="10" width="9.625" style="119" customWidth="1"/>
    <col min="11" max="11" width="6.625" style="119" customWidth="1"/>
    <col min="12" max="12" width="9.625" style="119" customWidth="1"/>
    <col min="13" max="13" width="6.625" style="143" customWidth="1"/>
    <col min="14" max="51" width="0" hidden="1" customWidth="1"/>
  </cols>
  <sheetData>
    <row r="1" spans="1:48" ht="30" customHeight="1">
      <c r="A1" s="133" t="s">
        <v>3020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48" ht="23.1" customHeight="1">
      <c r="A2" s="134" t="s">
        <v>3021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48" ht="23.1" customHeight="1">
      <c r="A3" s="136" t="s">
        <v>3022</v>
      </c>
      <c r="B3" s="136" t="s">
        <v>3023</v>
      </c>
      <c r="C3" s="136" t="s">
        <v>4</v>
      </c>
      <c r="D3" s="136" t="s">
        <v>5</v>
      </c>
      <c r="E3" s="136" t="s">
        <v>6</v>
      </c>
      <c r="F3" s="136"/>
      <c r="G3" s="136" t="s">
        <v>9</v>
      </c>
      <c r="H3" s="136"/>
      <c r="I3" s="136" t="s">
        <v>10</v>
      </c>
      <c r="J3" s="136"/>
      <c r="K3" s="136" t="s">
        <v>11</v>
      </c>
      <c r="L3" s="136"/>
      <c r="M3" s="136" t="s">
        <v>3024</v>
      </c>
    </row>
    <row r="4" spans="1:48" ht="23.1" customHeight="1">
      <c r="A4" s="136"/>
      <c r="B4" s="136"/>
      <c r="C4" s="136"/>
      <c r="D4" s="136"/>
      <c r="E4" s="137" t="s">
        <v>7</v>
      </c>
      <c r="F4" s="137" t="s">
        <v>3025</v>
      </c>
      <c r="G4" s="137" t="s">
        <v>7</v>
      </c>
      <c r="H4" s="137" t="s">
        <v>3025</v>
      </c>
      <c r="I4" s="137" t="s">
        <v>7</v>
      </c>
      <c r="J4" s="137" t="s">
        <v>3025</v>
      </c>
      <c r="K4" s="137" t="s">
        <v>7</v>
      </c>
      <c r="L4" s="137" t="s">
        <v>3025</v>
      </c>
      <c r="M4" s="136"/>
    </row>
    <row r="5" spans="1:48" ht="23.1" customHeight="1">
      <c r="A5" s="138" t="s">
        <v>53</v>
      </c>
      <c r="B5" s="138" t="s">
        <v>3026</v>
      </c>
      <c r="C5" s="139" t="s">
        <v>800</v>
      </c>
      <c r="D5" s="140">
        <v>1</v>
      </c>
      <c r="E5" s="141">
        <f>SUMIF(N4:N16, O5, F4:F16)</f>
        <v>12817415</v>
      </c>
      <c r="F5" s="141">
        <f t="shared" ref="F5:F16" si="0">D5*E5</f>
        <v>12817415</v>
      </c>
      <c r="G5" s="141">
        <f>SUMIF(N4:N16, O5, H4:H16)</f>
        <v>7531079</v>
      </c>
      <c r="H5" s="141">
        <f t="shared" ref="H5:H16" si="1">D5*G5</f>
        <v>7531079</v>
      </c>
      <c r="I5" s="141">
        <f>SUMIF(N4:N16, O5, J4:J16)</f>
        <v>16674</v>
      </c>
      <c r="J5" s="141">
        <f t="shared" ref="J5:J16" si="2">D5*I5</f>
        <v>16674</v>
      </c>
      <c r="K5" s="141">
        <f t="shared" ref="K5:L16" si="3">E5+G5+I5</f>
        <v>20365168</v>
      </c>
      <c r="L5" s="155">
        <f t="shared" si="3"/>
        <v>20365168</v>
      </c>
      <c r="M5" s="142"/>
      <c r="O5" s="118" t="s">
        <v>53</v>
      </c>
      <c r="Q5">
        <v>1</v>
      </c>
      <c r="R5">
        <v>16674</v>
      </c>
      <c r="S5">
        <v>0</v>
      </c>
      <c r="T5">
        <v>0</v>
      </c>
      <c r="U5">
        <v>0</v>
      </c>
      <c r="V5">
        <v>0</v>
      </c>
      <c r="W5">
        <v>0</v>
      </c>
      <c r="X5">
        <v>20894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</row>
    <row r="6" spans="1:48" ht="23.1" customHeight="1">
      <c r="A6" s="138" t="s">
        <v>55</v>
      </c>
      <c r="B6" s="138" t="s">
        <v>3027</v>
      </c>
      <c r="C6" s="139" t="s">
        <v>800</v>
      </c>
      <c r="D6" s="140">
        <v>1</v>
      </c>
      <c r="E6" s="141">
        <f>SUMIF(N4:N16, O6, F4:F16)</f>
        <v>12817415</v>
      </c>
      <c r="F6" s="141">
        <f t="shared" si="0"/>
        <v>12817415</v>
      </c>
      <c r="G6" s="141">
        <f>SUMIF(N4:N16, O6, H4:H16)</f>
        <v>7531079</v>
      </c>
      <c r="H6" s="141">
        <f t="shared" si="1"/>
        <v>7531079</v>
      </c>
      <c r="I6" s="141">
        <f>SUMIF(N4:N16, O6, J4:J16)</f>
        <v>16674</v>
      </c>
      <c r="J6" s="141">
        <f t="shared" si="2"/>
        <v>16674</v>
      </c>
      <c r="K6" s="141">
        <f t="shared" si="3"/>
        <v>20365168</v>
      </c>
      <c r="L6" s="141">
        <f t="shared" si="3"/>
        <v>20365168</v>
      </c>
      <c r="M6" s="142"/>
      <c r="N6" s="118" t="s">
        <v>53</v>
      </c>
      <c r="O6" s="118" t="s">
        <v>55</v>
      </c>
      <c r="Q6">
        <v>1</v>
      </c>
      <c r="R6">
        <v>16674</v>
      </c>
      <c r="S6">
        <v>0</v>
      </c>
      <c r="T6">
        <v>0</v>
      </c>
      <c r="U6">
        <v>0</v>
      </c>
      <c r="V6">
        <v>0</v>
      </c>
      <c r="W6">
        <v>0</v>
      </c>
      <c r="X6">
        <v>20894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</row>
    <row r="7" spans="1:48" ht="23.1" customHeight="1">
      <c r="A7" s="138" t="s">
        <v>57</v>
      </c>
      <c r="B7" s="138" t="s">
        <v>3028</v>
      </c>
      <c r="C7" s="139" t="s">
        <v>800</v>
      </c>
      <c r="D7" s="140">
        <v>1</v>
      </c>
      <c r="E7" s="141">
        <f>'공종별내역서(설비)'!F22</f>
        <v>1771951</v>
      </c>
      <c r="F7" s="141">
        <f t="shared" si="0"/>
        <v>1771951</v>
      </c>
      <c r="G7" s="141">
        <f>'공종별내역서(설비)'!H22</f>
        <v>297559</v>
      </c>
      <c r="H7" s="141">
        <f t="shared" si="1"/>
        <v>297559</v>
      </c>
      <c r="I7" s="141">
        <f>'공종별내역서(설비)'!J22</f>
        <v>0</v>
      </c>
      <c r="J7" s="141">
        <f t="shared" si="2"/>
        <v>0</v>
      </c>
      <c r="K7" s="141">
        <f t="shared" si="3"/>
        <v>2069510</v>
      </c>
      <c r="L7" s="141">
        <f t="shared" si="3"/>
        <v>2069510</v>
      </c>
      <c r="M7" s="142"/>
      <c r="N7" s="118" t="s">
        <v>55</v>
      </c>
      <c r="O7" s="118" t="s">
        <v>57</v>
      </c>
      <c r="Q7">
        <v>1</v>
      </c>
      <c r="R7">
        <f>D7*'공종별내역서(설비)'!R22</f>
        <v>0</v>
      </c>
      <c r="S7">
        <f>D7*'공종별내역서(설비)'!S22</f>
        <v>0</v>
      </c>
      <c r="T7">
        <f>D7*'공종별내역서(설비)'!T22</f>
        <v>0</v>
      </c>
      <c r="U7">
        <f>D7*'공종별내역서(설비)'!U22</f>
        <v>0</v>
      </c>
      <c r="V7">
        <f>D7*'공종별내역서(설비)'!V22</f>
        <v>0</v>
      </c>
      <c r="W7">
        <f>D7*'공종별내역서(설비)'!W22</f>
        <v>0</v>
      </c>
      <c r="X7">
        <f>D7*'공종별내역서(설비)'!X22</f>
        <v>0</v>
      </c>
      <c r="Y7">
        <f>D7*'공종별내역서(설비)'!Y22</f>
        <v>0</v>
      </c>
      <c r="Z7">
        <f>D7*'공종별내역서(설비)'!Z22</f>
        <v>0</v>
      </c>
      <c r="AA7">
        <f>D7*'공종별내역서(설비)'!AA22</f>
        <v>0</v>
      </c>
      <c r="AB7">
        <f>D7*'공종별내역서(설비)'!AB22</f>
        <v>0</v>
      </c>
      <c r="AC7">
        <f>D7*'공종별내역서(설비)'!AC22</f>
        <v>0</v>
      </c>
      <c r="AD7">
        <f>D7*'공종별내역서(설비)'!AD22</f>
        <v>0</v>
      </c>
      <c r="AE7">
        <f>D7*'공종별내역서(설비)'!AE22</f>
        <v>0</v>
      </c>
      <c r="AF7">
        <f>D7*'공종별내역서(설비)'!AF22</f>
        <v>0</v>
      </c>
      <c r="AG7">
        <f>D7*'공종별내역서(설비)'!AG22</f>
        <v>0</v>
      </c>
      <c r="AH7">
        <f>D7*'공종별내역서(설비)'!AH22</f>
        <v>0</v>
      </c>
      <c r="AI7">
        <f>D7*'공종별내역서(설비)'!AI22</f>
        <v>0</v>
      </c>
      <c r="AJ7">
        <f>D7*'공종별내역서(설비)'!AJ22</f>
        <v>0</v>
      </c>
      <c r="AK7">
        <f>D7*'공종별내역서(설비)'!AK22</f>
        <v>0</v>
      </c>
      <c r="AL7">
        <f>D7*'공종별내역서(설비)'!AL22</f>
        <v>0</v>
      </c>
      <c r="AM7">
        <f>D7*'공종별내역서(설비)'!AM22</f>
        <v>0</v>
      </c>
      <c r="AN7">
        <f>D7*'공종별내역서(설비)'!AN22</f>
        <v>0</v>
      </c>
      <c r="AO7">
        <f>D7*'공종별내역서(설비)'!AO22</f>
        <v>0</v>
      </c>
      <c r="AP7">
        <f>D7*'공종별내역서(설비)'!AP22</f>
        <v>0</v>
      </c>
      <c r="AQ7">
        <f>D7*'공종별내역서(설비)'!AQ22</f>
        <v>0</v>
      </c>
      <c r="AR7">
        <f>D7*'공종별내역서(설비)'!AR22</f>
        <v>0</v>
      </c>
      <c r="AS7">
        <f>D7*'공종별내역서(설비)'!AS22</f>
        <v>0</v>
      </c>
      <c r="AT7">
        <f>D7*'공종별내역서(설비)'!AT22</f>
        <v>0</v>
      </c>
      <c r="AU7">
        <f>D7*'공종별내역서(설비)'!AU22</f>
        <v>0</v>
      </c>
      <c r="AV7">
        <f>D7*'공종별내역서(설비)'!AV22</f>
        <v>0</v>
      </c>
    </row>
    <row r="8" spans="1:48" ht="23.1" customHeight="1">
      <c r="A8" s="138" t="s">
        <v>101</v>
      </c>
      <c r="B8" s="138" t="s">
        <v>3029</v>
      </c>
      <c r="C8" s="139" t="s">
        <v>800</v>
      </c>
      <c r="D8" s="140">
        <v>1</v>
      </c>
      <c r="E8" s="141">
        <f>'공종별내역서(설비)'!F40</f>
        <v>1700927</v>
      </c>
      <c r="F8" s="141">
        <f t="shared" si="0"/>
        <v>1700927</v>
      </c>
      <c r="G8" s="141">
        <f>'공종별내역서(설비)'!H40</f>
        <v>1056325</v>
      </c>
      <c r="H8" s="141">
        <f t="shared" si="1"/>
        <v>1056325</v>
      </c>
      <c r="I8" s="141">
        <f>'공종별내역서(설비)'!J40</f>
        <v>0</v>
      </c>
      <c r="J8" s="141">
        <f t="shared" si="2"/>
        <v>0</v>
      </c>
      <c r="K8" s="141">
        <f t="shared" si="3"/>
        <v>2757252</v>
      </c>
      <c r="L8" s="141">
        <f t="shared" si="3"/>
        <v>2757252</v>
      </c>
      <c r="M8" s="142"/>
      <c r="N8" s="118" t="s">
        <v>55</v>
      </c>
      <c r="O8" s="118" t="s">
        <v>101</v>
      </c>
      <c r="Q8">
        <v>1</v>
      </c>
      <c r="R8">
        <f>D8*'공종별내역서(설비)'!R40</f>
        <v>0</v>
      </c>
      <c r="S8">
        <f>D8*'공종별내역서(설비)'!S40</f>
        <v>0</v>
      </c>
      <c r="T8">
        <f>D8*'공종별내역서(설비)'!T40</f>
        <v>0</v>
      </c>
      <c r="U8">
        <f>D8*'공종별내역서(설비)'!U40</f>
        <v>0</v>
      </c>
      <c r="V8">
        <f>D8*'공종별내역서(설비)'!V40</f>
        <v>0</v>
      </c>
      <c r="W8">
        <f>D8*'공종별내역서(설비)'!W40</f>
        <v>0</v>
      </c>
      <c r="X8">
        <f>D8*'공종별내역서(설비)'!X40</f>
        <v>0</v>
      </c>
      <c r="Y8">
        <f>D8*'공종별내역서(설비)'!Y40</f>
        <v>0</v>
      </c>
      <c r="Z8">
        <f>D8*'공종별내역서(설비)'!Z40</f>
        <v>0</v>
      </c>
      <c r="AA8">
        <f>D8*'공종별내역서(설비)'!AA40</f>
        <v>0</v>
      </c>
      <c r="AB8">
        <f>D8*'공종별내역서(설비)'!AB40</f>
        <v>0</v>
      </c>
      <c r="AC8">
        <f>D8*'공종별내역서(설비)'!AC40</f>
        <v>0</v>
      </c>
      <c r="AD8">
        <f>D8*'공종별내역서(설비)'!AD40</f>
        <v>0</v>
      </c>
      <c r="AE8">
        <f>D8*'공종별내역서(설비)'!AE40</f>
        <v>0</v>
      </c>
      <c r="AF8">
        <f>D8*'공종별내역서(설비)'!AF40</f>
        <v>0</v>
      </c>
      <c r="AG8">
        <f>D8*'공종별내역서(설비)'!AG40</f>
        <v>0</v>
      </c>
      <c r="AH8">
        <f>D8*'공종별내역서(설비)'!AH40</f>
        <v>0</v>
      </c>
      <c r="AI8">
        <f>D8*'공종별내역서(설비)'!AI40</f>
        <v>0</v>
      </c>
      <c r="AJ8">
        <f>D8*'공종별내역서(설비)'!AJ40</f>
        <v>0</v>
      </c>
      <c r="AK8">
        <f>D8*'공종별내역서(설비)'!AK40</f>
        <v>0</v>
      </c>
      <c r="AL8">
        <f>D8*'공종별내역서(설비)'!AL40</f>
        <v>0</v>
      </c>
      <c r="AM8">
        <f>D8*'공종별내역서(설비)'!AM40</f>
        <v>0</v>
      </c>
      <c r="AN8">
        <f>D8*'공종별내역서(설비)'!AN40</f>
        <v>0</v>
      </c>
      <c r="AO8">
        <f>D8*'공종별내역서(설비)'!AO40</f>
        <v>0</v>
      </c>
      <c r="AP8">
        <f>D8*'공종별내역서(설비)'!AP40</f>
        <v>0</v>
      </c>
      <c r="AQ8">
        <f>D8*'공종별내역서(설비)'!AQ40</f>
        <v>0</v>
      </c>
      <c r="AR8">
        <f>D8*'공종별내역서(설비)'!AR40</f>
        <v>0</v>
      </c>
      <c r="AS8">
        <f>D8*'공종별내역서(설비)'!AS40</f>
        <v>0</v>
      </c>
      <c r="AT8">
        <f>D8*'공종별내역서(설비)'!AT40</f>
        <v>0</v>
      </c>
      <c r="AU8">
        <f>D8*'공종별내역서(설비)'!AU40</f>
        <v>0</v>
      </c>
      <c r="AV8">
        <f>D8*'공종별내역서(설비)'!AV40</f>
        <v>0</v>
      </c>
    </row>
    <row r="9" spans="1:48" ht="23.1" customHeight="1">
      <c r="A9" s="138" t="s">
        <v>129</v>
      </c>
      <c r="B9" s="138" t="s">
        <v>3030</v>
      </c>
      <c r="C9" s="139" t="s">
        <v>800</v>
      </c>
      <c r="D9" s="140">
        <v>1</v>
      </c>
      <c r="E9" s="141">
        <f>'공종별내역서(설비)'!F58</f>
        <v>436475</v>
      </c>
      <c r="F9" s="141">
        <f t="shared" si="0"/>
        <v>436475</v>
      </c>
      <c r="G9" s="141">
        <f>'공종별내역서(설비)'!H58</f>
        <v>916762</v>
      </c>
      <c r="H9" s="141">
        <f t="shared" si="1"/>
        <v>916762</v>
      </c>
      <c r="I9" s="141">
        <f>'공종별내역서(설비)'!J58</f>
        <v>7155</v>
      </c>
      <c r="J9" s="141">
        <f t="shared" si="2"/>
        <v>7155</v>
      </c>
      <c r="K9" s="141">
        <f t="shared" si="3"/>
        <v>1360392</v>
      </c>
      <c r="L9" s="141">
        <f t="shared" si="3"/>
        <v>1360392</v>
      </c>
      <c r="M9" s="142"/>
      <c r="N9" s="118" t="s">
        <v>55</v>
      </c>
      <c r="O9" s="118" t="s">
        <v>129</v>
      </c>
      <c r="Q9">
        <v>1</v>
      </c>
      <c r="R9">
        <f>D9*'공종별내역서(설비)'!R58</f>
        <v>7155</v>
      </c>
      <c r="S9">
        <f>D9*'공종별내역서(설비)'!S58</f>
        <v>0</v>
      </c>
      <c r="T9">
        <f>D9*'공종별내역서(설비)'!T58</f>
        <v>0</v>
      </c>
      <c r="U9">
        <f>D9*'공종별내역서(설비)'!U58</f>
        <v>0</v>
      </c>
      <c r="V9">
        <f>D9*'공종별내역서(설비)'!V58</f>
        <v>0</v>
      </c>
      <c r="W9">
        <f>D9*'공종별내역서(설비)'!W58</f>
        <v>0</v>
      </c>
      <c r="X9">
        <f>D9*'공종별내역서(설비)'!X58</f>
        <v>0</v>
      </c>
      <c r="Y9">
        <f>D9*'공종별내역서(설비)'!Y58</f>
        <v>0</v>
      </c>
      <c r="Z9">
        <f>D9*'공종별내역서(설비)'!Z58</f>
        <v>0</v>
      </c>
      <c r="AA9">
        <f>D9*'공종별내역서(설비)'!AA58</f>
        <v>0</v>
      </c>
      <c r="AB9">
        <f>D9*'공종별내역서(설비)'!AB58</f>
        <v>0</v>
      </c>
      <c r="AC9">
        <f>D9*'공종별내역서(설비)'!AC58</f>
        <v>0</v>
      </c>
      <c r="AD9">
        <f>D9*'공종별내역서(설비)'!AD58</f>
        <v>0</v>
      </c>
      <c r="AE9">
        <f>D9*'공종별내역서(설비)'!AE58</f>
        <v>0</v>
      </c>
      <c r="AF9">
        <f>D9*'공종별내역서(설비)'!AF58</f>
        <v>0</v>
      </c>
      <c r="AG9">
        <f>D9*'공종별내역서(설비)'!AG58</f>
        <v>0</v>
      </c>
      <c r="AH9">
        <f>D9*'공종별내역서(설비)'!AH58</f>
        <v>0</v>
      </c>
      <c r="AI9">
        <f>D9*'공종별내역서(설비)'!AI58</f>
        <v>0</v>
      </c>
      <c r="AJ9">
        <f>D9*'공종별내역서(설비)'!AJ58</f>
        <v>0</v>
      </c>
      <c r="AK9">
        <f>D9*'공종별내역서(설비)'!AK58</f>
        <v>0</v>
      </c>
      <c r="AL9">
        <f>D9*'공종별내역서(설비)'!AL58</f>
        <v>0</v>
      </c>
      <c r="AM9">
        <f>D9*'공종별내역서(설비)'!AM58</f>
        <v>0</v>
      </c>
      <c r="AN9">
        <f>D9*'공종별내역서(설비)'!AN58</f>
        <v>0</v>
      </c>
      <c r="AO9">
        <f>D9*'공종별내역서(설비)'!AO58</f>
        <v>0</v>
      </c>
      <c r="AP9">
        <f>D9*'공종별내역서(설비)'!AP58</f>
        <v>0</v>
      </c>
      <c r="AQ9">
        <f>D9*'공종별내역서(설비)'!AQ58</f>
        <v>0</v>
      </c>
      <c r="AR9">
        <f>D9*'공종별내역서(설비)'!AR58</f>
        <v>0</v>
      </c>
      <c r="AS9">
        <f>D9*'공종별내역서(설비)'!AS58</f>
        <v>0</v>
      </c>
      <c r="AT9">
        <f>D9*'공종별내역서(설비)'!AT58</f>
        <v>0</v>
      </c>
      <c r="AU9">
        <f>D9*'공종별내역서(설비)'!AU58</f>
        <v>0</v>
      </c>
      <c r="AV9">
        <f>D9*'공종별내역서(설비)'!AV58</f>
        <v>0</v>
      </c>
    </row>
    <row r="10" spans="1:48" ht="23.1" customHeight="1">
      <c r="A10" s="138" t="s">
        <v>216</v>
      </c>
      <c r="B10" s="138" t="s">
        <v>3031</v>
      </c>
      <c r="C10" s="139" t="s">
        <v>800</v>
      </c>
      <c r="D10" s="140">
        <v>1</v>
      </c>
      <c r="E10" s="141">
        <f>'공종별내역서(설비)'!F94</f>
        <v>1161058</v>
      </c>
      <c r="F10" s="141">
        <f t="shared" si="0"/>
        <v>1161058</v>
      </c>
      <c r="G10" s="141">
        <f>'공종별내역서(설비)'!H94</f>
        <v>3065621</v>
      </c>
      <c r="H10" s="141">
        <f t="shared" si="1"/>
        <v>3065621</v>
      </c>
      <c r="I10" s="141">
        <f>'공종별내역서(설비)'!J94</f>
        <v>0</v>
      </c>
      <c r="J10" s="141">
        <f t="shared" si="2"/>
        <v>0</v>
      </c>
      <c r="K10" s="141">
        <f t="shared" si="3"/>
        <v>4226679</v>
      </c>
      <c r="L10" s="141">
        <f t="shared" si="3"/>
        <v>4226679</v>
      </c>
      <c r="M10" s="142"/>
      <c r="N10" s="118" t="s">
        <v>55</v>
      </c>
      <c r="O10" s="118" t="s">
        <v>216</v>
      </c>
      <c r="Q10">
        <v>1</v>
      </c>
      <c r="R10">
        <f>D10*'공종별내역서(설비)'!R94</f>
        <v>0</v>
      </c>
      <c r="S10">
        <f>D10*'공종별내역서(설비)'!S94</f>
        <v>0</v>
      </c>
      <c r="T10">
        <f>D10*'공종별내역서(설비)'!T94</f>
        <v>0</v>
      </c>
      <c r="U10">
        <f>D10*'공종별내역서(설비)'!U94</f>
        <v>0</v>
      </c>
      <c r="V10">
        <f>D10*'공종별내역서(설비)'!V94</f>
        <v>0</v>
      </c>
      <c r="W10">
        <f>D10*'공종별내역서(설비)'!W94</f>
        <v>0</v>
      </c>
      <c r="X10">
        <f>D10*'공종별내역서(설비)'!X94</f>
        <v>0</v>
      </c>
      <c r="Y10">
        <f>D10*'공종별내역서(설비)'!Y94</f>
        <v>0</v>
      </c>
      <c r="Z10">
        <f>D10*'공종별내역서(설비)'!Z94</f>
        <v>0</v>
      </c>
      <c r="AA10">
        <f>D10*'공종별내역서(설비)'!AA94</f>
        <v>0</v>
      </c>
      <c r="AB10">
        <f>D10*'공종별내역서(설비)'!AB94</f>
        <v>0</v>
      </c>
      <c r="AC10">
        <f>D10*'공종별내역서(설비)'!AC94</f>
        <v>0</v>
      </c>
      <c r="AD10">
        <f>D10*'공종별내역서(설비)'!AD94</f>
        <v>0</v>
      </c>
      <c r="AE10">
        <f>D10*'공종별내역서(설비)'!AE94</f>
        <v>0</v>
      </c>
      <c r="AF10">
        <f>D10*'공종별내역서(설비)'!AF94</f>
        <v>0</v>
      </c>
      <c r="AG10">
        <f>D10*'공종별내역서(설비)'!AG94</f>
        <v>0</v>
      </c>
      <c r="AH10">
        <f>D10*'공종별내역서(설비)'!AH94</f>
        <v>0</v>
      </c>
      <c r="AI10">
        <f>D10*'공종별내역서(설비)'!AI94</f>
        <v>0</v>
      </c>
      <c r="AJ10">
        <f>D10*'공종별내역서(설비)'!AJ94</f>
        <v>0</v>
      </c>
      <c r="AK10">
        <f>D10*'공종별내역서(설비)'!AK94</f>
        <v>0</v>
      </c>
      <c r="AL10">
        <f>D10*'공종별내역서(설비)'!AL94</f>
        <v>0</v>
      </c>
      <c r="AM10">
        <f>D10*'공종별내역서(설비)'!AM94</f>
        <v>0</v>
      </c>
      <c r="AN10">
        <f>D10*'공종별내역서(설비)'!AN94</f>
        <v>0</v>
      </c>
      <c r="AO10">
        <f>D10*'공종별내역서(설비)'!AO94</f>
        <v>0</v>
      </c>
      <c r="AP10">
        <f>D10*'공종별내역서(설비)'!AP94</f>
        <v>0</v>
      </c>
      <c r="AQ10">
        <f>D10*'공종별내역서(설비)'!AQ94</f>
        <v>0</v>
      </c>
      <c r="AR10">
        <f>D10*'공종별내역서(설비)'!AR94</f>
        <v>0</v>
      </c>
      <c r="AS10">
        <f>D10*'공종별내역서(설비)'!AS94</f>
        <v>0</v>
      </c>
      <c r="AT10">
        <f>D10*'공종별내역서(설비)'!AT94</f>
        <v>0</v>
      </c>
      <c r="AU10">
        <f>D10*'공종별내역서(설비)'!AU94</f>
        <v>0</v>
      </c>
      <c r="AV10">
        <f>D10*'공종별내역서(설비)'!AV94</f>
        <v>0</v>
      </c>
    </row>
    <row r="11" spans="1:48" ht="23.1" customHeight="1">
      <c r="A11" s="138" t="s">
        <v>237</v>
      </c>
      <c r="B11" s="138" t="s">
        <v>3032</v>
      </c>
      <c r="C11" s="139" t="s">
        <v>800</v>
      </c>
      <c r="D11" s="140">
        <v>1</v>
      </c>
      <c r="E11" s="141">
        <f>'공종별내역서(설비)'!F130</f>
        <v>308991</v>
      </c>
      <c r="F11" s="141">
        <f t="shared" si="0"/>
        <v>308991</v>
      </c>
      <c r="G11" s="141">
        <f>'공종별내역서(설비)'!H130</f>
        <v>235524</v>
      </c>
      <c r="H11" s="141">
        <f t="shared" si="1"/>
        <v>235524</v>
      </c>
      <c r="I11" s="141">
        <f>'공종별내역서(설비)'!J130</f>
        <v>0</v>
      </c>
      <c r="J11" s="141">
        <f t="shared" si="2"/>
        <v>0</v>
      </c>
      <c r="K11" s="141">
        <f t="shared" si="3"/>
        <v>544515</v>
      </c>
      <c r="L11" s="141">
        <f t="shared" si="3"/>
        <v>544515</v>
      </c>
      <c r="M11" s="142"/>
      <c r="N11" s="118" t="s">
        <v>55</v>
      </c>
      <c r="O11" s="118" t="s">
        <v>237</v>
      </c>
      <c r="Q11">
        <v>1</v>
      </c>
      <c r="R11">
        <f>D11*'공종별내역서(설비)'!R130</f>
        <v>0</v>
      </c>
      <c r="S11">
        <f>D11*'공종별내역서(설비)'!S130</f>
        <v>0</v>
      </c>
      <c r="T11">
        <f>D11*'공종별내역서(설비)'!T130</f>
        <v>0</v>
      </c>
      <c r="U11">
        <f>D11*'공종별내역서(설비)'!U130</f>
        <v>0</v>
      </c>
      <c r="V11">
        <f>D11*'공종별내역서(설비)'!V130</f>
        <v>0</v>
      </c>
      <c r="W11">
        <f>D11*'공종별내역서(설비)'!W130</f>
        <v>0</v>
      </c>
      <c r="X11">
        <f>D11*'공종별내역서(설비)'!X130</f>
        <v>0</v>
      </c>
      <c r="Y11">
        <f>D11*'공종별내역서(설비)'!Y130</f>
        <v>0</v>
      </c>
      <c r="Z11">
        <f>D11*'공종별내역서(설비)'!Z130</f>
        <v>0</v>
      </c>
      <c r="AA11">
        <f>D11*'공종별내역서(설비)'!AA130</f>
        <v>0</v>
      </c>
      <c r="AB11">
        <f>D11*'공종별내역서(설비)'!AB130</f>
        <v>0</v>
      </c>
      <c r="AC11">
        <f>D11*'공종별내역서(설비)'!AC130</f>
        <v>0</v>
      </c>
      <c r="AD11">
        <f>D11*'공종별내역서(설비)'!AD130</f>
        <v>0</v>
      </c>
      <c r="AE11">
        <f>D11*'공종별내역서(설비)'!AE130</f>
        <v>0</v>
      </c>
      <c r="AF11">
        <f>D11*'공종별내역서(설비)'!AF130</f>
        <v>0</v>
      </c>
      <c r="AG11">
        <f>D11*'공종별내역서(설비)'!AG130</f>
        <v>0</v>
      </c>
      <c r="AH11">
        <f>D11*'공종별내역서(설비)'!AH130</f>
        <v>0</v>
      </c>
      <c r="AI11">
        <f>D11*'공종별내역서(설비)'!AI130</f>
        <v>0</v>
      </c>
      <c r="AJ11">
        <f>D11*'공종별내역서(설비)'!AJ130</f>
        <v>0</v>
      </c>
      <c r="AK11">
        <f>D11*'공종별내역서(설비)'!AK130</f>
        <v>0</v>
      </c>
      <c r="AL11">
        <f>D11*'공종별내역서(설비)'!AL130</f>
        <v>0</v>
      </c>
      <c r="AM11">
        <f>D11*'공종별내역서(설비)'!AM130</f>
        <v>0</v>
      </c>
      <c r="AN11">
        <f>D11*'공종별내역서(설비)'!AN130</f>
        <v>0</v>
      </c>
      <c r="AO11">
        <f>D11*'공종별내역서(설비)'!AO130</f>
        <v>0</v>
      </c>
      <c r="AP11">
        <f>D11*'공종별내역서(설비)'!AP130</f>
        <v>0</v>
      </c>
      <c r="AQ11">
        <f>D11*'공종별내역서(설비)'!AQ130</f>
        <v>0</v>
      </c>
      <c r="AR11">
        <f>D11*'공종별내역서(설비)'!AR130</f>
        <v>0</v>
      </c>
      <c r="AS11">
        <f>D11*'공종별내역서(설비)'!AS130</f>
        <v>0</v>
      </c>
      <c r="AT11">
        <f>D11*'공종별내역서(설비)'!AT130</f>
        <v>0</v>
      </c>
      <c r="AU11">
        <f>D11*'공종별내역서(설비)'!AU130</f>
        <v>0</v>
      </c>
      <c r="AV11">
        <f>D11*'공종별내역서(설비)'!AV130</f>
        <v>0</v>
      </c>
    </row>
    <row r="12" spans="1:48" ht="23.1" customHeight="1">
      <c r="A12" s="138" t="s">
        <v>257</v>
      </c>
      <c r="B12" s="138" t="s">
        <v>3033</v>
      </c>
      <c r="C12" s="139" t="s">
        <v>800</v>
      </c>
      <c r="D12" s="140">
        <v>1</v>
      </c>
      <c r="E12" s="141">
        <f>'공종별내역서(설비)'!F184</f>
        <v>1134535</v>
      </c>
      <c r="F12" s="141">
        <f t="shared" si="0"/>
        <v>1134535</v>
      </c>
      <c r="G12" s="141">
        <f>'공종별내역서(설비)'!H184</f>
        <v>1674247</v>
      </c>
      <c r="H12" s="141">
        <f t="shared" si="1"/>
        <v>1674247</v>
      </c>
      <c r="I12" s="141">
        <f>'공종별내역서(설비)'!J184</f>
        <v>9519</v>
      </c>
      <c r="J12" s="141">
        <f t="shared" si="2"/>
        <v>9519</v>
      </c>
      <c r="K12" s="141">
        <f t="shared" si="3"/>
        <v>2818301</v>
      </c>
      <c r="L12" s="141">
        <f t="shared" si="3"/>
        <v>2818301</v>
      </c>
      <c r="M12" s="142"/>
      <c r="N12" s="118" t="s">
        <v>55</v>
      </c>
      <c r="O12" s="118" t="s">
        <v>257</v>
      </c>
      <c r="Q12">
        <v>1</v>
      </c>
      <c r="R12">
        <f>D12*'공종별내역서(설비)'!R184</f>
        <v>9519</v>
      </c>
      <c r="S12">
        <f>D12*'공종별내역서(설비)'!S184</f>
        <v>0</v>
      </c>
      <c r="T12">
        <f>D12*'공종별내역서(설비)'!T184</f>
        <v>0</v>
      </c>
      <c r="U12">
        <f>D12*'공종별내역서(설비)'!U184</f>
        <v>0</v>
      </c>
      <c r="V12">
        <f>D12*'공종별내역서(설비)'!V184</f>
        <v>0</v>
      </c>
      <c r="W12">
        <f>D12*'공종별내역서(설비)'!W184</f>
        <v>0</v>
      </c>
      <c r="X12">
        <f>D12*'공종별내역서(설비)'!X184</f>
        <v>0</v>
      </c>
      <c r="Y12">
        <f>D12*'공종별내역서(설비)'!Y184</f>
        <v>0</v>
      </c>
      <c r="Z12">
        <f>D12*'공종별내역서(설비)'!Z184</f>
        <v>0</v>
      </c>
      <c r="AA12">
        <f>D12*'공종별내역서(설비)'!AA184</f>
        <v>0</v>
      </c>
      <c r="AB12">
        <f>D12*'공종별내역서(설비)'!AB184</f>
        <v>0</v>
      </c>
      <c r="AC12">
        <f>D12*'공종별내역서(설비)'!AC184</f>
        <v>0</v>
      </c>
      <c r="AD12">
        <f>D12*'공종별내역서(설비)'!AD184</f>
        <v>0</v>
      </c>
      <c r="AE12">
        <f>D12*'공종별내역서(설비)'!AE184</f>
        <v>0</v>
      </c>
      <c r="AF12">
        <f>D12*'공종별내역서(설비)'!AF184</f>
        <v>0</v>
      </c>
      <c r="AG12">
        <f>D12*'공종별내역서(설비)'!AG184</f>
        <v>0</v>
      </c>
      <c r="AH12">
        <f>D12*'공종별내역서(설비)'!AH184</f>
        <v>0</v>
      </c>
      <c r="AI12">
        <f>D12*'공종별내역서(설비)'!AI184</f>
        <v>0</v>
      </c>
      <c r="AJ12">
        <f>D12*'공종별내역서(설비)'!AJ184</f>
        <v>0</v>
      </c>
      <c r="AK12">
        <f>D12*'공종별내역서(설비)'!AK184</f>
        <v>0</v>
      </c>
      <c r="AL12">
        <f>D12*'공종별내역서(설비)'!AL184</f>
        <v>0</v>
      </c>
      <c r="AM12">
        <f>D12*'공종별내역서(설비)'!AM184</f>
        <v>0</v>
      </c>
      <c r="AN12">
        <f>D12*'공종별내역서(설비)'!AN184</f>
        <v>0</v>
      </c>
      <c r="AO12">
        <f>D12*'공종별내역서(설비)'!AO184</f>
        <v>0</v>
      </c>
      <c r="AP12">
        <f>D12*'공종별내역서(설비)'!AP184</f>
        <v>0</v>
      </c>
      <c r="AQ12">
        <f>D12*'공종별내역서(설비)'!AQ184</f>
        <v>0</v>
      </c>
      <c r="AR12">
        <f>D12*'공종별내역서(설비)'!AR184</f>
        <v>0</v>
      </c>
      <c r="AS12">
        <f>D12*'공종별내역서(설비)'!AS184</f>
        <v>0</v>
      </c>
      <c r="AT12">
        <f>D12*'공종별내역서(설비)'!AT184</f>
        <v>0</v>
      </c>
      <c r="AU12">
        <f>D12*'공종별내역서(설비)'!AU184</f>
        <v>0</v>
      </c>
      <c r="AV12">
        <f>D12*'공종별내역서(설비)'!AV184</f>
        <v>0</v>
      </c>
    </row>
    <row r="13" spans="1:48" ht="23.1" customHeight="1">
      <c r="A13" s="138" t="s">
        <v>327</v>
      </c>
      <c r="B13" s="138" t="s">
        <v>3034</v>
      </c>
      <c r="C13" s="139" t="s">
        <v>800</v>
      </c>
      <c r="D13" s="140">
        <v>1</v>
      </c>
      <c r="E13" s="141">
        <f>'공종별내역서(설비)'!F202</f>
        <v>182478</v>
      </c>
      <c r="F13" s="141">
        <f t="shared" si="0"/>
        <v>182478</v>
      </c>
      <c r="G13" s="141">
        <f>'공종별내역서(설비)'!H202</f>
        <v>71404</v>
      </c>
      <c r="H13" s="141">
        <f t="shared" si="1"/>
        <v>71404</v>
      </c>
      <c r="I13" s="141">
        <f>'공종별내역서(설비)'!J202</f>
        <v>0</v>
      </c>
      <c r="J13" s="141">
        <f t="shared" si="2"/>
        <v>0</v>
      </c>
      <c r="K13" s="141">
        <f t="shared" si="3"/>
        <v>253882</v>
      </c>
      <c r="L13" s="141">
        <f t="shared" si="3"/>
        <v>253882</v>
      </c>
      <c r="M13" s="142"/>
      <c r="N13" s="118" t="s">
        <v>55</v>
      </c>
      <c r="O13" s="118" t="s">
        <v>327</v>
      </c>
      <c r="Q13">
        <v>1</v>
      </c>
      <c r="R13">
        <f>D13*'공종별내역서(설비)'!R202</f>
        <v>0</v>
      </c>
      <c r="S13">
        <f>D13*'공종별내역서(설비)'!S202</f>
        <v>0</v>
      </c>
      <c r="T13">
        <f>D13*'공종별내역서(설비)'!T202</f>
        <v>0</v>
      </c>
      <c r="U13">
        <f>D13*'공종별내역서(설비)'!U202</f>
        <v>0</v>
      </c>
      <c r="V13">
        <f>D13*'공종별내역서(설비)'!V202</f>
        <v>0</v>
      </c>
      <c r="W13">
        <f>D13*'공종별내역서(설비)'!W202</f>
        <v>0</v>
      </c>
      <c r="X13">
        <f>D13*'공종별내역서(설비)'!X202</f>
        <v>0</v>
      </c>
      <c r="Y13">
        <f>D13*'공종별내역서(설비)'!Y202</f>
        <v>0</v>
      </c>
      <c r="Z13">
        <f>D13*'공종별내역서(설비)'!Z202</f>
        <v>0</v>
      </c>
      <c r="AA13">
        <f>D13*'공종별내역서(설비)'!AA202</f>
        <v>0</v>
      </c>
      <c r="AB13">
        <f>D13*'공종별내역서(설비)'!AB202</f>
        <v>0</v>
      </c>
      <c r="AC13">
        <f>D13*'공종별내역서(설비)'!AC202</f>
        <v>0</v>
      </c>
      <c r="AD13">
        <f>D13*'공종별내역서(설비)'!AD202</f>
        <v>0</v>
      </c>
      <c r="AE13">
        <f>D13*'공종별내역서(설비)'!AE202</f>
        <v>0</v>
      </c>
      <c r="AF13">
        <f>D13*'공종별내역서(설비)'!AF202</f>
        <v>0</v>
      </c>
      <c r="AG13">
        <f>D13*'공종별내역서(설비)'!AG202</f>
        <v>0</v>
      </c>
      <c r="AH13">
        <f>D13*'공종별내역서(설비)'!AH202</f>
        <v>0</v>
      </c>
      <c r="AI13">
        <f>D13*'공종별내역서(설비)'!AI202</f>
        <v>0</v>
      </c>
      <c r="AJ13">
        <f>D13*'공종별내역서(설비)'!AJ202</f>
        <v>0</v>
      </c>
      <c r="AK13">
        <f>D13*'공종별내역서(설비)'!AK202</f>
        <v>0</v>
      </c>
      <c r="AL13">
        <f>D13*'공종별내역서(설비)'!AL202</f>
        <v>0</v>
      </c>
      <c r="AM13">
        <f>D13*'공종별내역서(설비)'!AM202</f>
        <v>0</v>
      </c>
      <c r="AN13">
        <f>D13*'공종별내역서(설비)'!AN202</f>
        <v>0</v>
      </c>
      <c r="AO13">
        <f>D13*'공종별내역서(설비)'!AO202</f>
        <v>0</v>
      </c>
      <c r="AP13">
        <f>D13*'공종별내역서(설비)'!AP202</f>
        <v>0</v>
      </c>
      <c r="AQ13">
        <f>D13*'공종별내역서(설비)'!AQ202</f>
        <v>0</v>
      </c>
      <c r="AR13">
        <f>D13*'공종별내역서(설비)'!AR202</f>
        <v>0</v>
      </c>
      <c r="AS13">
        <f>D13*'공종별내역서(설비)'!AS202</f>
        <v>0</v>
      </c>
      <c r="AT13">
        <f>D13*'공종별내역서(설비)'!AT202</f>
        <v>0</v>
      </c>
      <c r="AU13">
        <f>D13*'공종별내역서(설비)'!AU202</f>
        <v>0</v>
      </c>
      <c r="AV13">
        <f>D13*'공종별내역서(설비)'!AV202</f>
        <v>0</v>
      </c>
    </row>
    <row r="14" spans="1:48" ht="23.1" customHeight="1">
      <c r="A14" s="138" t="s">
        <v>345</v>
      </c>
      <c r="B14" s="138" t="s">
        <v>3035</v>
      </c>
      <c r="C14" s="139" t="s">
        <v>800</v>
      </c>
      <c r="D14" s="140">
        <v>1</v>
      </c>
      <c r="E14" s="141">
        <f>'공종별내역서(설비)'!F220</f>
        <v>6121000</v>
      </c>
      <c r="F14" s="141">
        <f t="shared" si="0"/>
        <v>6121000</v>
      </c>
      <c r="G14" s="141">
        <f>'공종별내역서(설비)'!H220</f>
        <v>0</v>
      </c>
      <c r="H14" s="141">
        <f t="shared" si="1"/>
        <v>0</v>
      </c>
      <c r="I14" s="141">
        <f>'공종별내역서(설비)'!J220</f>
        <v>0</v>
      </c>
      <c r="J14" s="141">
        <f t="shared" si="2"/>
        <v>0</v>
      </c>
      <c r="K14" s="141">
        <f t="shared" si="3"/>
        <v>6121000</v>
      </c>
      <c r="L14" s="141">
        <f t="shared" si="3"/>
        <v>6121000</v>
      </c>
      <c r="M14" s="142"/>
      <c r="N14" s="118" t="s">
        <v>55</v>
      </c>
      <c r="O14" s="118" t="s">
        <v>345</v>
      </c>
      <c r="Q14">
        <v>1</v>
      </c>
      <c r="R14">
        <f>D14*'공종별내역서(설비)'!R220</f>
        <v>0</v>
      </c>
      <c r="S14">
        <f>D14*'공종별내역서(설비)'!S220</f>
        <v>0</v>
      </c>
      <c r="T14">
        <f>D14*'공종별내역서(설비)'!T220</f>
        <v>0</v>
      </c>
      <c r="U14">
        <f>D14*'공종별내역서(설비)'!U220</f>
        <v>0</v>
      </c>
      <c r="V14">
        <f>D14*'공종별내역서(설비)'!V220</f>
        <v>0</v>
      </c>
      <c r="W14">
        <f>D14*'공종별내역서(설비)'!W220</f>
        <v>0</v>
      </c>
      <c r="X14">
        <f>D14*'공종별내역서(설비)'!X220</f>
        <v>0</v>
      </c>
      <c r="Y14">
        <f>D14*'공종별내역서(설비)'!Y220</f>
        <v>0</v>
      </c>
      <c r="Z14">
        <f>D14*'공종별내역서(설비)'!Z220</f>
        <v>0</v>
      </c>
      <c r="AA14">
        <f>D14*'공종별내역서(설비)'!AA220</f>
        <v>0</v>
      </c>
      <c r="AB14">
        <f>D14*'공종별내역서(설비)'!AB220</f>
        <v>0</v>
      </c>
      <c r="AC14">
        <f>D14*'공종별내역서(설비)'!AC220</f>
        <v>0</v>
      </c>
      <c r="AD14">
        <f>D14*'공종별내역서(설비)'!AD220</f>
        <v>0</v>
      </c>
      <c r="AE14">
        <f>D14*'공종별내역서(설비)'!AE220</f>
        <v>0</v>
      </c>
      <c r="AF14">
        <f>D14*'공종별내역서(설비)'!AF220</f>
        <v>0</v>
      </c>
      <c r="AG14">
        <f>D14*'공종별내역서(설비)'!AG220</f>
        <v>0</v>
      </c>
      <c r="AH14">
        <f>D14*'공종별내역서(설비)'!AH220</f>
        <v>0</v>
      </c>
      <c r="AI14">
        <f>D14*'공종별내역서(설비)'!AI220</f>
        <v>0</v>
      </c>
      <c r="AJ14">
        <f>D14*'공종별내역서(설비)'!AJ220</f>
        <v>0</v>
      </c>
      <c r="AK14">
        <f>D14*'공종별내역서(설비)'!AK220</f>
        <v>0</v>
      </c>
      <c r="AL14">
        <f>D14*'공종별내역서(설비)'!AL220</f>
        <v>0</v>
      </c>
      <c r="AM14">
        <f>D14*'공종별내역서(설비)'!AM220</f>
        <v>0</v>
      </c>
      <c r="AN14">
        <f>D14*'공종별내역서(설비)'!AN220</f>
        <v>0</v>
      </c>
      <c r="AO14">
        <f>D14*'공종별내역서(설비)'!AO220</f>
        <v>0</v>
      </c>
      <c r="AP14">
        <f>D14*'공종별내역서(설비)'!AP220</f>
        <v>0</v>
      </c>
      <c r="AQ14">
        <f>D14*'공종별내역서(설비)'!AQ220</f>
        <v>0</v>
      </c>
      <c r="AR14">
        <f>D14*'공종별내역서(설비)'!AR220</f>
        <v>0</v>
      </c>
      <c r="AS14">
        <f>D14*'공종별내역서(설비)'!AS220</f>
        <v>0</v>
      </c>
      <c r="AT14">
        <f>D14*'공종별내역서(설비)'!AT220</f>
        <v>0</v>
      </c>
      <c r="AU14">
        <f>D14*'공종별내역서(설비)'!AU220</f>
        <v>0</v>
      </c>
      <c r="AV14">
        <f>D14*'공종별내역서(설비)'!AV220</f>
        <v>0</v>
      </c>
    </row>
    <row r="15" spans="1:48" ht="23.1" customHeight="1">
      <c r="A15" s="138" t="s">
        <v>369</v>
      </c>
      <c r="B15" s="138" t="s">
        <v>3036</v>
      </c>
      <c r="C15" s="139" t="s">
        <v>800</v>
      </c>
      <c r="D15" s="140">
        <v>1</v>
      </c>
      <c r="E15" s="141">
        <f>'공종별내역서(설비)'!F238</f>
        <v>0</v>
      </c>
      <c r="F15" s="141">
        <f t="shared" si="0"/>
        <v>0</v>
      </c>
      <c r="G15" s="141">
        <f>'공종별내역서(설비)'!H238</f>
        <v>213637</v>
      </c>
      <c r="H15" s="141">
        <f t="shared" si="1"/>
        <v>213637</v>
      </c>
      <c r="I15" s="141">
        <f>'공종별내역서(설비)'!J238</f>
        <v>0</v>
      </c>
      <c r="J15" s="141">
        <f t="shared" si="2"/>
        <v>0</v>
      </c>
      <c r="K15" s="141">
        <f t="shared" si="3"/>
        <v>213637</v>
      </c>
      <c r="L15" s="141">
        <f t="shared" si="3"/>
        <v>213637</v>
      </c>
      <c r="M15" s="142"/>
      <c r="N15" s="118" t="s">
        <v>55</v>
      </c>
      <c r="O15" s="118" t="s">
        <v>369</v>
      </c>
      <c r="Q15">
        <v>1</v>
      </c>
      <c r="R15">
        <f>D15*'공종별내역서(설비)'!R238</f>
        <v>0</v>
      </c>
      <c r="S15">
        <f>D15*'공종별내역서(설비)'!S238</f>
        <v>0</v>
      </c>
      <c r="T15">
        <f>D15*'공종별내역서(설비)'!T238</f>
        <v>0</v>
      </c>
      <c r="U15">
        <f>D15*'공종별내역서(설비)'!U238</f>
        <v>0</v>
      </c>
      <c r="V15">
        <f>D15*'공종별내역서(설비)'!V238</f>
        <v>0</v>
      </c>
      <c r="W15">
        <f>D15*'공종별내역서(설비)'!W238</f>
        <v>0</v>
      </c>
      <c r="X15">
        <f>D15*'공종별내역서(설비)'!X238</f>
        <v>0</v>
      </c>
      <c r="Y15">
        <f>D15*'공종별내역서(설비)'!Y238</f>
        <v>0</v>
      </c>
      <c r="Z15">
        <f>D15*'공종별내역서(설비)'!Z238</f>
        <v>0</v>
      </c>
      <c r="AA15">
        <f>D15*'공종별내역서(설비)'!AA238</f>
        <v>0</v>
      </c>
      <c r="AB15">
        <f>D15*'공종별내역서(설비)'!AB238</f>
        <v>0</v>
      </c>
      <c r="AC15">
        <f>D15*'공종별내역서(설비)'!AC238</f>
        <v>0</v>
      </c>
      <c r="AD15">
        <f>D15*'공종별내역서(설비)'!AD238</f>
        <v>0</v>
      </c>
      <c r="AE15">
        <f>D15*'공종별내역서(설비)'!AE238</f>
        <v>0</v>
      </c>
      <c r="AF15">
        <f>D15*'공종별내역서(설비)'!AF238</f>
        <v>0</v>
      </c>
      <c r="AG15">
        <f>D15*'공종별내역서(설비)'!AG238</f>
        <v>0</v>
      </c>
      <c r="AH15">
        <f>D15*'공종별내역서(설비)'!AH238</f>
        <v>0</v>
      </c>
      <c r="AI15">
        <f>D15*'공종별내역서(설비)'!AI238</f>
        <v>0</v>
      </c>
      <c r="AJ15">
        <f>D15*'공종별내역서(설비)'!AJ238</f>
        <v>0</v>
      </c>
      <c r="AK15">
        <f>D15*'공종별내역서(설비)'!AK238</f>
        <v>0</v>
      </c>
      <c r="AL15">
        <f>D15*'공종별내역서(설비)'!AL238</f>
        <v>0</v>
      </c>
      <c r="AM15">
        <f>D15*'공종별내역서(설비)'!AM238</f>
        <v>0</v>
      </c>
      <c r="AN15">
        <f>D15*'공종별내역서(설비)'!AN238</f>
        <v>0</v>
      </c>
      <c r="AO15">
        <f>D15*'공종별내역서(설비)'!AO238</f>
        <v>0</v>
      </c>
      <c r="AP15">
        <f>D15*'공종별내역서(설비)'!AP238</f>
        <v>0</v>
      </c>
      <c r="AQ15">
        <f>D15*'공종별내역서(설비)'!AQ238</f>
        <v>0</v>
      </c>
      <c r="AR15">
        <f>D15*'공종별내역서(설비)'!AR238</f>
        <v>0</v>
      </c>
      <c r="AS15">
        <f>D15*'공종별내역서(설비)'!AS238</f>
        <v>0</v>
      </c>
      <c r="AT15">
        <f>D15*'공종별내역서(설비)'!AT238</f>
        <v>0</v>
      </c>
      <c r="AU15">
        <f>D15*'공종별내역서(설비)'!AU238</f>
        <v>0</v>
      </c>
      <c r="AV15">
        <f>D15*'공종별내역서(설비)'!AV238</f>
        <v>0</v>
      </c>
    </row>
    <row r="16" spans="1:48" ht="23.1" customHeight="1">
      <c r="A16" s="138" t="s">
        <v>386</v>
      </c>
      <c r="B16" s="138" t="s">
        <v>3037</v>
      </c>
      <c r="C16" s="139" t="s">
        <v>800</v>
      </c>
      <c r="D16" s="140">
        <v>1</v>
      </c>
      <c r="E16" s="141">
        <f>'공종별내역서(설비)'!F256</f>
        <v>0</v>
      </c>
      <c r="F16" s="141">
        <f t="shared" si="0"/>
        <v>0</v>
      </c>
      <c r="G16" s="141">
        <f>'공종별내역서(설비)'!H256</f>
        <v>0</v>
      </c>
      <c r="H16" s="141">
        <f t="shared" si="1"/>
        <v>0</v>
      </c>
      <c r="I16" s="141">
        <f>'공종별내역서(설비)'!J256</f>
        <v>20894</v>
      </c>
      <c r="J16" s="141">
        <f t="shared" si="2"/>
        <v>20894</v>
      </c>
      <c r="K16" s="141">
        <f t="shared" si="3"/>
        <v>20894</v>
      </c>
      <c r="L16" s="141">
        <f t="shared" si="3"/>
        <v>20894</v>
      </c>
      <c r="M16" s="138" t="s">
        <v>3038</v>
      </c>
      <c r="O16" s="118" t="s">
        <v>386</v>
      </c>
      <c r="R16">
        <f>D16*'공종별내역서(설비)'!R256</f>
        <v>0</v>
      </c>
      <c r="S16">
        <f>D16*'공종별내역서(설비)'!S256</f>
        <v>0</v>
      </c>
      <c r="T16">
        <f>D16*'공종별내역서(설비)'!T256</f>
        <v>0</v>
      </c>
      <c r="U16">
        <f>D16*'공종별내역서(설비)'!U256</f>
        <v>0</v>
      </c>
      <c r="V16">
        <f>D16*'공종별내역서(설비)'!V256</f>
        <v>0</v>
      </c>
      <c r="W16">
        <f>D16*'공종별내역서(설비)'!W256</f>
        <v>0</v>
      </c>
      <c r="X16">
        <f>D16*'공종별내역서(설비)'!X256</f>
        <v>20894</v>
      </c>
      <c r="Y16">
        <f>D16*'공종별내역서(설비)'!Y256</f>
        <v>0</v>
      </c>
      <c r="Z16">
        <f>D16*'공종별내역서(설비)'!Z256</f>
        <v>0</v>
      </c>
      <c r="AA16">
        <f>D16*'공종별내역서(설비)'!AA256</f>
        <v>0</v>
      </c>
      <c r="AB16">
        <f>D16*'공종별내역서(설비)'!AB256</f>
        <v>0</v>
      </c>
      <c r="AC16">
        <f>D16*'공종별내역서(설비)'!AC256</f>
        <v>0</v>
      </c>
      <c r="AD16">
        <f>D16*'공종별내역서(설비)'!AD256</f>
        <v>0</v>
      </c>
      <c r="AE16">
        <f>D16*'공종별내역서(설비)'!AE256</f>
        <v>0</v>
      </c>
      <c r="AF16">
        <f>D16*'공종별내역서(설비)'!AF256</f>
        <v>0</v>
      </c>
      <c r="AG16">
        <f>D16*'공종별내역서(설비)'!AG256</f>
        <v>0</v>
      </c>
      <c r="AH16">
        <f>D16*'공종별내역서(설비)'!AH256</f>
        <v>0</v>
      </c>
      <c r="AI16">
        <f>D16*'공종별내역서(설비)'!AI256</f>
        <v>0</v>
      </c>
      <c r="AJ16">
        <f>D16*'공종별내역서(설비)'!AJ256</f>
        <v>0</v>
      </c>
      <c r="AK16">
        <f>D16*'공종별내역서(설비)'!AK256</f>
        <v>0</v>
      </c>
      <c r="AL16">
        <f>D16*'공종별내역서(설비)'!AL256</f>
        <v>0</v>
      </c>
      <c r="AM16">
        <f>D16*'공종별내역서(설비)'!AM256</f>
        <v>0</v>
      </c>
      <c r="AN16">
        <f>D16*'공종별내역서(설비)'!AN256</f>
        <v>0</v>
      </c>
      <c r="AO16">
        <f>D16*'공종별내역서(설비)'!AO256</f>
        <v>0</v>
      </c>
      <c r="AP16">
        <f>D16*'공종별내역서(설비)'!AP256</f>
        <v>0</v>
      </c>
      <c r="AQ16">
        <f>D16*'공종별내역서(설비)'!AQ256</f>
        <v>0</v>
      </c>
      <c r="AR16">
        <f>D16*'공종별내역서(설비)'!AR256</f>
        <v>0</v>
      </c>
      <c r="AS16">
        <f>D16*'공종별내역서(설비)'!AS256</f>
        <v>0</v>
      </c>
      <c r="AT16">
        <f>D16*'공종별내역서(설비)'!AT256</f>
        <v>0</v>
      </c>
      <c r="AU16">
        <f>D16*'공종별내역서(설비)'!AU256</f>
        <v>0</v>
      </c>
      <c r="AV16">
        <f>D16*'공종별내역서(설비)'!AV256</f>
        <v>0</v>
      </c>
    </row>
    <row r="17" spans="1:13" ht="23.1" customHeight="1">
      <c r="A17" s="142"/>
      <c r="B17" s="142"/>
      <c r="C17" s="140"/>
      <c r="D17" s="140"/>
      <c r="E17" s="141"/>
      <c r="F17" s="141"/>
      <c r="G17" s="141"/>
      <c r="H17" s="141"/>
      <c r="I17" s="141"/>
      <c r="J17" s="141"/>
      <c r="K17" s="141"/>
      <c r="L17" s="141"/>
      <c r="M17" s="142"/>
    </row>
    <row r="18" spans="1:13" ht="23.1" customHeight="1">
      <c r="A18" s="142"/>
      <c r="B18" s="142"/>
      <c r="C18" s="140"/>
      <c r="D18" s="140"/>
      <c r="E18" s="141"/>
      <c r="F18" s="141"/>
      <c r="G18" s="141"/>
      <c r="H18" s="141"/>
      <c r="I18" s="141"/>
      <c r="J18" s="141"/>
      <c r="K18" s="141"/>
      <c r="L18" s="141"/>
      <c r="M18" s="142"/>
    </row>
    <row r="19" spans="1:13" ht="23.1" customHeight="1">
      <c r="A19" s="142"/>
      <c r="B19" s="142"/>
      <c r="C19" s="140"/>
      <c r="D19" s="140"/>
      <c r="E19" s="141"/>
      <c r="F19" s="141"/>
      <c r="G19" s="141"/>
      <c r="H19" s="141"/>
      <c r="I19" s="141"/>
      <c r="J19" s="141"/>
      <c r="K19" s="141"/>
      <c r="L19" s="141"/>
      <c r="M19" s="142"/>
    </row>
    <row r="20" spans="1:13" ht="23.1" customHeight="1">
      <c r="A20" s="142"/>
      <c r="B20" s="142"/>
      <c r="C20" s="140"/>
      <c r="D20" s="140"/>
      <c r="E20" s="141"/>
      <c r="F20" s="141"/>
      <c r="G20" s="141"/>
      <c r="H20" s="141"/>
      <c r="I20" s="141"/>
      <c r="J20" s="141"/>
      <c r="K20" s="141"/>
      <c r="L20" s="141"/>
      <c r="M20" s="142"/>
    </row>
    <row r="21" spans="1:13" ht="23.1" customHeight="1">
      <c r="A21" s="142"/>
      <c r="B21" s="142"/>
      <c r="C21" s="140"/>
      <c r="D21" s="140"/>
      <c r="E21" s="141"/>
      <c r="F21" s="141"/>
      <c r="G21" s="141"/>
      <c r="H21" s="141"/>
      <c r="I21" s="141"/>
      <c r="J21" s="141"/>
      <c r="K21" s="141"/>
      <c r="L21" s="141"/>
      <c r="M21" s="142"/>
    </row>
    <row r="22" spans="1:13" ht="23.1" customHeight="1">
      <c r="A22" s="142"/>
      <c r="B22" s="142"/>
      <c r="C22" s="140"/>
      <c r="D22" s="140"/>
      <c r="E22" s="141"/>
      <c r="F22" s="141"/>
      <c r="G22" s="141"/>
      <c r="H22" s="141"/>
      <c r="I22" s="141"/>
      <c r="J22" s="141"/>
      <c r="K22" s="141"/>
      <c r="L22" s="141"/>
      <c r="M22" s="142"/>
    </row>
  </sheetData>
  <mergeCells count="11">
    <mergeCell ref="M3:M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conditionalFormatting sqref="A5:M22">
    <cfRule type="containsText" dxfId="3" priority="1" stopIfTrue="1" operator="containsText" text=".">
      <formula>NOT(ISERROR(SEARCH(".",A5)))</formula>
    </cfRule>
    <cfRule type="notContainsText" dxfId="2" priority="2" stopIfTrue="1" operator="notContains" text=".">
      <formula>ISERROR(SEARCH(".",A5))</formula>
    </cfRule>
  </conditionalFormatting>
  <pageMargins left="0.7765515531031062" right="0" top="0.57970115940231881" bottom="0.1388888888888889" header="0.3" footer="0.1388888888888889"/>
  <pageSetup paperSize="9" orientation="landscape" verticalDpi="0" r:id="rId1"/>
  <rowBreaks count="1" manualBreakCount="1">
    <brk id="2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AY256"/>
  <sheetViews>
    <sheetView workbookViewId="0">
      <pane xSplit="4" ySplit="4" topLeftCell="E5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RowHeight="16.5"/>
  <cols>
    <col min="1" max="2" width="21.625" style="143" customWidth="1"/>
    <col min="3" max="3" width="4.625" style="144" customWidth="1"/>
    <col min="4" max="5" width="6.625" style="119" customWidth="1"/>
    <col min="6" max="6" width="8.625" style="119" customWidth="1"/>
    <col min="7" max="7" width="6.625" style="119" customWidth="1"/>
    <col min="8" max="8" width="8.625" style="119" customWidth="1"/>
    <col min="9" max="9" width="6.625" style="119" customWidth="1"/>
    <col min="10" max="10" width="8.625" style="119" customWidth="1"/>
    <col min="11" max="11" width="6.625" style="119" customWidth="1"/>
    <col min="12" max="12" width="8.625" style="119" customWidth="1"/>
    <col min="13" max="13" width="6.625" style="119" customWidth="1"/>
    <col min="14" max="51" width="0" hidden="1" customWidth="1"/>
  </cols>
  <sheetData>
    <row r="1" spans="1:51" ht="30" customHeight="1">
      <c r="A1" s="133" t="s">
        <v>3039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51" ht="23.1" customHeight="1">
      <c r="A2" s="134" t="s">
        <v>3021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51" ht="23.1" customHeight="1">
      <c r="A3" s="136" t="s">
        <v>2</v>
      </c>
      <c r="B3" s="136" t="s">
        <v>3</v>
      </c>
      <c r="C3" s="136" t="s">
        <v>4</v>
      </c>
      <c r="D3" s="136" t="s">
        <v>3040</v>
      </c>
      <c r="E3" s="136" t="s">
        <v>6</v>
      </c>
      <c r="F3" s="136"/>
      <c r="G3" s="136" t="s">
        <v>9</v>
      </c>
      <c r="H3" s="136"/>
      <c r="I3" s="136" t="s">
        <v>10</v>
      </c>
      <c r="J3" s="136"/>
      <c r="K3" s="136" t="s">
        <v>11</v>
      </c>
      <c r="L3" s="136"/>
      <c r="M3" s="136" t="s">
        <v>3024</v>
      </c>
    </row>
    <row r="4" spans="1:51" ht="23.1" customHeight="1">
      <c r="A4" s="136"/>
      <c r="B4" s="136"/>
      <c r="C4" s="136"/>
      <c r="D4" s="136"/>
      <c r="E4" s="137" t="s">
        <v>7</v>
      </c>
      <c r="F4" s="137" t="s">
        <v>3041</v>
      </c>
      <c r="G4" s="137" t="s">
        <v>7</v>
      </c>
      <c r="H4" s="137" t="s">
        <v>3041</v>
      </c>
      <c r="I4" s="137" t="s">
        <v>7</v>
      </c>
      <c r="J4" s="137" t="s">
        <v>3041</v>
      </c>
      <c r="K4" s="137" t="s">
        <v>7</v>
      </c>
      <c r="L4" s="137" t="s">
        <v>3041</v>
      </c>
      <c r="M4" s="136"/>
      <c r="N4" t="s">
        <v>3042</v>
      </c>
      <c r="O4" t="s">
        <v>3043</v>
      </c>
      <c r="P4" t="s">
        <v>3044</v>
      </c>
      <c r="Q4" t="s">
        <v>3045</v>
      </c>
      <c r="R4" t="s">
        <v>3046</v>
      </c>
      <c r="S4" t="s">
        <v>3047</v>
      </c>
      <c r="T4" t="s">
        <v>3048</v>
      </c>
      <c r="U4" t="s">
        <v>3049</v>
      </c>
      <c r="V4" t="s">
        <v>3050</v>
      </c>
      <c r="W4" t="s">
        <v>3051</v>
      </c>
      <c r="X4" t="s">
        <v>3037</v>
      </c>
      <c r="Y4" t="s">
        <v>3052</v>
      </c>
      <c r="Z4" t="s">
        <v>3053</v>
      </c>
      <c r="AA4" t="s">
        <v>3054</v>
      </c>
      <c r="AB4" t="s">
        <v>3055</v>
      </c>
      <c r="AC4" t="s">
        <v>3056</v>
      </c>
      <c r="AD4" t="s">
        <v>3057</v>
      </c>
      <c r="AE4" t="s">
        <v>3058</v>
      </c>
      <c r="AF4" t="s">
        <v>3059</v>
      </c>
      <c r="AG4" t="s">
        <v>3060</v>
      </c>
      <c r="AH4" t="s">
        <v>3061</v>
      </c>
      <c r="AI4" t="s">
        <v>3062</v>
      </c>
      <c r="AJ4" t="s">
        <v>3063</v>
      </c>
      <c r="AK4" t="s">
        <v>3064</v>
      </c>
      <c r="AL4" t="s">
        <v>3065</v>
      </c>
      <c r="AM4" t="s">
        <v>3066</v>
      </c>
      <c r="AN4" t="s">
        <v>3067</v>
      </c>
      <c r="AO4" t="s">
        <v>3068</v>
      </c>
      <c r="AP4" t="s">
        <v>3069</v>
      </c>
      <c r="AQ4" t="s">
        <v>3070</v>
      </c>
      <c r="AR4" t="s">
        <v>3071</v>
      </c>
      <c r="AS4" t="s">
        <v>3072</v>
      </c>
      <c r="AT4" t="s">
        <v>3073</v>
      </c>
      <c r="AU4" t="s">
        <v>3074</v>
      </c>
      <c r="AV4" t="s">
        <v>3075</v>
      </c>
      <c r="AW4" t="s">
        <v>2612</v>
      </c>
      <c r="AX4" t="s">
        <v>3076</v>
      </c>
      <c r="AY4" t="s">
        <v>3077</v>
      </c>
    </row>
    <row r="5" spans="1:51" ht="23.1" customHeight="1">
      <c r="A5" s="145" t="s">
        <v>3078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51" ht="23.1" customHeight="1">
      <c r="A6" s="138" t="s">
        <v>3079</v>
      </c>
      <c r="B6" s="138" t="s">
        <v>3080</v>
      </c>
      <c r="C6" s="139" t="s">
        <v>68</v>
      </c>
      <c r="D6" s="141">
        <f>[2]공량산출서!F8</f>
        <v>2</v>
      </c>
      <c r="E6" s="141">
        <f>[2]단가대비표!L103</f>
        <v>450000</v>
      </c>
      <c r="F6" s="141">
        <f>ROUNDDOWN(D6*E6, 0)</f>
        <v>900000</v>
      </c>
      <c r="G6" s="141">
        <v>0</v>
      </c>
      <c r="H6" s="141">
        <f>ROUNDDOWN(D6*G6, 0)</f>
        <v>0</v>
      </c>
      <c r="I6" s="141">
        <v>0</v>
      </c>
      <c r="J6" s="141">
        <f>ROUNDDOWN(D6*I6, 0)</f>
        <v>0</v>
      </c>
      <c r="K6" s="141">
        <f t="shared" ref="K6:L13" si="0">E6+G6+I6</f>
        <v>450000</v>
      </c>
      <c r="L6" s="141">
        <f t="shared" si="0"/>
        <v>900000</v>
      </c>
      <c r="M6" s="141"/>
      <c r="O6" t="str">
        <f>"01"</f>
        <v>01</v>
      </c>
      <c r="P6" s="118" t="s">
        <v>3046</v>
      </c>
      <c r="Q6">
        <v>1</v>
      </c>
      <c r="R6">
        <f t="shared" ref="R6:R13" si="1">IF(P6="기계경비", J6, 0)</f>
        <v>0</v>
      </c>
      <c r="S6">
        <f t="shared" ref="S6:S13" si="2">IF(P6="운반비", L6, 0)</f>
        <v>0</v>
      </c>
      <c r="T6">
        <f t="shared" ref="T6:T13" si="3">IF(P6="작업부산물", F6, 0)</f>
        <v>0</v>
      </c>
      <c r="U6">
        <f t="shared" ref="U6:U13" si="4">IF(P6="관급", F6, 0)</f>
        <v>0</v>
      </c>
      <c r="V6">
        <f t="shared" ref="V6:V13" si="5">IF(P6="외주비", J6, 0)</f>
        <v>0</v>
      </c>
      <c r="W6">
        <f t="shared" ref="W6:W13" si="6">IF(P6="장비비", J6, 0)</f>
        <v>0</v>
      </c>
      <c r="X6">
        <f t="shared" ref="X6:X13" si="7">IF(P6="폐기물처리비", L6, 0)</f>
        <v>0</v>
      </c>
      <c r="Y6">
        <f t="shared" ref="Y6:Y13" si="8">IF(P6="가설비", J6, 0)</f>
        <v>0</v>
      </c>
      <c r="Z6">
        <f t="shared" ref="Z6:Z13" si="9">IF(P6="잡비제외분", F6, 0)</f>
        <v>0</v>
      </c>
      <c r="AA6">
        <f t="shared" ref="AA6:AA13" si="10">IF(P6="사급자재대", L6, 0)</f>
        <v>0</v>
      </c>
      <c r="AB6">
        <f t="shared" ref="AB6:AB13" si="11">IF(P6="관급자재대", L6, 0)</f>
        <v>0</v>
      </c>
      <c r="AC6">
        <f t="shared" ref="AC6:AC13" si="12">IF(P6="부산물", L6, 0)</f>
        <v>0</v>
      </c>
      <c r="AD6">
        <f t="shared" ref="AD6:AD13" si="13">IF(P6="품질검사비", L6, 0)</f>
        <v>0</v>
      </c>
      <c r="AE6">
        <f t="shared" ref="AE6:AE13" si="14">IF(P6="사용자항목3", L6, 0)</f>
        <v>0</v>
      </c>
      <c r="AF6">
        <f t="shared" ref="AF6:AF13" si="15">IF(P6="급식소 환기설비시험 조정평가", L6, 0)</f>
        <v>0</v>
      </c>
      <c r="AG6">
        <f t="shared" ref="AG6:AG13" si="16">IF(P6="사용자항목5", L6, 0)</f>
        <v>0</v>
      </c>
      <c r="AH6">
        <f t="shared" ref="AH6:AH13" si="17">IF(P6="사용자항목6", L6, 0)</f>
        <v>0</v>
      </c>
      <c r="AI6">
        <f t="shared" ref="AI6:AI13" si="18">IF(P6="사용자항목7", L6, 0)</f>
        <v>0</v>
      </c>
      <c r="AJ6">
        <f t="shared" ref="AJ6:AJ13" si="19">IF(P6="사용자항목8", L6, 0)</f>
        <v>0</v>
      </c>
      <c r="AK6">
        <f t="shared" ref="AK6:AK13" si="20">IF(P6="사용자항목9", L6, 0)</f>
        <v>0</v>
      </c>
      <c r="AL6">
        <f t="shared" ref="AL6:AL13" si="21">IF(P6="사용자항목10", L6, 0)</f>
        <v>0</v>
      </c>
      <c r="AM6">
        <f t="shared" ref="AM6:AM13" si="22">IF(P6="사용자항목11", L6, 0)</f>
        <v>0</v>
      </c>
      <c r="AN6">
        <f t="shared" ref="AN6:AN13" si="23">IF(P6="사용자항목12", L6, 0)</f>
        <v>0</v>
      </c>
      <c r="AO6">
        <f t="shared" ref="AO6:AO13" si="24">IF(P6="사용자항목13", L6, 0)</f>
        <v>0</v>
      </c>
      <c r="AP6">
        <f t="shared" ref="AP6:AP13" si="25">IF(P6="사용자항목14", L6, 0)</f>
        <v>0</v>
      </c>
      <c r="AQ6">
        <f t="shared" ref="AQ6:AQ13" si="26">IF(P6="사용자항목15", L6, 0)</f>
        <v>0</v>
      </c>
      <c r="AR6">
        <f t="shared" ref="AR6:AR13" si="27">IF(P6="사용자항목16", L6, 0)</f>
        <v>0</v>
      </c>
      <c r="AS6">
        <f t="shared" ref="AS6:AS13" si="28">IF(P6="사용자항목17", L6, 0)</f>
        <v>0</v>
      </c>
      <c r="AT6">
        <f t="shared" ref="AT6:AT13" si="29">IF(P6="사용자항목18", L6, 0)</f>
        <v>0</v>
      </c>
      <c r="AU6">
        <f t="shared" ref="AU6:AU13" si="30">IF(P6="사용자항목19", L6, 0)</f>
        <v>0</v>
      </c>
    </row>
    <row r="7" spans="1:51" ht="23.1" customHeight="1">
      <c r="A7" s="138" t="s">
        <v>3081</v>
      </c>
      <c r="B7" s="138" t="s">
        <v>3082</v>
      </c>
      <c r="C7" s="139" t="s">
        <v>68</v>
      </c>
      <c r="D7" s="141">
        <f>[2]공량산출서!F10</f>
        <v>1</v>
      </c>
      <c r="E7" s="141">
        <f>[2]단가대비표!L13</f>
        <v>280000</v>
      </c>
      <c r="F7" s="141">
        <f>ROUNDDOWN(D7*E7, 0)</f>
        <v>280000</v>
      </c>
      <c r="G7" s="141">
        <v>0</v>
      </c>
      <c r="H7" s="141">
        <f>ROUNDDOWN(D7*G7, 0)</f>
        <v>0</v>
      </c>
      <c r="I7" s="141">
        <v>0</v>
      </c>
      <c r="J7" s="141">
        <f>ROUNDDOWN(D7*I7, 0)</f>
        <v>0</v>
      </c>
      <c r="K7" s="141">
        <f t="shared" si="0"/>
        <v>280000</v>
      </c>
      <c r="L7" s="141">
        <f t="shared" si="0"/>
        <v>280000</v>
      </c>
      <c r="M7" s="141"/>
      <c r="O7" t="str">
        <f>"01"</f>
        <v>01</v>
      </c>
      <c r="P7" s="118" t="s">
        <v>3046</v>
      </c>
      <c r="Q7">
        <v>1</v>
      </c>
      <c r="R7">
        <f t="shared" si="1"/>
        <v>0</v>
      </c>
      <c r="S7">
        <f t="shared" si="2"/>
        <v>0</v>
      </c>
      <c r="T7">
        <f t="shared" si="3"/>
        <v>0</v>
      </c>
      <c r="U7">
        <f t="shared" si="4"/>
        <v>0</v>
      </c>
      <c r="V7">
        <f t="shared" si="5"/>
        <v>0</v>
      </c>
      <c r="W7">
        <f t="shared" si="6"/>
        <v>0</v>
      </c>
      <c r="X7">
        <f t="shared" si="7"/>
        <v>0</v>
      </c>
      <c r="Y7">
        <f t="shared" si="8"/>
        <v>0</v>
      </c>
      <c r="Z7">
        <f t="shared" si="9"/>
        <v>0</v>
      </c>
      <c r="AA7">
        <f t="shared" si="10"/>
        <v>0</v>
      </c>
      <c r="AB7">
        <f t="shared" si="11"/>
        <v>0</v>
      </c>
      <c r="AC7">
        <f t="shared" si="12"/>
        <v>0</v>
      </c>
      <c r="AD7">
        <f t="shared" si="13"/>
        <v>0</v>
      </c>
      <c r="AE7">
        <f t="shared" si="14"/>
        <v>0</v>
      </c>
      <c r="AF7">
        <f t="shared" si="15"/>
        <v>0</v>
      </c>
      <c r="AG7">
        <f t="shared" si="16"/>
        <v>0</v>
      </c>
      <c r="AH7">
        <f t="shared" si="17"/>
        <v>0</v>
      </c>
      <c r="AI7">
        <f t="shared" si="18"/>
        <v>0</v>
      </c>
      <c r="AJ7">
        <f t="shared" si="19"/>
        <v>0</v>
      </c>
      <c r="AK7">
        <f t="shared" si="20"/>
        <v>0</v>
      </c>
      <c r="AL7">
        <f t="shared" si="21"/>
        <v>0</v>
      </c>
      <c r="AM7">
        <f t="shared" si="22"/>
        <v>0</v>
      </c>
      <c r="AN7">
        <f t="shared" si="23"/>
        <v>0</v>
      </c>
      <c r="AO7">
        <f t="shared" si="24"/>
        <v>0</v>
      </c>
      <c r="AP7">
        <f t="shared" si="25"/>
        <v>0</v>
      </c>
      <c r="AQ7">
        <f t="shared" si="26"/>
        <v>0</v>
      </c>
      <c r="AR7">
        <f t="shared" si="27"/>
        <v>0</v>
      </c>
      <c r="AS7">
        <f t="shared" si="28"/>
        <v>0</v>
      </c>
      <c r="AT7">
        <f t="shared" si="29"/>
        <v>0</v>
      </c>
      <c r="AU7">
        <f t="shared" si="30"/>
        <v>0</v>
      </c>
    </row>
    <row r="8" spans="1:51" ht="23.1" customHeight="1">
      <c r="A8" s="138" t="s">
        <v>3081</v>
      </c>
      <c r="B8" s="138" t="s">
        <v>3083</v>
      </c>
      <c r="C8" s="139" t="s">
        <v>68</v>
      </c>
      <c r="D8" s="141">
        <f>[2]공량산출서!F12</f>
        <v>1</v>
      </c>
      <c r="E8" s="141">
        <f>[2]단가대비표!L14</f>
        <v>330000</v>
      </c>
      <c r="F8" s="141">
        <f>ROUNDDOWN(D8*E8, 0)</f>
        <v>330000</v>
      </c>
      <c r="G8" s="141">
        <v>0</v>
      </c>
      <c r="H8" s="141">
        <f>ROUNDDOWN(D8*G8, 0)</f>
        <v>0</v>
      </c>
      <c r="I8" s="141">
        <v>0</v>
      </c>
      <c r="J8" s="141">
        <f>ROUNDDOWN(D8*I8, 0)</f>
        <v>0</v>
      </c>
      <c r="K8" s="141">
        <f t="shared" si="0"/>
        <v>330000</v>
      </c>
      <c r="L8" s="141">
        <f t="shared" si="0"/>
        <v>330000</v>
      </c>
      <c r="M8" s="141"/>
      <c r="O8" t="str">
        <f>"01"</f>
        <v>01</v>
      </c>
      <c r="P8" s="118" t="s">
        <v>3046</v>
      </c>
      <c r="Q8">
        <v>1</v>
      </c>
      <c r="R8">
        <f t="shared" si="1"/>
        <v>0</v>
      </c>
      <c r="S8">
        <f t="shared" si="2"/>
        <v>0</v>
      </c>
      <c r="T8">
        <f t="shared" si="3"/>
        <v>0</v>
      </c>
      <c r="U8">
        <f t="shared" si="4"/>
        <v>0</v>
      </c>
      <c r="V8">
        <f t="shared" si="5"/>
        <v>0</v>
      </c>
      <c r="W8">
        <f t="shared" si="6"/>
        <v>0</v>
      </c>
      <c r="X8">
        <f t="shared" si="7"/>
        <v>0</v>
      </c>
      <c r="Y8">
        <f t="shared" si="8"/>
        <v>0</v>
      </c>
      <c r="Z8">
        <f t="shared" si="9"/>
        <v>0</v>
      </c>
      <c r="AA8">
        <f t="shared" si="10"/>
        <v>0</v>
      </c>
      <c r="AB8">
        <f t="shared" si="11"/>
        <v>0</v>
      </c>
      <c r="AC8">
        <f t="shared" si="12"/>
        <v>0</v>
      </c>
      <c r="AD8">
        <f t="shared" si="13"/>
        <v>0</v>
      </c>
      <c r="AE8">
        <f t="shared" si="14"/>
        <v>0</v>
      </c>
      <c r="AF8">
        <f t="shared" si="15"/>
        <v>0</v>
      </c>
      <c r="AG8">
        <f t="shared" si="16"/>
        <v>0</v>
      </c>
      <c r="AH8">
        <f t="shared" si="17"/>
        <v>0</v>
      </c>
      <c r="AI8">
        <f t="shared" si="18"/>
        <v>0</v>
      </c>
      <c r="AJ8">
        <f t="shared" si="19"/>
        <v>0</v>
      </c>
      <c r="AK8">
        <f t="shared" si="20"/>
        <v>0</v>
      </c>
      <c r="AL8">
        <f t="shared" si="21"/>
        <v>0</v>
      </c>
      <c r="AM8">
        <f t="shared" si="22"/>
        <v>0</v>
      </c>
      <c r="AN8">
        <f t="shared" si="23"/>
        <v>0</v>
      </c>
      <c r="AO8">
        <f t="shared" si="24"/>
        <v>0</v>
      </c>
      <c r="AP8">
        <f t="shared" si="25"/>
        <v>0</v>
      </c>
      <c r="AQ8">
        <f t="shared" si="26"/>
        <v>0</v>
      </c>
      <c r="AR8">
        <f t="shared" si="27"/>
        <v>0</v>
      </c>
      <c r="AS8">
        <f t="shared" si="28"/>
        <v>0</v>
      </c>
      <c r="AT8">
        <f t="shared" si="29"/>
        <v>0</v>
      </c>
      <c r="AU8">
        <f t="shared" si="30"/>
        <v>0</v>
      </c>
    </row>
    <row r="9" spans="1:51" ht="23.1" customHeight="1">
      <c r="A9" s="138" t="s">
        <v>3084</v>
      </c>
      <c r="B9" s="138" t="s">
        <v>3085</v>
      </c>
      <c r="C9" s="139" t="s">
        <v>68</v>
      </c>
      <c r="D9" s="141">
        <f>[2]공량산출서!F14</f>
        <v>4</v>
      </c>
      <c r="E9" s="141">
        <f>[2]단가대비표!L118</f>
        <v>64000</v>
      </c>
      <c r="F9" s="141">
        <f>ROUNDDOWN(D9*E9, 0)</f>
        <v>256000</v>
      </c>
      <c r="G9" s="141">
        <v>0</v>
      </c>
      <c r="H9" s="141">
        <f>ROUNDDOWN(D9*G9, 0)</f>
        <v>0</v>
      </c>
      <c r="I9" s="141">
        <v>0</v>
      </c>
      <c r="J9" s="141">
        <f>ROUNDDOWN(D9*I9, 0)</f>
        <v>0</v>
      </c>
      <c r="K9" s="141">
        <f t="shared" si="0"/>
        <v>64000</v>
      </c>
      <c r="L9" s="141">
        <f t="shared" si="0"/>
        <v>256000</v>
      </c>
      <c r="M9" s="141"/>
      <c r="O9" t="str">
        <f>"01"</f>
        <v>01</v>
      </c>
      <c r="P9" s="118" t="s">
        <v>3046</v>
      </c>
      <c r="Q9">
        <v>1</v>
      </c>
      <c r="R9">
        <f t="shared" si="1"/>
        <v>0</v>
      </c>
      <c r="S9">
        <f t="shared" si="2"/>
        <v>0</v>
      </c>
      <c r="T9">
        <f t="shared" si="3"/>
        <v>0</v>
      </c>
      <c r="U9">
        <f t="shared" si="4"/>
        <v>0</v>
      </c>
      <c r="V9">
        <f t="shared" si="5"/>
        <v>0</v>
      </c>
      <c r="W9">
        <f t="shared" si="6"/>
        <v>0</v>
      </c>
      <c r="X9">
        <f t="shared" si="7"/>
        <v>0</v>
      </c>
      <c r="Y9">
        <f t="shared" si="8"/>
        <v>0</v>
      </c>
      <c r="Z9">
        <f t="shared" si="9"/>
        <v>0</v>
      </c>
      <c r="AA9">
        <f t="shared" si="10"/>
        <v>0</v>
      </c>
      <c r="AB9">
        <f t="shared" si="11"/>
        <v>0</v>
      </c>
      <c r="AC9">
        <f t="shared" si="12"/>
        <v>0</v>
      </c>
      <c r="AD9">
        <f t="shared" si="13"/>
        <v>0</v>
      </c>
      <c r="AE9">
        <f t="shared" si="14"/>
        <v>0</v>
      </c>
      <c r="AF9">
        <f t="shared" si="15"/>
        <v>0</v>
      </c>
      <c r="AG9">
        <f t="shared" si="16"/>
        <v>0</v>
      </c>
      <c r="AH9">
        <f t="shared" si="17"/>
        <v>0</v>
      </c>
      <c r="AI9">
        <f t="shared" si="18"/>
        <v>0</v>
      </c>
      <c r="AJ9">
        <f t="shared" si="19"/>
        <v>0</v>
      </c>
      <c r="AK9">
        <f t="shared" si="20"/>
        <v>0</v>
      </c>
      <c r="AL9">
        <f t="shared" si="21"/>
        <v>0</v>
      </c>
      <c r="AM9">
        <f t="shared" si="22"/>
        <v>0</v>
      </c>
      <c r="AN9">
        <f t="shared" si="23"/>
        <v>0</v>
      </c>
      <c r="AO9">
        <f t="shared" si="24"/>
        <v>0</v>
      </c>
      <c r="AP9">
        <f t="shared" si="25"/>
        <v>0</v>
      </c>
      <c r="AQ9">
        <f t="shared" si="26"/>
        <v>0</v>
      </c>
      <c r="AR9">
        <f t="shared" si="27"/>
        <v>0</v>
      </c>
      <c r="AS9">
        <f t="shared" si="28"/>
        <v>0</v>
      </c>
      <c r="AT9">
        <f t="shared" si="29"/>
        <v>0</v>
      </c>
      <c r="AU9">
        <f t="shared" si="30"/>
        <v>0</v>
      </c>
    </row>
    <row r="10" spans="1:51" ht="23.1" customHeight="1">
      <c r="A10" s="138" t="s">
        <v>967</v>
      </c>
      <c r="B10" s="142" t="str">
        <f>"노무비의 " &amp; N10*100 &amp; "%"</f>
        <v>노무비의 2%</v>
      </c>
      <c r="C10" s="139" t="s">
        <v>800</v>
      </c>
      <c r="D10" s="141">
        <v>1</v>
      </c>
      <c r="E10" s="141">
        <f>SUMIF(O6:O13, "02", H6:H13)</f>
        <v>297559</v>
      </c>
      <c r="F10" s="141">
        <f>ROUNDDOWN((E10)*N10, 0)</f>
        <v>5951</v>
      </c>
      <c r="G10" s="141"/>
      <c r="H10" s="141"/>
      <c r="I10" s="141"/>
      <c r="J10" s="141"/>
      <c r="K10" s="141">
        <f t="shared" si="0"/>
        <v>297559</v>
      </c>
      <c r="L10" s="141">
        <f t="shared" si="0"/>
        <v>5951</v>
      </c>
      <c r="M10" s="141"/>
      <c r="N10">
        <v>0.02</v>
      </c>
      <c r="O10" t="str">
        <f>""</f>
        <v/>
      </c>
      <c r="P10" s="118" t="s">
        <v>3046</v>
      </c>
      <c r="Q10">
        <v>1</v>
      </c>
      <c r="R10">
        <f t="shared" si="1"/>
        <v>0</v>
      </c>
      <c r="S10">
        <f t="shared" si="2"/>
        <v>0</v>
      </c>
      <c r="T10">
        <f t="shared" si="3"/>
        <v>0</v>
      </c>
      <c r="U10">
        <f t="shared" si="4"/>
        <v>0</v>
      </c>
      <c r="V10">
        <f t="shared" si="5"/>
        <v>0</v>
      </c>
      <c r="W10">
        <f t="shared" si="6"/>
        <v>0</v>
      </c>
      <c r="X10">
        <f t="shared" si="7"/>
        <v>0</v>
      </c>
      <c r="Y10">
        <f t="shared" si="8"/>
        <v>0</v>
      </c>
      <c r="Z10">
        <f t="shared" si="9"/>
        <v>0</v>
      </c>
      <c r="AA10">
        <f t="shared" si="10"/>
        <v>0</v>
      </c>
      <c r="AB10">
        <f t="shared" si="11"/>
        <v>0</v>
      </c>
      <c r="AC10">
        <f t="shared" si="12"/>
        <v>0</v>
      </c>
      <c r="AD10">
        <f t="shared" si="13"/>
        <v>0</v>
      </c>
      <c r="AE10">
        <f t="shared" si="14"/>
        <v>0</v>
      </c>
      <c r="AF10">
        <f t="shared" si="15"/>
        <v>0</v>
      </c>
      <c r="AG10">
        <f t="shared" si="16"/>
        <v>0</v>
      </c>
      <c r="AH10">
        <f t="shared" si="17"/>
        <v>0</v>
      </c>
      <c r="AI10">
        <f t="shared" si="18"/>
        <v>0</v>
      </c>
      <c r="AJ10">
        <f t="shared" si="19"/>
        <v>0</v>
      </c>
      <c r="AK10">
        <f t="shared" si="20"/>
        <v>0</v>
      </c>
      <c r="AL10">
        <f t="shared" si="21"/>
        <v>0</v>
      </c>
      <c r="AM10">
        <f t="shared" si="22"/>
        <v>0</v>
      </c>
      <c r="AN10">
        <f t="shared" si="23"/>
        <v>0</v>
      </c>
      <c r="AO10">
        <f t="shared" si="24"/>
        <v>0</v>
      </c>
      <c r="AP10">
        <f t="shared" si="25"/>
        <v>0</v>
      </c>
      <c r="AQ10">
        <f t="shared" si="26"/>
        <v>0</v>
      </c>
      <c r="AR10">
        <f t="shared" si="27"/>
        <v>0</v>
      </c>
      <c r="AS10">
        <f t="shared" si="28"/>
        <v>0</v>
      </c>
      <c r="AT10">
        <f t="shared" si="29"/>
        <v>0</v>
      </c>
      <c r="AU10">
        <f t="shared" si="30"/>
        <v>0</v>
      </c>
      <c r="AW10" s="118" t="s">
        <v>2651</v>
      </c>
      <c r="AX10" s="118" t="s">
        <v>3086</v>
      </c>
    </row>
    <row r="11" spans="1:51" ht="23.1" customHeight="1">
      <c r="A11" s="138" t="s">
        <v>3087</v>
      </c>
      <c r="B11" s="138" t="s">
        <v>872</v>
      </c>
      <c r="C11" s="139" t="s">
        <v>873</v>
      </c>
      <c r="D11" s="141">
        <f>[2]공량산출서!G21</f>
        <v>0.62</v>
      </c>
      <c r="E11" s="141">
        <v>0</v>
      </c>
      <c r="F11" s="141">
        <f>ROUNDDOWN(D11*E11, 0)</f>
        <v>0</v>
      </c>
      <c r="G11" s="141">
        <f>[2]단가대비표!L129</f>
        <v>241698</v>
      </c>
      <c r="H11" s="141">
        <f>ROUNDDOWN(D11*G11, 0)</f>
        <v>149852</v>
      </c>
      <c r="I11" s="141">
        <v>0</v>
      </c>
      <c r="J11" s="141">
        <f>ROUNDDOWN(D11*I11, 0)</f>
        <v>0</v>
      </c>
      <c r="K11" s="141">
        <f t="shared" si="0"/>
        <v>241698</v>
      </c>
      <c r="L11" s="141">
        <f t="shared" si="0"/>
        <v>149852</v>
      </c>
      <c r="M11" s="141"/>
      <c r="O11" t="str">
        <f>"02"</f>
        <v>02</v>
      </c>
      <c r="P11" s="118" t="s">
        <v>3046</v>
      </c>
      <c r="Q11">
        <v>1</v>
      </c>
      <c r="R11">
        <f t="shared" si="1"/>
        <v>0</v>
      </c>
      <c r="S11">
        <f t="shared" si="2"/>
        <v>0</v>
      </c>
      <c r="T11">
        <f t="shared" si="3"/>
        <v>0</v>
      </c>
      <c r="U11">
        <f t="shared" si="4"/>
        <v>0</v>
      </c>
      <c r="V11">
        <f t="shared" si="5"/>
        <v>0</v>
      </c>
      <c r="W11">
        <f t="shared" si="6"/>
        <v>0</v>
      </c>
      <c r="X11">
        <f t="shared" si="7"/>
        <v>0</v>
      </c>
      <c r="Y11">
        <f t="shared" si="8"/>
        <v>0</v>
      </c>
      <c r="Z11">
        <f t="shared" si="9"/>
        <v>0</v>
      </c>
      <c r="AA11">
        <f t="shared" si="10"/>
        <v>0</v>
      </c>
      <c r="AB11">
        <f t="shared" si="11"/>
        <v>0</v>
      </c>
      <c r="AC11">
        <f t="shared" si="12"/>
        <v>0</v>
      </c>
      <c r="AD11">
        <f t="shared" si="13"/>
        <v>0</v>
      </c>
      <c r="AE11">
        <f t="shared" si="14"/>
        <v>0</v>
      </c>
      <c r="AF11">
        <f t="shared" si="15"/>
        <v>0</v>
      </c>
      <c r="AG11">
        <f t="shared" si="16"/>
        <v>0</v>
      </c>
      <c r="AH11">
        <f t="shared" si="17"/>
        <v>0</v>
      </c>
      <c r="AI11">
        <f t="shared" si="18"/>
        <v>0</v>
      </c>
      <c r="AJ11">
        <f t="shared" si="19"/>
        <v>0</v>
      </c>
      <c r="AK11">
        <f t="shared" si="20"/>
        <v>0</v>
      </c>
      <c r="AL11">
        <f t="shared" si="21"/>
        <v>0</v>
      </c>
      <c r="AM11">
        <f t="shared" si="22"/>
        <v>0</v>
      </c>
      <c r="AN11">
        <f t="shared" si="23"/>
        <v>0</v>
      </c>
      <c r="AO11">
        <f t="shared" si="24"/>
        <v>0</v>
      </c>
      <c r="AP11">
        <f t="shared" si="25"/>
        <v>0</v>
      </c>
      <c r="AQ11">
        <f t="shared" si="26"/>
        <v>0</v>
      </c>
      <c r="AR11">
        <f t="shared" si="27"/>
        <v>0</v>
      </c>
      <c r="AS11">
        <f t="shared" si="28"/>
        <v>0</v>
      </c>
      <c r="AT11">
        <f t="shared" si="29"/>
        <v>0</v>
      </c>
      <c r="AU11">
        <f t="shared" si="30"/>
        <v>0</v>
      </c>
    </row>
    <row r="12" spans="1:51" ht="23.1" customHeight="1">
      <c r="A12" s="138" t="s">
        <v>3088</v>
      </c>
      <c r="B12" s="138" t="s">
        <v>872</v>
      </c>
      <c r="C12" s="139" t="s">
        <v>873</v>
      </c>
      <c r="D12" s="141">
        <f>[2]공량산출서!H21</f>
        <v>0.35</v>
      </c>
      <c r="E12" s="141">
        <v>0</v>
      </c>
      <c r="F12" s="141">
        <f>ROUNDDOWN(D12*E12, 0)</f>
        <v>0</v>
      </c>
      <c r="G12" s="141">
        <f>[2]단가대비표!L134</f>
        <v>240120</v>
      </c>
      <c r="H12" s="141">
        <f>ROUNDDOWN(D12*G12, 0)</f>
        <v>84042</v>
      </c>
      <c r="I12" s="141">
        <v>0</v>
      </c>
      <c r="J12" s="141">
        <f>ROUNDDOWN(D12*I12, 0)</f>
        <v>0</v>
      </c>
      <c r="K12" s="141">
        <f t="shared" si="0"/>
        <v>240120</v>
      </c>
      <c r="L12" s="141">
        <f t="shared" si="0"/>
        <v>84042</v>
      </c>
      <c r="M12" s="141"/>
      <c r="O12" t="str">
        <f>"02"</f>
        <v>02</v>
      </c>
      <c r="P12" s="118" t="s">
        <v>3046</v>
      </c>
      <c r="Q12">
        <v>1</v>
      </c>
      <c r="R12">
        <f t="shared" si="1"/>
        <v>0</v>
      </c>
      <c r="S12">
        <f t="shared" si="2"/>
        <v>0</v>
      </c>
      <c r="T12">
        <f t="shared" si="3"/>
        <v>0</v>
      </c>
      <c r="U12">
        <f t="shared" si="4"/>
        <v>0</v>
      </c>
      <c r="V12">
        <f t="shared" si="5"/>
        <v>0</v>
      </c>
      <c r="W12">
        <f t="shared" si="6"/>
        <v>0</v>
      </c>
      <c r="X12">
        <f t="shared" si="7"/>
        <v>0</v>
      </c>
      <c r="Y12">
        <f t="shared" si="8"/>
        <v>0</v>
      </c>
      <c r="Z12">
        <f t="shared" si="9"/>
        <v>0</v>
      </c>
      <c r="AA12">
        <f t="shared" si="10"/>
        <v>0</v>
      </c>
      <c r="AB12">
        <f t="shared" si="11"/>
        <v>0</v>
      </c>
      <c r="AC12">
        <f t="shared" si="12"/>
        <v>0</v>
      </c>
      <c r="AD12">
        <f t="shared" si="13"/>
        <v>0</v>
      </c>
      <c r="AE12">
        <f t="shared" si="14"/>
        <v>0</v>
      </c>
      <c r="AF12">
        <f t="shared" si="15"/>
        <v>0</v>
      </c>
      <c r="AG12">
        <f t="shared" si="16"/>
        <v>0</v>
      </c>
      <c r="AH12">
        <f t="shared" si="17"/>
        <v>0</v>
      </c>
      <c r="AI12">
        <f t="shared" si="18"/>
        <v>0</v>
      </c>
      <c r="AJ12">
        <f t="shared" si="19"/>
        <v>0</v>
      </c>
      <c r="AK12">
        <f t="shared" si="20"/>
        <v>0</v>
      </c>
      <c r="AL12">
        <f t="shared" si="21"/>
        <v>0</v>
      </c>
      <c r="AM12">
        <f t="shared" si="22"/>
        <v>0</v>
      </c>
      <c r="AN12">
        <f t="shared" si="23"/>
        <v>0</v>
      </c>
      <c r="AO12">
        <f t="shared" si="24"/>
        <v>0</v>
      </c>
      <c r="AP12">
        <f t="shared" si="25"/>
        <v>0</v>
      </c>
      <c r="AQ12">
        <f t="shared" si="26"/>
        <v>0</v>
      </c>
      <c r="AR12">
        <f t="shared" si="27"/>
        <v>0</v>
      </c>
      <c r="AS12">
        <f t="shared" si="28"/>
        <v>0</v>
      </c>
      <c r="AT12">
        <f t="shared" si="29"/>
        <v>0</v>
      </c>
      <c r="AU12">
        <f t="shared" si="30"/>
        <v>0</v>
      </c>
    </row>
    <row r="13" spans="1:51" ht="23.1" customHeight="1">
      <c r="A13" s="138" t="s">
        <v>876</v>
      </c>
      <c r="B13" s="138" t="s">
        <v>872</v>
      </c>
      <c r="C13" s="139" t="s">
        <v>873</v>
      </c>
      <c r="D13" s="141">
        <f>[2]공량산출서!I21</f>
        <v>0.37</v>
      </c>
      <c r="E13" s="141">
        <v>0</v>
      </c>
      <c r="F13" s="141">
        <f>ROUNDDOWN(D13*E13, 0)</f>
        <v>0</v>
      </c>
      <c r="G13" s="141">
        <f>[2]단가대비표!L135</f>
        <v>172068</v>
      </c>
      <c r="H13" s="141">
        <f>ROUNDDOWN(D13*G13, 0)</f>
        <v>63665</v>
      </c>
      <c r="I13" s="141">
        <v>0</v>
      </c>
      <c r="J13" s="141">
        <f>ROUNDDOWN(D13*I13, 0)</f>
        <v>0</v>
      </c>
      <c r="K13" s="141">
        <f t="shared" si="0"/>
        <v>172068</v>
      </c>
      <c r="L13" s="141">
        <f t="shared" si="0"/>
        <v>63665</v>
      </c>
      <c r="M13" s="141"/>
      <c r="O13" t="str">
        <f>"02"</f>
        <v>02</v>
      </c>
      <c r="P13" s="118" t="s">
        <v>3046</v>
      </c>
      <c r="Q13">
        <v>1</v>
      </c>
      <c r="R13">
        <f t="shared" si="1"/>
        <v>0</v>
      </c>
      <c r="S13">
        <f t="shared" si="2"/>
        <v>0</v>
      </c>
      <c r="T13">
        <f t="shared" si="3"/>
        <v>0</v>
      </c>
      <c r="U13">
        <f t="shared" si="4"/>
        <v>0</v>
      </c>
      <c r="V13">
        <f t="shared" si="5"/>
        <v>0</v>
      </c>
      <c r="W13">
        <f t="shared" si="6"/>
        <v>0</v>
      </c>
      <c r="X13">
        <f t="shared" si="7"/>
        <v>0</v>
      </c>
      <c r="Y13">
        <f t="shared" si="8"/>
        <v>0</v>
      </c>
      <c r="Z13">
        <f t="shared" si="9"/>
        <v>0</v>
      </c>
      <c r="AA13">
        <f t="shared" si="10"/>
        <v>0</v>
      </c>
      <c r="AB13">
        <f t="shared" si="11"/>
        <v>0</v>
      </c>
      <c r="AC13">
        <f t="shared" si="12"/>
        <v>0</v>
      </c>
      <c r="AD13">
        <f t="shared" si="13"/>
        <v>0</v>
      </c>
      <c r="AE13">
        <f t="shared" si="14"/>
        <v>0</v>
      </c>
      <c r="AF13">
        <f t="shared" si="15"/>
        <v>0</v>
      </c>
      <c r="AG13">
        <f t="shared" si="16"/>
        <v>0</v>
      </c>
      <c r="AH13">
        <f t="shared" si="17"/>
        <v>0</v>
      </c>
      <c r="AI13">
        <f t="shared" si="18"/>
        <v>0</v>
      </c>
      <c r="AJ13">
        <f t="shared" si="19"/>
        <v>0</v>
      </c>
      <c r="AK13">
        <f t="shared" si="20"/>
        <v>0</v>
      </c>
      <c r="AL13">
        <f t="shared" si="21"/>
        <v>0</v>
      </c>
      <c r="AM13">
        <f t="shared" si="22"/>
        <v>0</v>
      </c>
      <c r="AN13">
        <f t="shared" si="23"/>
        <v>0</v>
      </c>
      <c r="AO13">
        <f t="shared" si="24"/>
        <v>0</v>
      </c>
      <c r="AP13">
        <f t="shared" si="25"/>
        <v>0</v>
      </c>
      <c r="AQ13">
        <f t="shared" si="26"/>
        <v>0</v>
      </c>
      <c r="AR13">
        <f t="shared" si="27"/>
        <v>0</v>
      </c>
      <c r="AS13">
        <f t="shared" si="28"/>
        <v>0</v>
      </c>
      <c r="AT13">
        <f t="shared" si="29"/>
        <v>0</v>
      </c>
      <c r="AU13">
        <f t="shared" si="30"/>
        <v>0</v>
      </c>
    </row>
    <row r="14" spans="1:51" ht="23.1" customHeight="1">
      <c r="A14" s="142"/>
      <c r="B14" s="142"/>
      <c r="C14" s="140"/>
      <c r="D14" s="141"/>
      <c r="E14" s="141"/>
      <c r="F14" s="141"/>
      <c r="G14" s="141"/>
      <c r="H14" s="141"/>
      <c r="I14" s="141"/>
      <c r="J14" s="141"/>
      <c r="K14" s="141"/>
      <c r="L14" s="141"/>
      <c r="M14" s="141"/>
    </row>
    <row r="15" spans="1:51" ht="23.1" customHeight="1">
      <c r="A15" s="142"/>
      <c r="B15" s="142"/>
      <c r="C15" s="140"/>
      <c r="D15" s="141"/>
      <c r="E15" s="141"/>
      <c r="F15" s="141"/>
      <c r="G15" s="141"/>
      <c r="H15" s="141"/>
      <c r="I15" s="141"/>
      <c r="J15" s="141"/>
      <c r="K15" s="141"/>
      <c r="L15" s="141"/>
      <c r="M15" s="141"/>
    </row>
    <row r="16" spans="1:51" ht="23.1" customHeight="1">
      <c r="A16" s="142"/>
      <c r="B16" s="142"/>
      <c r="C16" s="140"/>
      <c r="D16" s="141"/>
      <c r="E16" s="141"/>
      <c r="F16" s="141"/>
      <c r="G16" s="141"/>
      <c r="H16" s="141"/>
      <c r="I16" s="141"/>
      <c r="J16" s="141"/>
      <c r="K16" s="141"/>
      <c r="L16" s="141"/>
      <c r="M16" s="141"/>
    </row>
    <row r="17" spans="1:51" ht="23.1" customHeight="1">
      <c r="A17" s="142"/>
      <c r="B17" s="142"/>
      <c r="C17" s="140"/>
      <c r="D17" s="141"/>
      <c r="E17" s="141"/>
      <c r="F17" s="141"/>
      <c r="G17" s="141"/>
      <c r="H17" s="141"/>
      <c r="I17" s="141"/>
      <c r="J17" s="141"/>
      <c r="K17" s="141"/>
      <c r="L17" s="141"/>
      <c r="M17" s="141"/>
    </row>
    <row r="18" spans="1:51" ht="23.1" customHeight="1">
      <c r="A18" s="142"/>
      <c r="B18" s="142"/>
      <c r="C18" s="140"/>
      <c r="D18" s="141"/>
      <c r="E18" s="141"/>
      <c r="F18" s="141"/>
      <c r="G18" s="141"/>
      <c r="H18" s="141"/>
      <c r="I18" s="141"/>
      <c r="J18" s="141"/>
      <c r="K18" s="141"/>
      <c r="L18" s="141"/>
      <c r="M18" s="141"/>
    </row>
    <row r="19" spans="1:51" ht="23.1" customHeight="1">
      <c r="A19" s="142"/>
      <c r="B19" s="142"/>
      <c r="C19" s="140"/>
      <c r="D19" s="141"/>
      <c r="E19" s="141"/>
      <c r="F19" s="141"/>
      <c r="G19" s="141"/>
      <c r="H19" s="141"/>
      <c r="I19" s="141"/>
      <c r="J19" s="141"/>
      <c r="K19" s="141"/>
      <c r="L19" s="141"/>
      <c r="M19" s="141"/>
    </row>
    <row r="20" spans="1:51" ht="23.1" customHeight="1">
      <c r="A20" s="142"/>
      <c r="B20" s="142"/>
      <c r="C20" s="140"/>
      <c r="D20" s="141"/>
      <c r="E20" s="141"/>
      <c r="F20" s="141"/>
      <c r="G20" s="141"/>
      <c r="H20" s="141"/>
      <c r="I20" s="141"/>
      <c r="J20" s="141"/>
      <c r="K20" s="141"/>
      <c r="L20" s="141"/>
      <c r="M20" s="141"/>
    </row>
    <row r="21" spans="1:51" ht="23.1" customHeight="1">
      <c r="A21" s="142"/>
      <c r="B21" s="142"/>
      <c r="C21" s="140"/>
      <c r="D21" s="141"/>
      <c r="E21" s="141"/>
      <c r="F21" s="141"/>
      <c r="G21" s="141"/>
      <c r="H21" s="141"/>
      <c r="I21" s="141"/>
      <c r="J21" s="141"/>
      <c r="K21" s="141"/>
      <c r="L21" s="141"/>
      <c r="M21" s="141"/>
    </row>
    <row r="22" spans="1:51" ht="23.1" customHeight="1">
      <c r="A22" s="148" t="s">
        <v>3089</v>
      </c>
      <c r="B22" s="149"/>
      <c r="C22" s="150"/>
      <c r="D22" s="151"/>
      <c r="E22" s="151"/>
      <c r="F22" s="151">
        <f>ROUNDDOWN(SUMIF(Q6:Q21, "1", F6:F21), 0)</f>
        <v>1771951</v>
      </c>
      <c r="G22" s="151"/>
      <c r="H22" s="151">
        <f>ROUNDDOWN(SUMIF(Q6:Q21, "1", H6:H21), 0)</f>
        <v>297559</v>
      </c>
      <c r="I22" s="151"/>
      <c r="J22" s="151">
        <f>ROUNDDOWN(SUMIF(Q6:Q21, "1", J6:J21), 0)</f>
        <v>0</v>
      </c>
      <c r="K22" s="151"/>
      <c r="L22" s="151">
        <f>F22+H22+J22</f>
        <v>2069510</v>
      </c>
      <c r="M22" s="151"/>
      <c r="R22">
        <f t="shared" ref="R22:AY22" si="31">ROUNDDOWN(SUM(R6:R13), 0)</f>
        <v>0</v>
      </c>
      <c r="S22">
        <f t="shared" si="31"/>
        <v>0</v>
      </c>
      <c r="T22">
        <f t="shared" si="31"/>
        <v>0</v>
      </c>
      <c r="U22">
        <f t="shared" si="31"/>
        <v>0</v>
      </c>
      <c r="V22">
        <f t="shared" si="31"/>
        <v>0</v>
      </c>
      <c r="W22">
        <f t="shared" si="31"/>
        <v>0</v>
      </c>
      <c r="X22">
        <f t="shared" si="31"/>
        <v>0</v>
      </c>
      <c r="Y22">
        <f t="shared" si="31"/>
        <v>0</v>
      </c>
      <c r="Z22">
        <f t="shared" si="31"/>
        <v>0</v>
      </c>
      <c r="AA22">
        <f t="shared" si="31"/>
        <v>0</v>
      </c>
      <c r="AB22">
        <f t="shared" si="31"/>
        <v>0</v>
      </c>
      <c r="AC22">
        <f t="shared" si="31"/>
        <v>0</v>
      </c>
      <c r="AD22">
        <f t="shared" si="31"/>
        <v>0</v>
      </c>
      <c r="AE22">
        <f t="shared" si="31"/>
        <v>0</v>
      </c>
      <c r="AF22">
        <f t="shared" si="31"/>
        <v>0</v>
      </c>
      <c r="AG22">
        <f t="shared" si="31"/>
        <v>0</v>
      </c>
      <c r="AH22">
        <f t="shared" si="31"/>
        <v>0</v>
      </c>
      <c r="AI22">
        <f t="shared" si="31"/>
        <v>0</v>
      </c>
      <c r="AJ22">
        <f t="shared" si="31"/>
        <v>0</v>
      </c>
      <c r="AK22">
        <f t="shared" si="31"/>
        <v>0</v>
      </c>
      <c r="AL22">
        <f t="shared" si="31"/>
        <v>0</v>
      </c>
      <c r="AM22">
        <f t="shared" si="31"/>
        <v>0</v>
      </c>
      <c r="AN22">
        <f t="shared" si="31"/>
        <v>0</v>
      </c>
      <c r="AO22">
        <f t="shared" si="31"/>
        <v>0</v>
      </c>
      <c r="AP22">
        <f t="shared" si="31"/>
        <v>0</v>
      </c>
      <c r="AQ22">
        <f t="shared" si="31"/>
        <v>0</v>
      </c>
      <c r="AR22">
        <f t="shared" si="31"/>
        <v>0</v>
      </c>
      <c r="AS22">
        <f t="shared" si="31"/>
        <v>0</v>
      </c>
      <c r="AT22">
        <f t="shared" si="31"/>
        <v>0</v>
      </c>
      <c r="AU22">
        <f t="shared" si="31"/>
        <v>0</v>
      </c>
      <c r="AV22">
        <f t="shared" si="31"/>
        <v>0</v>
      </c>
      <c r="AW22">
        <f t="shared" si="31"/>
        <v>0</v>
      </c>
      <c r="AX22">
        <f t="shared" si="31"/>
        <v>0</v>
      </c>
      <c r="AY22">
        <f t="shared" si="31"/>
        <v>0</v>
      </c>
    </row>
    <row r="23" spans="1:51" ht="23.1" customHeight="1">
      <c r="A23" s="152" t="s">
        <v>3090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</row>
    <row r="24" spans="1:51" ht="23.1" customHeight="1">
      <c r="A24" s="138" t="s">
        <v>3091</v>
      </c>
      <c r="B24" s="138" t="s">
        <v>3092</v>
      </c>
      <c r="C24" s="139" t="s">
        <v>516</v>
      </c>
      <c r="D24" s="141">
        <f>[2]공량산출서!F24</f>
        <v>2</v>
      </c>
      <c r="E24" s="141">
        <f>[2]단가대비표!L50</f>
        <v>113000</v>
      </c>
      <c r="F24" s="141">
        <f t="shared" ref="F24:F34" si="32">ROUNDDOWN(D24*E24, 0)</f>
        <v>226000</v>
      </c>
      <c r="G24" s="141">
        <v>0</v>
      </c>
      <c r="H24" s="141">
        <f t="shared" ref="H24:H34" si="33">ROUNDDOWN(D24*G24, 0)</f>
        <v>0</v>
      </c>
      <c r="I24" s="141">
        <v>0</v>
      </c>
      <c r="J24" s="141">
        <f t="shared" ref="J24:J34" si="34">ROUNDDOWN(D24*I24, 0)</f>
        <v>0</v>
      </c>
      <c r="K24" s="141">
        <f t="shared" ref="K24:L37" si="35">E24+G24+I24</f>
        <v>113000</v>
      </c>
      <c r="L24" s="141">
        <f t="shared" si="35"/>
        <v>226000</v>
      </c>
      <c r="M24" s="154" t="s">
        <v>3093</v>
      </c>
      <c r="O24" t="str">
        <f>"01"</f>
        <v>01</v>
      </c>
      <c r="P24" s="118" t="s">
        <v>3046</v>
      </c>
      <c r="Q24">
        <v>1</v>
      </c>
      <c r="R24">
        <f t="shared" ref="R24:R37" si="36">IF(P24="기계경비", J24, 0)</f>
        <v>0</v>
      </c>
      <c r="S24">
        <f t="shared" ref="S24:S37" si="37">IF(P24="운반비", L24, 0)</f>
        <v>0</v>
      </c>
      <c r="T24">
        <f t="shared" ref="T24:T37" si="38">IF(P24="작업부산물", F24, 0)</f>
        <v>0</v>
      </c>
      <c r="U24">
        <f t="shared" ref="U24:U37" si="39">IF(P24="관급", F24, 0)</f>
        <v>0</v>
      </c>
      <c r="V24">
        <f t="shared" ref="V24:V37" si="40">IF(P24="외주비", J24, 0)</f>
        <v>0</v>
      </c>
      <c r="W24">
        <f t="shared" ref="W24:W37" si="41">IF(P24="장비비", J24, 0)</f>
        <v>0</v>
      </c>
      <c r="X24">
        <f t="shared" ref="X24:X37" si="42">IF(P24="폐기물처리비", L24, 0)</f>
        <v>0</v>
      </c>
      <c r="Y24">
        <f t="shared" ref="Y24:Y37" si="43">IF(P24="가설비", J24, 0)</f>
        <v>0</v>
      </c>
      <c r="Z24">
        <f t="shared" ref="Z24:Z37" si="44">IF(P24="잡비제외분", F24, 0)</f>
        <v>0</v>
      </c>
      <c r="AA24">
        <f t="shared" ref="AA24:AA37" si="45">IF(P24="사급자재대", L24, 0)</f>
        <v>0</v>
      </c>
      <c r="AB24">
        <f t="shared" ref="AB24:AB37" si="46">IF(P24="관급자재대", L24, 0)</f>
        <v>0</v>
      </c>
      <c r="AC24">
        <f t="shared" ref="AC24:AC37" si="47">IF(P24="부산물", L24, 0)</f>
        <v>0</v>
      </c>
      <c r="AD24">
        <f t="shared" ref="AD24:AD37" si="48">IF(P24="품질검사비", L24, 0)</f>
        <v>0</v>
      </c>
      <c r="AE24">
        <f t="shared" ref="AE24:AE37" si="49">IF(P24="사용자항목3", L24, 0)</f>
        <v>0</v>
      </c>
      <c r="AF24">
        <f t="shared" ref="AF24:AF37" si="50">IF(P24="급식소 환기설비시험 조정평가", L24, 0)</f>
        <v>0</v>
      </c>
      <c r="AG24">
        <f t="shared" ref="AG24:AG37" si="51">IF(P24="사용자항목5", L24, 0)</f>
        <v>0</v>
      </c>
      <c r="AH24">
        <f t="shared" ref="AH24:AH37" si="52">IF(P24="사용자항목6", L24, 0)</f>
        <v>0</v>
      </c>
      <c r="AI24">
        <f t="shared" ref="AI24:AI37" si="53">IF(P24="사용자항목7", L24, 0)</f>
        <v>0</v>
      </c>
      <c r="AJ24">
        <f t="shared" ref="AJ24:AJ37" si="54">IF(P24="사용자항목8", L24, 0)</f>
        <v>0</v>
      </c>
      <c r="AK24">
        <f t="shared" ref="AK24:AK37" si="55">IF(P24="사용자항목9", L24, 0)</f>
        <v>0</v>
      </c>
      <c r="AL24">
        <f t="shared" ref="AL24:AL37" si="56">IF(P24="사용자항목10", L24, 0)</f>
        <v>0</v>
      </c>
      <c r="AM24">
        <f t="shared" ref="AM24:AM37" si="57">IF(P24="사용자항목11", L24, 0)</f>
        <v>0</v>
      </c>
      <c r="AN24">
        <f t="shared" ref="AN24:AN37" si="58">IF(P24="사용자항목12", L24, 0)</f>
        <v>0</v>
      </c>
      <c r="AO24">
        <f t="shared" ref="AO24:AO37" si="59">IF(P24="사용자항목13", L24, 0)</f>
        <v>0</v>
      </c>
      <c r="AP24">
        <f t="shared" ref="AP24:AP37" si="60">IF(P24="사용자항목14", L24, 0)</f>
        <v>0</v>
      </c>
      <c r="AQ24">
        <f t="shared" ref="AQ24:AQ37" si="61">IF(P24="사용자항목15", L24, 0)</f>
        <v>0</v>
      </c>
      <c r="AR24">
        <f t="shared" ref="AR24:AR37" si="62">IF(P24="사용자항목16", L24, 0)</f>
        <v>0</v>
      </c>
      <c r="AS24">
        <f t="shared" ref="AS24:AS37" si="63">IF(P24="사용자항목17", L24, 0)</f>
        <v>0</v>
      </c>
      <c r="AT24">
        <f t="shared" ref="AT24:AT37" si="64">IF(P24="사용자항목18", L24, 0)</f>
        <v>0</v>
      </c>
      <c r="AU24">
        <f t="shared" ref="AU24:AU37" si="65">IF(P24="사용자항목19", L24, 0)</f>
        <v>0</v>
      </c>
    </row>
    <row r="25" spans="1:51" ht="23.1" customHeight="1">
      <c r="A25" s="138" t="s">
        <v>3094</v>
      </c>
      <c r="B25" s="138" t="s">
        <v>3095</v>
      </c>
      <c r="C25" s="139" t="s">
        <v>511</v>
      </c>
      <c r="D25" s="141">
        <f>[2]공량산출서!F26</f>
        <v>2</v>
      </c>
      <c r="E25" s="141">
        <f>[2]단가대비표!L58</f>
        <v>85000</v>
      </c>
      <c r="F25" s="141">
        <f t="shared" si="32"/>
        <v>170000</v>
      </c>
      <c r="G25" s="141">
        <v>0</v>
      </c>
      <c r="H25" s="141">
        <f t="shared" si="33"/>
        <v>0</v>
      </c>
      <c r="I25" s="141">
        <v>0</v>
      </c>
      <c r="J25" s="141">
        <f t="shared" si="34"/>
        <v>0</v>
      </c>
      <c r="K25" s="141">
        <f t="shared" si="35"/>
        <v>85000</v>
      </c>
      <c r="L25" s="141">
        <f t="shared" si="35"/>
        <v>170000</v>
      </c>
      <c r="M25" s="141"/>
      <c r="O25" t="str">
        <f>"01"</f>
        <v>01</v>
      </c>
      <c r="P25" s="118" t="s">
        <v>3046</v>
      </c>
      <c r="Q25">
        <v>1</v>
      </c>
      <c r="R25">
        <f t="shared" si="36"/>
        <v>0</v>
      </c>
      <c r="S25">
        <f t="shared" si="37"/>
        <v>0</v>
      </c>
      <c r="T25">
        <f t="shared" si="38"/>
        <v>0</v>
      </c>
      <c r="U25">
        <f t="shared" si="39"/>
        <v>0</v>
      </c>
      <c r="V25">
        <f t="shared" si="40"/>
        <v>0</v>
      </c>
      <c r="W25">
        <f t="shared" si="41"/>
        <v>0</v>
      </c>
      <c r="X25">
        <f t="shared" si="42"/>
        <v>0</v>
      </c>
      <c r="Y25">
        <f t="shared" si="43"/>
        <v>0</v>
      </c>
      <c r="Z25">
        <f t="shared" si="44"/>
        <v>0</v>
      </c>
      <c r="AA25">
        <f t="shared" si="45"/>
        <v>0</v>
      </c>
      <c r="AB25">
        <f t="shared" si="46"/>
        <v>0</v>
      </c>
      <c r="AC25">
        <f t="shared" si="47"/>
        <v>0</v>
      </c>
      <c r="AD25">
        <f t="shared" si="48"/>
        <v>0</v>
      </c>
      <c r="AE25">
        <f t="shared" si="49"/>
        <v>0</v>
      </c>
      <c r="AF25">
        <f t="shared" si="50"/>
        <v>0</v>
      </c>
      <c r="AG25">
        <f t="shared" si="51"/>
        <v>0</v>
      </c>
      <c r="AH25">
        <f t="shared" si="52"/>
        <v>0</v>
      </c>
      <c r="AI25">
        <f t="shared" si="53"/>
        <v>0</v>
      </c>
      <c r="AJ25">
        <f t="shared" si="54"/>
        <v>0</v>
      </c>
      <c r="AK25">
        <f t="shared" si="55"/>
        <v>0</v>
      </c>
      <c r="AL25">
        <f t="shared" si="56"/>
        <v>0</v>
      </c>
      <c r="AM25">
        <f t="shared" si="57"/>
        <v>0</v>
      </c>
      <c r="AN25">
        <f t="shared" si="58"/>
        <v>0</v>
      </c>
      <c r="AO25">
        <f t="shared" si="59"/>
        <v>0</v>
      </c>
      <c r="AP25">
        <f t="shared" si="60"/>
        <v>0</v>
      </c>
      <c r="AQ25">
        <f t="shared" si="61"/>
        <v>0</v>
      </c>
      <c r="AR25">
        <f t="shared" si="62"/>
        <v>0</v>
      </c>
      <c r="AS25">
        <f t="shared" si="63"/>
        <v>0</v>
      </c>
      <c r="AT25">
        <f t="shared" si="64"/>
        <v>0</v>
      </c>
      <c r="AU25">
        <f t="shared" si="65"/>
        <v>0</v>
      </c>
    </row>
    <row r="26" spans="1:51" ht="23.1" customHeight="1">
      <c r="A26" s="138" t="s">
        <v>3096</v>
      </c>
      <c r="B26" s="138" t="s">
        <v>3097</v>
      </c>
      <c r="C26" s="139" t="s">
        <v>511</v>
      </c>
      <c r="D26" s="141">
        <v>2</v>
      </c>
      <c r="E26" s="141">
        <f>[2]단가대비표!L59</f>
        <v>25000</v>
      </c>
      <c r="F26" s="141">
        <f t="shared" si="32"/>
        <v>50000</v>
      </c>
      <c r="G26" s="141">
        <v>0</v>
      </c>
      <c r="H26" s="141">
        <f t="shared" si="33"/>
        <v>0</v>
      </c>
      <c r="I26" s="141">
        <v>0</v>
      </c>
      <c r="J26" s="141">
        <f t="shared" si="34"/>
        <v>0</v>
      </c>
      <c r="K26" s="141">
        <f t="shared" si="35"/>
        <v>25000</v>
      </c>
      <c r="L26" s="141">
        <f t="shared" si="35"/>
        <v>50000</v>
      </c>
      <c r="M26" s="141"/>
      <c r="O26" t="str">
        <f>"01"</f>
        <v>01</v>
      </c>
      <c r="P26" s="118" t="s">
        <v>3046</v>
      </c>
      <c r="Q26">
        <v>1</v>
      </c>
      <c r="R26">
        <f t="shared" si="36"/>
        <v>0</v>
      </c>
      <c r="S26">
        <f t="shared" si="37"/>
        <v>0</v>
      </c>
      <c r="T26">
        <f t="shared" si="38"/>
        <v>0</v>
      </c>
      <c r="U26">
        <f t="shared" si="39"/>
        <v>0</v>
      </c>
      <c r="V26">
        <f t="shared" si="40"/>
        <v>0</v>
      </c>
      <c r="W26">
        <f t="shared" si="41"/>
        <v>0</v>
      </c>
      <c r="X26">
        <f t="shared" si="42"/>
        <v>0</v>
      </c>
      <c r="Y26">
        <f t="shared" si="43"/>
        <v>0</v>
      </c>
      <c r="Z26">
        <f t="shared" si="44"/>
        <v>0</v>
      </c>
      <c r="AA26">
        <f t="shared" si="45"/>
        <v>0</v>
      </c>
      <c r="AB26">
        <f t="shared" si="46"/>
        <v>0</v>
      </c>
      <c r="AC26">
        <f t="shared" si="47"/>
        <v>0</v>
      </c>
      <c r="AD26">
        <f t="shared" si="48"/>
        <v>0</v>
      </c>
      <c r="AE26">
        <f t="shared" si="49"/>
        <v>0</v>
      </c>
      <c r="AF26">
        <f t="shared" si="50"/>
        <v>0</v>
      </c>
      <c r="AG26">
        <f t="shared" si="51"/>
        <v>0</v>
      </c>
      <c r="AH26">
        <f t="shared" si="52"/>
        <v>0</v>
      </c>
      <c r="AI26">
        <f t="shared" si="53"/>
        <v>0</v>
      </c>
      <c r="AJ26">
        <f t="shared" si="54"/>
        <v>0</v>
      </c>
      <c r="AK26">
        <f t="shared" si="55"/>
        <v>0</v>
      </c>
      <c r="AL26">
        <f t="shared" si="56"/>
        <v>0</v>
      </c>
      <c r="AM26">
        <f t="shared" si="57"/>
        <v>0</v>
      </c>
      <c r="AN26">
        <f t="shared" si="58"/>
        <v>0</v>
      </c>
      <c r="AO26">
        <f t="shared" si="59"/>
        <v>0</v>
      </c>
      <c r="AP26">
        <f t="shared" si="60"/>
        <v>0</v>
      </c>
      <c r="AQ26">
        <f t="shared" si="61"/>
        <v>0</v>
      </c>
      <c r="AR26">
        <f t="shared" si="62"/>
        <v>0</v>
      </c>
      <c r="AS26">
        <f t="shared" si="63"/>
        <v>0</v>
      </c>
      <c r="AT26">
        <f t="shared" si="64"/>
        <v>0</v>
      </c>
      <c r="AU26">
        <f t="shared" si="65"/>
        <v>0</v>
      </c>
    </row>
    <row r="27" spans="1:51" ht="23.1" customHeight="1">
      <c r="A27" s="138" t="s">
        <v>3098</v>
      </c>
      <c r="B27" s="138" t="s">
        <v>3099</v>
      </c>
      <c r="C27" s="139" t="s">
        <v>511</v>
      </c>
      <c r="D27" s="141">
        <v>2</v>
      </c>
      <c r="E27" s="141">
        <f>[2]단가대비표!L60</f>
        <v>20000</v>
      </c>
      <c r="F27" s="141">
        <f t="shared" si="32"/>
        <v>40000</v>
      </c>
      <c r="G27" s="141">
        <v>0</v>
      </c>
      <c r="H27" s="141">
        <f t="shared" si="33"/>
        <v>0</v>
      </c>
      <c r="I27" s="141">
        <v>0</v>
      </c>
      <c r="J27" s="141">
        <f t="shared" si="34"/>
        <v>0</v>
      </c>
      <c r="K27" s="141">
        <f t="shared" si="35"/>
        <v>20000</v>
      </c>
      <c r="L27" s="141">
        <f t="shared" si="35"/>
        <v>40000</v>
      </c>
      <c r="M27" s="141"/>
      <c r="O27" t="str">
        <f>"01"</f>
        <v>01</v>
      </c>
      <c r="P27" s="118" t="s">
        <v>3046</v>
      </c>
      <c r="Q27">
        <v>1</v>
      </c>
      <c r="R27">
        <f t="shared" si="36"/>
        <v>0</v>
      </c>
      <c r="S27">
        <f t="shared" si="37"/>
        <v>0</v>
      </c>
      <c r="T27">
        <f t="shared" si="38"/>
        <v>0</v>
      </c>
      <c r="U27">
        <f t="shared" si="39"/>
        <v>0</v>
      </c>
      <c r="V27">
        <f t="shared" si="40"/>
        <v>0</v>
      </c>
      <c r="W27">
        <f t="shared" si="41"/>
        <v>0</v>
      </c>
      <c r="X27">
        <f t="shared" si="42"/>
        <v>0</v>
      </c>
      <c r="Y27">
        <f t="shared" si="43"/>
        <v>0</v>
      </c>
      <c r="Z27">
        <f t="shared" si="44"/>
        <v>0</v>
      </c>
      <c r="AA27">
        <f t="shared" si="45"/>
        <v>0</v>
      </c>
      <c r="AB27">
        <f t="shared" si="46"/>
        <v>0</v>
      </c>
      <c r="AC27">
        <f t="shared" si="47"/>
        <v>0</v>
      </c>
      <c r="AD27">
        <f t="shared" si="48"/>
        <v>0</v>
      </c>
      <c r="AE27">
        <f t="shared" si="49"/>
        <v>0</v>
      </c>
      <c r="AF27">
        <f t="shared" si="50"/>
        <v>0</v>
      </c>
      <c r="AG27">
        <f t="shared" si="51"/>
        <v>0</v>
      </c>
      <c r="AH27">
        <f t="shared" si="52"/>
        <v>0</v>
      </c>
      <c r="AI27">
        <f t="shared" si="53"/>
        <v>0</v>
      </c>
      <c r="AJ27">
        <f t="shared" si="54"/>
        <v>0</v>
      </c>
      <c r="AK27">
        <f t="shared" si="55"/>
        <v>0</v>
      </c>
      <c r="AL27">
        <f t="shared" si="56"/>
        <v>0</v>
      </c>
      <c r="AM27">
        <f t="shared" si="57"/>
        <v>0</v>
      </c>
      <c r="AN27">
        <f t="shared" si="58"/>
        <v>0</v>
      </c>
      <c r="AO27">
        <f t="shared" si="59"/>
        <v>0</v>
      </c>
      <c r="AP27">
        <f t="shared" si="60"/>
        <v>0</v>
      </c>
      <c r="AQ27">
        <f t="shared" si="61"/>
        <v>0</v>
      </c>
      <c r="AR27">
        <f t="shared" si="62"/>
        <v>0</v>
      </c>
      <c r="AS27">
        <f t="shared" si="63"/>
        <v>0</v>
      </c>
      <c r="AT27">
        <f t="shared" si="64"/>
        <v>0</v>
      </c>
      <c r="AU27">
        <f t="shared" si="65"/>
        <v>0</v>
      </c>
    </row>
    <row r="28" spans="1:51" ht="23.1" customHeight="1">
      <c r="A28" s="138" t="s">
        <v>3100</v>
      </c>
      <c r="B28" s="138" t="s">
        <v>3101</v>
      </c>
      <c r="C28" s="139" t="s">
        <v>511</v>
      </c>
      <c r="D28" s="141">
        <f>[2]공량산출서!F28</f>
        <v>1</v>
      </c>
      <c r="E28" s="141">
        <f>[2]단가대비표!L62</f>
        <v>120000</v>
      </c>
      <c r="F28" s="141">
        <f t="shared" si="32"/>
        <v>120000</v>
      </c>
      <c r="G28" s="141">
        <v>0</v>
      </c>
      <c r="H28" s="141">
        <f t="shared" si="33"/>
        <v>0</v>
      </c>
      <c r="I28" s="141">
        <v>0</v>
      </c>
      <c r="J28" s="141">
        <f t="shared" si="34"/>
        <v>0</v>
      </c>
      <c r="K28" s="141">
        <f t="shared" si="35"/>
        <v>120000</v>
      </c>
      <c r="L28" s="141">
        <f t="shared" si="35"/>
        <v>120000</v>
      </c>
      <c r="M28" s="141"/>
      <c r="O28" t="str">
        <f>"01"</f>
        <v>01</v>
      </c>
      <c r="P28" s="118" t="s">
        <v>3046</v>
      </c>
      <c r="Q28">
        <v>1</v>
      </c>
      <c r="R28">
        <f t="shared" si="36"/>
        <v>0</v>
      </c>
      <c r="S28">
        <f t="shared" si="37"/>
        <v>0</v>
      </c>
      <c r="T28">
        <f t="shared" si="38"/>
        <v>0</v>
      </c>
      <c r="U28">
        <f t="shared" si="39"/>
        <v>0</v>
      </c>
      <c r="V28">
        <f t="shared" si="40"/>
        <v>0</v>
      </c>
      <c r="W28">
        <f t="shared" si="41"/>
        <v>0</v>
      </c>
      <c r="X28">
        <f t="shared" si="42"/>
        <v>0</v>
      </c>
      <c r="Y28">
        <f t="shared" si="43"/>
        <v>0</v>
      </c>
      <c r="Z28">
        <f t="shared" si="44"/>
        <v>0</v>
      </c>
      <c r="AA28">
        <f t="shared" si="45"/>
        <v>0</v>
      </c>
      <c r="AB28">
        <f t="shared" si="46"/>
        <v>0</v>
      </c>
      <c r="AC28">
        <f t="shared" si="47"/>
        <v>0</v>
      </c>
      <c r="AD28">
        <f t="shared" si="48"/>
        <v>0</v>
      </c>
      <c r="AE28">
        <f t="shared" si="49"/>
        <v>0</v>
      </c>
      <c r="AF28">
        <f t="shared" si="50"/>
        <v>0</v>
      </c>
      <c r="AG28">
        <f t="shared" si="51"/>
        <v>0</v>
      </c>
      <c r="AH28">
        <f t="shared" si="52"/>
        <v>0</v>
      </c>
      <c r="AI28">
        <f t="shared" si="53"/>
        <v>0</v>
      </c>
      <c r="AJ28">
        <f t="shared" si="54"/>
        <v>0</v>
      </c>
      <c r="AK28">
        <f t="shared" si="55"/>
        <v>0</v>
      </c>
      <c r="AL28">
        <f t="shared" si="56"/>
        <v>0</v>
      </c>
      <c r="AM28">
        <f t="shared" si="57"/>
        <v>0</v>
      </c>
      <c r="AN28">
        <f t="shared" si="58"/>
        <v>0</v>
      </c>
      <c r="AO28">
        <f t="shared" si="59"/>
        <v>0</v>
      </c>
      <c r="AP28">
        <f t="shared" si="60"/>
        <v>0</v>
      </c>
      <c r="AQ28">
        <f t="shared" si="61"/>
        <v>0</v>
      </c>
      <c r="AR28">
        <f t="shared" si="62"/>
        <v>0</v>
      </c>
      <c r="AS28">
        <f t="shared" si="63"/>
        <v>0</v>
      </c>
      <c r="AT28">
        <f t="shared" si="64"/>
        <v>0</v>
      </c>
      <c r="AU28">
        <f t="shared" si="65"/>
        <v>0</v>
      </c>
    </row>
    <row r="29" spans="1:51" ht="23.1" customHeight="1">
      <c r="A29" s="138" t="s">
        <v>3102</v>
      </c>
      <c r="B29" s="138" t="s">
        <v>3103</v>
      </c>
      <c r="C29" s="139" t="s">
        <v>89</v>
      </c>
      <c r="D29" s="141">
        <v>2</v>
      </c>
      <c r="E29" s="141">
        <f>[2]일위대가목록!G27</f>
        <v>14472</v>
      </c>
      <c r="F29" s="141">
        <f t="shared" si="32"/>
        <v>28944</v>
      </c>
      <c r="G29" s="141">
        <f>[2]일위대가목록!I27</f>
        <v>53572</v>
      </c>
      <c r="H29" s="141">
        <f t="shared" si="33"/>
        <v>107144</v>
      </c>
      <c r="I29" s="141">
        <f>[2]일위대가목록!K27</f>
        <v>0</v>
      </c>
      <c r="J29" s="141">
        <f t="shared" si="34"/>
        <v>0</v>
      </c>
      <c r="K29" s="141">
        <f t="shared" si="35"/>
        <v>68044</v>
      </c>
      <c r="L29" s="141">
        <f t="shared" si="35"/>
        <v>136088</v>
      </c>
      <c r="M29" s="154" t="s">
        <v>3104</v>
      </c>
      <c r="O29" t="str">
        <f>""</f>
        <v/>
      </c>
      <c r="P29" s="118" t="s">
        <v>3046</v>
      </c>
      <c r="Q29">
        <v>1</v>
      </c>
      <c r="R29">
        <f t="shared" si="36"/>
        <v>0</v>
      </c>
      <c r="S29">
        <f t="shared" si="37"/>
        <v>0</v>
      </c>
      <c r="T29">
        <f t="shared" si="38"/>
        <v>0</v>
      </c>
      <c r="U29">
        <f t="shared" si="39"/>
        <v>0</v>
      </c>
      <c r="V29">
        <f t="shared" si="40"/>
        <v>0</v>
      </c>
      <c r="W29">
        <f t="shared" si="41"/>
        <v>0</v>
      </c>
      <c r="X29">
        <f t="shared" si="42"/>
        <v>0</v>
      </c>
      <c r="Y29">
        <f t="shared" si="43"/>
        <v>0</v>
      </c>
      <c r="Z29">
        <f t="shared" si="44"/>
        <v>0</v>
      </c>
      <c r="AA29">
        <f t="shared" si="45"/>
        <v>0</v>
      </c>
      <c r="AB29">
        <f t="shared" si="46"/>
        <v>0</v>
      </c>
      <c r="AC29">
        <f t="shared" si="47"/>
        <v>0</v>
      </c>
      <c r="AD29">
        <f t="shared" si="48"/>
        <v>0</v>
      </c>
      <c r="AE29">
        <f t="shared" si="49"/>
        <v>0</v>
      </c>
      <c r="AF29">
        <f t="shared" si="50"/>
        <v>0</v>
      </c>
      <c r="AG29">
        <f t="shared" si="51"/>
        <v>0</v>
      </c>
      <c r="AH29">
        <f t="shared" si="52"/>
        <v>0</v>
      </c>
      <c r="AI29">
        <f t="shared" si="53"/>
        <v>0</v>
      </c>
      <c r="AJ29">
        <f t="shared" si="54"/>
        <v>0</v>
      </c>
      <c r="AK29">
        <f t="shared" si="55"/>
        <v>0</v>
      </c>
      <c r="AL29">
        <f t="shared" si="56"/>
        <v>0</v>
      </c>
      <c r="AM29">
        <f t="shared" si="57"/>
        <v>0</v>
      </c>
      <c r="AN29">
        <f t="shared" si="58"/>
        <v>0</v>
      </c>
      <c r="AO29">
        <f t="shared" si="59"/>
        <v>0</v>
      </c>
      <c r="AP29">
        <f t="shared" si="60"/>
        <v>0</v>
      </c>
      <c r="AQ29">
        <f t="shared" si="61"/>
        <v>0</v>
      </c>
      <c r="AR29">
        <f t="shared" si="62"/>
        <v>0</v>
      </c>
      <c r="AS29">
        <f t="shared" si="63"/>
        <v>0</v>
      </c>
      <c r="AT29">
        <f t="shared" si="64"/>
        <v>0</v>
      </c>
      <c r="AU29">
        <f t="shared" si="65"/>
        <v>0</v>
      </c>
      <c r="AY29" s="118" t="s">
        <v>3105</v>
      </c>
    </row>
    <row r="30" spans="1:51" ht="23.1" customHeight="1">
      <c r="A30" s="138" t="s">
        <v>3106</v>
      </c>
      <c r="B30" s="138" t="s">
        <v>3107</v>
      </c>
      <c r="C30" s="139" t="s">
        <v>511</v>
      </c>
      <c r="D30" s="141">
        <f>[2]공량산출서!F30</f>
        <v>2</v>
      </c>
      <c r="E30" s="141">
        <f>[2]단가대비표!L55</f>
        <v>20000</v>
      </c>
      <c r="F30" s="141">
        <f t="shared" si="32"/>
        <v>40000</v>
      </c>
      <c r="G30" s="141">
        <v>0</v>
      </c>
      <c r="H30" s="141">
        <f t="shared" si="33"/>
        <v>0</v>
      </c>
      <c r="I30" s="141">
        <v>0</v>
      </c>
      <c r="J30" s="141">
        <f t="shared" si="34"/>
        <v>0</v>
      </c>
      <c r="K30" s="141">
        <f t="shared" si="35"/>
        <v>20000</v>
      </c>
      <c r="L30" s="141">
        <f t="shared" si="35"/>
        <v>40000</v>
      </c>
      <c r="M30" s="141"/>
      <c r="O30" t="str">
        <f>"01"</f>
        <v>01</v>
      </c>
      <c r="P30" s="118" t="s">
        <v>3046</v>
      </c>
      <c r="Q30">
        <v>1</v>
      </c>
      <c r="R30">
        <f t="shared" si="36"/>
        <v>0</v>
      </c>
      <c r="S30">
        <f t="shared" si="37"/>
        <v>0</v>
      </c>
      <c r="T30">
        <f t="shared" si="38"/>
        <v>0</v>
      </c>
      <c r="U30">
        <f t="shared" si="39"/>
        <v>0</v>
      </c>
      <c r="V30">
        <f t="shared" si="40"/>
        <v>0</v>
      </c>
      <c r="W30">
        <f t="shared" si="41"/>
        <v>0</v>
      </c>
      <c r="X30">
        <f t="shared" si="42"/>
        <v>0</v>
      </c>
      <c r="Y30">
        <f t="shared" si="43"/>
        <v>0</v>
      </c>
      <c r="Z30">
        <f t="shared" si="44"/>
        <v>0</v>
      </c>
      <c r="AA30">
        <f t="shared" si="45"/>
        <v>0</v>
      </c>
      <c r="AB30">
        <f t="shared" si="46"/>
        <v>0</v>
      </c>
      <c r="AC30">
        <f t="shared" si="47"/>
        <v>0</v>
      </c>
      <c r="AD30">
        <f t="shared" si="48"/>
        <v>0</v>
      </c>
      <c r="AE30">
        <f t="shared" si="49"/>
        <v>0</v>
      </c>
      <c r="AF30">
        <f t="shared" si="50"/>
        <v>0</v>
      </c>
      <c r="AG30">
        <f t="shared" si="51"/>
        <v>0</v>
      </c>
      <c r="AH30">
        <f t="shared" si="52"/>
        <v>0</v>
      </c>
      <c r="AI30">
        <f t="shared" si="53"/>
        <v>0</v>
      </c>
      <c r="AJ30">
        <f t="shared" si="54"/>
        <v>0</v>
      </c>
      <c r="AK30">
        <f t="shared" si="55"/>
        <v>0</v>
      </c>
      <c r="AL30">
        <f t="shared" si="56"/>
        <v>0</v>
      </c>
      <c r="AM30">
        <f t="shared" si="57"/>
        <v>0</v>
      </c>
      <c r="AN30">
        <f t="shared" si="58"/>
        <v>0</v>
      </c>
      <c r="AO30">
        <f t="shared" si="59"/>
        <v>0</v>
      </c>
      <c r="AP30">
        <f t="shared" si="60"/>
        <v>0</v>
      </c>
      <c r="AQ30">
        <f t="shared" si="61"/>
        <v>0</v>
      </c>
      <c r="AR30">
        <f t="shared" si="62"/>
        <v>0</v>
      </c>
      <c r="AS30">
        <f t="shared" si="63"/>
        <v>0</v>
      </c>
      <c r="AT30">
        <f t="shared" si="64"/>
        <v>0</v>
      </c>
      <c r="AU30">
        <f t="shared" si="65"/>
        <v>0</v>
      </c>
    </row>
    <row r="31" spans="1:51" ht="23.1" customHeight="1">
      <c r="A31" s="138" t="s">
        <v>3108</v>
      </c>
      <c r="B31" s="138" t="s">
        <v>3109</v>
      </c>
      <c r="C31" s="139" t="s">
        <v>511</v>
      </c>
      <c r="D31" s="141">
        <f>[2]공량산출서!F32</f>
        <v>2</v>
      </c>
      <c r="E31" s="141">
        <f>[2]단가대비표!L47</f>
        <v>17000</v>
      </c>
      <c r="F31" s="141">
        <f t="shared" si="32"/>
        <v>34000</v>
      </c>
      <c r="G31" s="141">
        <v>0</v>
      </c>
      <c r="H31" s="141">
        <f t="shared" si="33"/>
        <v>0</v>
      </c>
      <c r="I31" s="141">
        <v>0</v>
      </c>
      <c r="J31" s="141">
        <f t="shared" si="34"/>
        <v>0</v>
      </c>
      <c r="K31" s="141">
        <f t="shared" si="35"/>
        <v>17000</v>
      </c>
      <c r="L31" s="141">
        <f t="shared" si="35"/>
        <v>34000</v>
      </c>
      <c r="M31" s="141"/>
      <c r="O31" t="str">
        <f>"01"</f>
        <v>01</v>
      </c>
      <c r="P31" s="118" t="s">
        <v>3046</v>
      </c>
      <c r="Q31">
        <v>1</v>
      </c>
      <c r="R31">
        <f t="shared" si="36"/>
        <v>0</v>
      </c>
      <c r="S31">
        <f t="shared" si="37"/>
        <v>0</v>
      </c>
      <c r="T31">
        <f t="shared" si="38"/>
        <v>0</v>
      </c>
      <c r="U31">
        <f t="shared" si="39"/>
        <v>0</v>
      </c>
      <c r="V31">
        <f t="shared" si="40"/>
        <v>0</v>
      </c>
      <c r="W31">
        <f t="shared" si="41"/>
        <v>0</v>
      </c>
      <c r="X31">
        <f t="shared" si="42"/>
        <v>0</v>
      </c>
      <c r="Y31">
        <f t="shared" si="43"/>
        <v>0</v>
      </c>
      <c r="Z31">
        <f t="shared" si="44"/>
        <v>0</v>
      </c>
      <c r="AA31">
        <f t="shared" si="45"/>
        <v>0</v>
      </c>
      <c r="AB31">
        <f t="shared" si="46"/>
        <v>0</v>
      </c>
      <c r="AC31">
        <f t="shared" si="47"/>
        <v>0</v>
      </c>
      <c r="AD31">
        <f t="shared" si="48"/>
        <v>0</v>
      </c>
      <c r="AE31">
        <f t="shared" si="49"/>
        <v>0</v>
      </c>
      <c r="AF31">
        <f t="shared" si="50"/>
        <v>0</v>
      </c>
      <c r="AG31">
        <f t="shared" si="51"/>
        <v>0</v>
      </c>
      <c r="AH31">
        <f t="shared" si="52"/>
        <v>0</v>
      </c>
      <c r="AI31">
        <f t="shared" si="53"/>
        <v>0</v>
      </c>
      <c r="AJ31">
        <f t="shared" si="54"/>
        <v>0</v>
      </c>
      <c r="AK31">
        <f t="shared" si="55"/>
        <v>0</v>
      </c>
      <c r="AL31">
        <f t="shared" si="56"/>
        <v>0</v>
      </c>
      <c r="AM31">
        <f t="shared" si="57"/>
        <v>0</v>
      </c>
      <c r="AN31">
        <f t="shared" si="58"/>
        <v>0</v>
      </c>
      <c r="AO31">
        <f t="shared" si="59"/>
        <v>0</v>
      </c>
      <c r="AP31">
        <f t="shared" si="60"/>
        <v>0</v>
      </c>
      <c r="AQ31">
        <f t="shared" si="61"/>
        <v>0</v>
      </c>
      <c r="AR31">
        <f t="shared" si="62"/>
        <v>0</v>
      </c>
      <c r="AS31">
        <f t="shared" si="63"/>
        <v>0</v>
      </c>
      <c r="AT31">
        <f t="shared" si="64"/>
        <v>0</v>
      </c>
      <c r="AU31">
        <f t="shared" si="65"/>
        <v>0</v>
      </c>
    </row>
    <row r="32" spans="1:51" ht="23.1" customHeight="1">
      <c r="A32" s="138" t="s">
        <v>3110</v>
      </c>
      <c r="B32" s="138" t="s">
        <v>3111</v>
      </c>
      <c r="C32" s="139" t="s">
        <v>516</v>
      </c>
      <c r="D32" s="141">
        <f>[2]공량산출서!F34</f>
        <v>2</v>
      </c>
      <c r="E32" s="141">
        <f>[2]단가대비표!L28</f>
        <v>270000</v>
      </c>
      <c r="F32" s="141">
        <f t="shared" si="32"/>
        <v>540000</v>
      </c>
      <c r="G32" s="141">
        <v>0</v>
      </c>
      <c r="H32" s="141">
        <f t="shared" si="33"/>
        <v>0</v>
      </c>
      <c r="I32" s="141">
        <v>0</v>
      </c>
      <c r="J32" s="141">
        <f t="shared" si="34"/>
        <v>0</v>
      </c>
      <c r="K32" s="141">
        <f t="shared" si="35"/>
        <v>270000</v>
      </c>
      <c r="L32" s="141">
        <f t="shared" si="35"/>
        <v>540000</v>
      </c>
      <c r="M32" s="141"/>
      <c r="O32" t="str">
        <f>"01"</f>
        <v>01</v>
      </c>
      <c r="P32" s="118" t="s">
        <v>3046</v>
      </c>
      <c r="Q32">
        <v>1</v>
      </c>
      <c r="R32">
        <f t="shared" si="36"/>
        <v>0</v>
      </c>
      <c r="S32">
        <f t="shared" si="37"/>
        <v>0</v>
      </c>
      <c r="T32">
        <f t="shared" si="38"/>
        <v>0</v>
      </c>
      <c r="U32">
        <f t="shared" si="39"/>
        <v>0</v>
      </c>
      <c r="V32">
        <f t="shared" si="40"/>
        <v>0</v>
      </c>
      <c r="W32">
        <f t="shared" si="41"/>
        <v>0</v>
      </c>
      <c r="X32">
        <f t="shared" si="42"/>
        <v>0</v>
      </c>
      <c r="Y32">
        <f t="shared" si="43"/>
        <v>0</v>
      </c>
      <c r="Z32">
        <f t="shared" si="44"/>
        <v>0</v>
      </c>
      <c r="AA32">
        <f t="shared" si="45"/>
        <v>0</v>
      </c>
      <c r="AB32">
        <f t="shared" si="46"/>
        <v>0</v>
      </c>
      <c r="AC32">
        <f t="shared" si="47"/>
        <v>0</v>
      </c>
      <c r="AD32">
        <f t="shared" si="48"/>
        <v>0</v>
      </c>
      <c r="AE32">
        <f t="shared" si="49"/>
        <v>0</v>
      </c>
      <c r="AF32">
        <f t="shared" si="50"/>
        <v>0</v>
      </c>
      <c r="AG32">
        <f t="shared" si="51"/>
        <v>0</v>
      </c>
      <c r="AH32">
        <f t="shared" si="52"/>
        <v>0</v>
      </c>
      <c r="AI32">
        <f t="shared" si="53"/>
        <v>0</v>
      </c>
      <c r="AJ32">
        <f t="shared" si="54"/>
        <v>0</v>
      </c>
      <c r="AK32">
        <f t="shared" si="55"/>
        <v>0</v>
      </c>
      <c r="AL32">
        <f t="shared" si="56"/>
        <v>0</v>
      </c>
      <c r="AM32">
        <f t="shared" si="57"/>
        <v>0</v>
      </c>
      <c r="AN32">
        <f t="shared" si="58"/>
        <v>0</v>
      </c>
      <c r="AO32">
        <f t="shared" si="59"/>
        <v>0</v>
      </c>
      <c r="AP32">
        <f t="shared" si="60"/>
        <v>0</v>
      </c>
      <c r="AQ32">
        <f t="shared" si="61"/>
        <v>0</v>
      </c>
      <c r="AR32">
        <f t="shared" si="62"/>
        <v>0</v>
      </c>
      <c r="AS32">
        <f t="shared" si="63"/>
        <v>0</v>
      </c>
      <c r="AT32">
        <f t="shared" si="64"/>
        <v>0</v>
      </c>
      <c r="AU32">
        <f t="shared" si="65"/>
        <v>0</v>
      </c>
    </row>
    <row r="33" spans="1:51" ht="23.1" customHeight="1">
      <c r="A33" s="138" t="s">
        <v>3112</v>
      </c>
      <c r="B33" s="138" t="s">
        <v>3113</v>
      </c>
      <c r="C33" s="139" t="s">
        <v>511</v>
      </c>
      <c r="D33" s="141">
        <f>[2]공량산출서!F36</f>
        <v>2</v>
      </c>
      <c r="E33" s="141">
        <f>[2]단가대비표!L117</f>
        <v>10000</v>
      </c>
      <c r="F33" s="141">
        <f t="shared" si="32"/>
        <v>20000</v>
      </c>
      <c r="G33" s="141">
        <v>0</v>
      </c>
      <c r="H33" s="141">
        <f t="shared" si="33"/>
        <v>0</v>
      </c>
      <c r="I33" s="141">
        <v>0</v>
      </c>
      <c r="J33" s="141">
        <f t="shared" si="34"/>
        <v>0</v>
      </c>
      <c r="K33" s="141">
        <f t="shared" si="35"/>
        <v>10000</v>
      </c>
      <c r="L33" s="141">
        <f t="shared" si="35"/>
        <v>20000</v>
      </c>
      <c r="M33" s="141"/>
      <c r="O33" t="str">
        <f>"01"</f>
        <v>01</v>
      </c>
      <c r="P33" s="118" t="s">
        <v>3046</v>
      </c>
      <c r="Q33">
        <v>1</v>
      </c>
      <c r="R33">
        <f t="shared" si="36"/>
        <v>0</v>
      </c>
      <c r="S33">
        <f t="shared" si="37"/>
        <v>0</v>
      </c>
      <c r="T33">
        <f t="shared" si="38"/>
        <v>0</v>
      </c>
      <c r="U33">
        <f t="shared" si="39"/>
        <v>0</v>
      </c>
      <c r="V33">
        <f t="shared" si="40"/>
        <v>0</v>
      </c>
      <c r="W33">
        <f t="shared" si="41"/>
        <v>0</v>
      </c>
      <c r="X33">
        <f t="shared" si="42"/>
        <v>0</v>
      </c>
      <c r="Y33">
        <f t="shared" si="43"/>
        <v>0</v>
      </c>
      <c r="Z33">
        <f t="shared" si="44"/>
        <v>0</v>
      </c>
      <c r="AA33">
        <f t="shared" si="45"/>
        <v>0</v>
      </c>
      <c r="AB33">
        <f t="shared" si="46"/>
        <v>0</v>
      </c>
      <c r="AC33">
        <f t="shared" si="47"/>
        <v>0</v>
      </c>
      <c r="AD33">
        <f t="shared" si="48"/>
        <v>0</v>
      </c>
      <c r="AE33">
        <f t="shared" si="49"/>
        <v>0</v>
      </c>
      <c r="AF33">
        <f t="shared" si="50"/>
        <v>0</v>
      </c>
      <c r="AG33">
        <f t="shared" si="51"/>
        <v>0</v>
      </c>
      <c r="AH33">
        <f t="shared" si="52"/>
        <v>0</v>
      </c>
      <c r="AI33">
        <f t="shared" si="53"/>
        <v>0</v>
      </c>
      <c r="AJ33">
        <f t="shared" si="54"/>
        <v>0</v>
      </c>
      <c r="AK33">
        <f t="shared" si="55"/>
        <v>0</v>
      </c>
      <c r="AL33">
        <f t="shared" si="56"/>
        <v>0</v>
      </c>
      <c r="AM33">
        <f t="shared" si="57"/>
        <v>0</v>
      </c>
      <c r="AN33">
        <f t="shared" si="58"/>
        <v>0</v>
      </c>
      <c r="AO33">
        <f t="shared" si="59"/>
        <v>0</v>
      </c>
      <c r="AP33">
        <f t="shared" si="60"/>
        <v>0</v>
      </c>
      <c r="AQ33">
        <f t="shared" si="61"/>
        <v>0</v>
      </c>
      <c r="AR33">
        <f t="shared" si="62"/>
        <v>0</v>
      </c>
      <c r="AS33">
        <f t="shared" si="63"/>
        <v>0</v>
      </c>
      <c r="AT33">
        <f t="shared" si="64"/>
        <v>0</v>
      </c>
      <c r="AU33">
        <f t="shared" si="65"/>
        <v>0</v>
      </c>
    </row>
    <row r="34" spans="1:51" ht="23.1" customHeight="1">
      <c r="A34" s="138" t="s">
        <v>3114</v>
      </c>
      <c r="B34" s="138" t="s">
        <v>3115</v>
      </c>
      <c r="C34" s="139" t="s">
        <v>516</v>
      </c>
      <c r="D34" s="141">
        <f>[2]공량산출서!F38</f>
        <v>1</v>
      </c>
      <c r="E34" s="141">
        <f>[2]단가대비표!L51</f>
        <v>413000</v>
      </c>
      <c r="F34" s="141">
        <f t="shared" si="32"/>
        <v>413000</v>
      </c>
      <c r="G34" s="141">
        <v>0</v>
      </c>
      <c r="H34" s="141">
        <f t="shared" si="33"/>
        <v>0</v>
      </c>
      <c r="I34" s="141">
        <v>0</v>
      </c>
      <c r="J34" s="141">
        <f t="shared" si="34"/>
        <v>0</v>
      </c>
      <c r="K34" s="141">
        <f t="shared" si="35"/>
        <v>413000</v>
      </c>
      <c r="L34" s="141">
        <f t="shared" si="35"/>
        <v>413000</v>
      </c>
      <c r="M34" s="141"/>
      <c r="O34" t="str">
        <f>"01"</f>
        <v>01</v>
      </c>
      <c r="P34" s="118" t="s">
        <v>3046</v>
      </c>
      <c r="Q34">
        <v>1</v>
      </c>
      <c r="R34">
        <f t="shared" si="36"/>
        <v>0</v>
      </c>
      <c r="S34">
        <f t="shared" si="37"/>
        <v>0</v>
      </c>
      <c r="T34">
        <f t="shared" si="38"/>
        <v>0</v>
      </c>
      <c r="U34">
        <f t="shared" si="39"/>
        <v>0</v>
      </c>
      <c r="V34">
        <f t="shared" si="40"/>
        <v>0</v>
      </c>
      <c r="W34">
        <f t="shared" si="41"/>
        <v>0</v>
      </c>
      <c r="X34">
        <f t="shared" si="42"/>
        <v>0</v>
      </c>
      <c r="Y34">
        <f t="shared" si="43"/>
        <v>0</v>
      </c>
      <c r="Z34">
        <f t="shared" si="44"/>
        <v>0</v>
      </c>
      <c r="AA34">
        <f t="shared" si="45"/>
        <v>0</v>
      </c>
      <c r="AB34">
        <f t="shared" si="46"/>
        <v>0</v>
      </c>
      <c r="AC34">
        <f t="shared" si="47"/>
        <v>0</v>
      </c>
      <c r="AD34">
        <f t="shared" si="48"/>
        <v>0</v>
      </c>
      <c r="AE34">
        <f t="shared" si="49"/>
        <v>0</v>
      </c>
      <c r="AF34">
        <f t="shared" si="50"/>
        <v>0</v>
      </c>
      <c r="AG34">
        <f t="shared" si="51"/>
        <v>0</v>
      </c>
      <c r="AH34">
        <f t="shared" si="52"/>
        <v>0</v>
      </c>
      <c r="AI34">
        <f t="shared" si="53"/>
        <v>0</v>
      </c>
      <c r="AJ34">
        <f t="shared" si="54"/>
        <v>0</v>
      </c>
      <c r="AK34">
        <f t="shared" si="55"/>
        <v>0</v>
      </c>
      <c r="AL34">
        <f t="shared" si="56"/>
        <v>0</v>
      </c>
      <c r="AM34">
        <f t="shared" si="57"/>
        <v>0</v>
      </c>
      <c r="AN34">
        <f t="shared" si="58"/>
        <v>0</v>
      </c>
      <c r="AO34">
        <f t="shared" si="59"/>
        <v>0</v>
      </c>
      <c r="AP34">
        <f t="shared" si="60"/>
        <v>0</v>
      </c>
      <c r="AQ34">
        <f t="shared" si="61"/>
        <v>0</v>
      </c>
      <c r="AR34">
        <f t="shared" si="62"/>
        <v>0</v>
      </c>
      <c r="AS34">
        <f t="shared" si="63"/>
        <v>0</v>
      </c>
      <c r="AT34">
        <f t="shared" si="64"/>
        <v>0</v>
      </c>
      <c r="AU34">
        <f t="shared" si="65"/>
        <v>0</v>
      </c>
    </row>
    <row r="35" spans="1:51" ht="23.1" customHeight="1">
      <c r="A35" s="138" t="s">
        <v>967</v>
      </c>
      <c r="B35" s="142" t="str">
        <f>"노무비의 " &amp; N35*100 &amp; "%"</f>
        <v>노무비의 2%</v>
      </c>
      <c r="C35" s="139" t="s">
        <v>800</v>
      </c>
      <c r="D35" s="141">
        <v>1</v>
      </c>
      <c r="E35" s="141">
        <f>SUMIF(O24:O37, "02", H24:H37)</f>
        <v>949181</v>
      </c>
      <c r="F35" s="141">
        <f>ROUNDDOWN((E35)*N35, 0)</f>
        <v>18983</v>
      </c>
      <c r="G35" s="141"/>
      <c r="H35" s="141"/>
      <c r="I35" s="141"/>
      <c r="J35" s="141"/>
      <c r="K35" s="141">
        <f t="shared" si="35"/>
        <v>949181</v>
      </c>
      <c r="L35" s="141">
        <f t="shared" si="35"/>
        <v>18983</v>
      </c>
      <c r="M35" s="141"/>
      <c r="N35">
        <v>0.02</v>
      </c>
      <c r="O35" t="str">
        <f>""</f>
        <v/>
      </c>
      <c r="P35" s="118" t="s">
        <v>3046</v>
      </c>
      <c r="Q35">
        <v>1</v>
      </c>
      <c r="R35">
        <f t="shared" si="36"/>
        <v>0</v>
      </c>
      <c r="S35">
        <f t="shared" si="37"/>
        <v>0</v>
      </c>
      <c r="T35">
        <f t="shared" si="38"/>
        <v>0</v>
      </c>
      <c r="U35">
        <f t="shared" si="39"/>
        <v>0</v>
      </c>
      <c r="V35">
        <f t="shared" si="40"/>
        <v>0</v>
      </c>
      <c r="W35">
        <f t="shared" si="41"/>
        <v>0</v>
      </c>
      <c r="X35">
        <f t="shared" si="42"/>
        <v>0</v>
      </c>
      <c r="Y35">
        <f t="shared" si="43"/>
        <v>0</v>
      </c>
      <c r="Z35">
        <f t="shared" si="44"/>
        <v>0</v>
      </c>
      <c r="AA35">
        <f t="shared" si="45"/>
        <v>0</v>
      </c>
      <c r="AB35">
        <f t="shared" si="46"/>
        <v>0</v>
      </c>
      <c r="AC35">
        <f t="shared" si="47"/>
        <v>0</v>
      </c>
      <c r="AD35">
        <f t="shared" si="48"/>
        <v>0</v>
      </c>
      <c r="AE35">
        <f t="shared" si="49"/>
        <v>0</v>
      </c>
      <c r="AF35">
        <f t="shared" si="50"/>
        <v>0</v>
      </c>
      <c r="AG35">
        <f t="shared" si="51"/>
        <v>0</v>
      </c>
      <c r="AH35">
        <f t="shared" si="52"/>
        <v>0</v>
      </c>
      <c r="AI35">
        <f t="shared" si="53"/>
        <v>0</v>
      </c>
      <c r="AJ35">
        <f t="shared" si="54"/>
        <v>0</v>
      </c>
      <c r="AK35">
        <f t="shared" si="55"/>
        <v>0</v>
      </c>
      <c r="AL35">
        <f t="shared" si="56"/>
        <v>0</v>
      </c>
      <c r="AM35">
        <f t="shared" si="57"/>
        <v>0</v>
      </c>
      <c r="AN35">
        <f t="shared" si="58"/>
        <v>0</v>
      </c>
      <c r="AO35">
        <f t="shared" si="59"/>
        <v>0</v>
      </c>
      <c r="AP35">
        <f t="shared" si="60"/>
        <v>0</v>
      </c>
      <c r="AQ35">
        <f t="shared" si="61"/>
        <v>0</v>
      </c>
      <c r="AR35">
        <f t="shared" si="62"/>
        <v>0</v>
      </c>
      <c r="AS35">
        <f t="shared" si="63"/>
        <v>0</v>
      </c>
      <c r="AT35">
        <f t="shared" si="64"/>
        <v>0</v>
      </c>
      <c r="AU35">
        <f t="shared" si="65"/>
        <v>0</v>
      </c>
      <c r="AW35" s="118" t="s">
        <v>2651</v>
      </c>
      <c r="AX35" s="118" t="s">
        <v>3086</v>
      </c>
    </row>
    <row r="36" spans="1:51" ht="23.1" customHeight="1">
      <c r="A36" s="138" t="s">
        <v>3116</v>
      </c>
      <c r="B36" s="138" t="s">
        <v>872</v>
      </c>
      <c r="C36" s="139" t="s">
        <v>873</v>
      </c>
      <c r="D36" s="141">
        <f>[2]공량산출서!G53</f>
        <v>3.66</v>
      </c>
      <c r="E36" s="141">
        <v>0</v>
      </c>
      <c r="F36" s="141">
        <f>ROUNDDOWN(D36*E36, 0)</f>
        <v>0</v>
      </c>
      <c r="G36" s="141">
        <f>[2]단가대비표!L137</f>
        <v>218908</v>
      </c>
      <c r="H36" s="141">
        <f>ROUNDDOWN(D36*G36, 0)</f>
        <v>801203</v>
      </c>
      <c r="I36" s="141">
        <v>0</v>
      </c>
      <c r="J36" s="141">
        <f>ROUNDDOWN(D36*I36, 0)</f>
        <v>0</v>
      </c>
      <c r="K36" s="141">
        <f t="shared" si="35"/>
        <v>218908</v>
      </c>
      <c r="L36" s="141">
        <f t="shared" si="35"/>
        <v>801203</v>
      </c>
      <c r="M36" s="141"/>
      <c r="O36" t="str">
        <f>"02"</f>
        <v>02</v>
      </c>
      <c r="P36" s="118" t="s">
        <v>3046</v>
      </c>
      <c r="Q36">
        <v>1</v>
      </c>
      <c r="R36">
        <f t="shared" si="36"/>
        <v>0</v>
      </c>
      <c r="S36">
        <f t="shared" si="37"/>
        <v>0</v>
      </c>
      <c r="T36">
        <f t="shared" si="38"/>
        <v>0</v>
      </c>
      <c r="U36">
        <f t="shared" si="39"/>
        <v>0</v>
      </c>
      <c r="V36">
        <f t="shared" si="40"/>
        <v>0</v>
      </c>
      <c r="W36">
        <f t="shared" si="41"/>
        <v>0</v>
      </c>
      <c r="X36">
        <f t="shared" si="42"/>
        <v>0</v>
      </c>
      <c r="Y36">
        <f t="shared" si="43"/>
        <v>0</v>
      </c>
      <c r="Z36">
        <f t="shared" si="44"/>
        <v>0</v>
      </c>
      <c r="AA36">
        <f t="shared" si="45"/>
        <v>0</v>
      </c>
      <c r="AB36">
        <f t="shared" si="46"/>
        <v>0</v>
      </c>
      <c r="AC36">
        <f t="shared" si="47"/>
        <v>0</v>
      </c>
      <c r="AD36">
        <f t="shared" si="48"/>
        <v>0</v>
      </c>
      <c r="AE36">
        <f t="shared" si="49"/>
        <v>0</v>
      </c>
      <c r="AF36">
        <f t="shared" si="50"/>
        <v>0</v>
      </c>
      <c r="AG36">
        <f t="shared" si="51"/>
        <v>0</v>
      </c>
      <c r="AH36">
        <f t="shared" si="52"/>
        <v>0</v>
      </c>
      <c r="AI36">
        <f t="shared" si="53"/>
        <v>0</v>
      </c>
      <c r="AJ36">
        <f t="shared" si="54"/>
        <v>0</v>
      </c>
      <c r="AK36">
        <f t="shared" si="55"/>
        <v>0</v>
      </c>
      <c r="AL36">
        <f t="shared" si="56"/>
        <v>0</v>
      </c>
      <c r="AM36">
        <f t="shared" si="57"/>
        <v>0</v>
      </c>
      <c r="AN36">
        <f t="shared" si="58"/>
        <v>0</v>
      </c>
      <c r="AO36">
        <f t="shared" si="59"/>
        <v>0</v>
      </c>
      <c r="AP36">
        <f t="shared" si="60"/>
        <v>0</v>
      </c>
      <c r="AQ36">
        <f t="shared" si="61"/>
        <v>0</v>
      </c>
      <c r="AR36">
        <f t="shared" si="62"/>
        <v>0</v>
      </c>
      <c r="AS36">
        <f t="shared" si="63"/>
        <v>0</v>
      </c>
      <c r="AT36">
        <f t="shared" si="64"/>
        <v>0</v>
      </c>
      <c r="AU36">
        <f t="shared" si="65"/>
        <v>0</v>
      </c>
    </row>
    <row r="37" spans="1:51" ht="23.1" customHeight="1">
      <c r="A37" s="138" t="s">
        <v>876</v>
      </c>
      <c r="B37" s="138" t="s">
        <v>872</v>
      </c>
      <c r="C37" s="139" t="s">
        <v>873</v>
      </c>
      <c r="D37" s="141">
        <f>[2]공량산출서!H53</f>
        <v>0.86</v>
      </c>
      <c r="E37" s="141">
        <v>0</v>
      </c>
      <c r="F37" s="141">
        <f>ROUNDDOWN(D37*E37, 0)</f>
        <v>0</v>
      </c>
      <c r="G37" s="141">
        <f>[2]단가대비표!L135</f>
        <v>172068</v>
      </c>
      <c r="H37" s="141">
        <f>ROUNDDOWN(D37*G37, 0)</f>
        <v>147978</v>
      </c>
      <c r="I37" s="141">
        <v>0</v>
      </c>
      <c r="J37" s="141">
        <f>ROUNDDOWN(D37*I37, 0)</f>
        <v>0</v>
      </c>
      <c r="K37" s="141">
        <f t="shared" si="35"/>
        <v>172068</v>
      </c>
      <c r="L37" s="141">
        <f t="shared" si="35"/>
        <v>147978</v>
      </c>
      <c r="M37" s="141"/>
      <c r="O37" t="str">
        <f>"02"</f>
        <v>02</v>
      </c>
      <c r="P37" s="118" t="s">
        <v>3046</v>
      </c>
      <c r="Q37">
        <v>1</v>
      </c>
      <c r="R37">
        <f t="shared" si="36"/>
        <v>0</v>
      </c>
      <c r="S37">
        <f t="shared" si="37"/>
        <v>0</v>
      </c>
      <c r="T37">
        <f t="shared" si="38"/>
        <v>0</v>
      </c>
      <c r="U37">
        <f t="shared" si="39"/>
        <v>0</v>
      </c>
      <c r="V37">
        <f t="shared" si="40"/>
        <v>0</v>
      </c>
      <c r="W37">
        <f t="shared" si="41"/>
        <v>0</v>
      </c>
      <c r="X37">
        <f t="shared" si="42"/>
        <v>0</v>
      </c>
      <c r="Y37">
        <f t="shared" si="43"/>
        <v>0</v>
      </c>
      <c r="Z37">
        <f t="shared" si="44"/>
        <v>0</v>
      </c>
      <c r="AA37">
        <f t="shared" si="45"/>
        <v>0</v>
      </c>
      <c r="AB37">
        <f t="shared" si="46"/>
        <v>0</v>
      </c>
      <c r="AC37">
        <f t="shared" si="47"/>
        <v>0</v>
      </c>
      <c r="AD37">
        <f t="shared" si="48"/>
        <v>0</v>
      </c>
      <c r="AE37">
        <f t="shared" si="49"/>
        <v>0</v>
      </c>
      <c r="AF37">
        <f t="shared" si="50"/>
        <v>0</v>
      </c>
      <c r="AG37">
        <f t="shared" si="51"/>
        <v>0</v>
      </c>
      <c r="AH37">
        <f t="shared" si="52"/>
        <v>0</v>
      </c>
      <c r="AI37">
        <f t="shared" si="53"/>
        <v>0</v>
      </c>
      <c r="AJ37">
        <f t="shared" si="54"/>
        <v>0</v>
      </c>
      <c r="AK37">
        <f t="shared" si="55"/>
        <v>0</v>
      </c>
      <c r="AL37">
        <f t="shared" si="56"/>
        <v>0</v>
      </c>
      <c r="AM37">
        <f t="shared" si="57"/>
        <v>0</v>
      </c>
      <c r="AN37">
        <f t="shared" si="58"/>
        <v>0</v>
      </c>
      <c r="AO37">
        <f t="shared" si="59"/>
        <v>0</v>
      </c>
      <c r="AP37">
        <f t="shared" si="60"/>
        <v>0</v>
      </c>
      <c r="AQ37">
        <f t="shared" si="61"/>
        <v>0</v>
      </c>
      <c r="AR37">
        <f t="shared" si="62"/>
        <v>0</v>
      </c>
      <c r="AS37">
        <f t="shared" si="63"/>
        <v>0</v>
      </c>
      <c r="AT37">
        <f t="shared" si="64"/>
        <v>0</v>
      </c>
      <c r="AU37">
        <f t="shared" si="65"/>
        <v>0</v>
      </c>
    </row>
    <row r="38" spans="1:51" ht="23.1" customHeight="1">
      <c r="A38" s="142"/>
      <c r="B38" s="142"/>
      <c r="C38" s="140"/>
      <c r="D38" s="141"/>
      <c r="E38" s="141"/>
      <c r="F38" s="141"/>
      <c r="G38" s="141"/>
      <c r="H38" s="141"/>
      <c r="I38" s="141"/>
      <c r="J38" s="141"/>
      <c r="K38" s="141"/>
      <c r="L38" s="141"/>
      <c r="M38" s="141"/>
    </row>
    <row r="39" spans="1:51" ht="23.1" customHeight="1">
      <c r="A39" s="142"/>
      <c r="B39" s="142"/>
      <c r="C39" s="140"/>
      <c r="D39" s="141"/>
      <c r="E39" s="141"/>
      <c r="F39" s="141"/>
      <c r="G39" s="141"/>
      <c r="H39" s="141"/>
      <c r="I39" s="141"/>
      <c r="J39" s="141"/>
      <c r="K39" s="141"/>
      <c r="L39" s="141"/>
      <c r="M39" s="141"/>
    </row>
    <row r="40" spans="1:51" ht="23.1" customHeight="1">
      <c r="A40" s="148" t="s">
        <v>3089</v>
      </c>
      <c r="B40" s="149"/>
      <c r="C40" s="150"/>
      <c r="D40" s="151"/>
      <c r="E40" s="151"/>
      <c r="F40" s="151">
        <f>ROUNDDOWN(SUMIF(Q24:Q39, "1", F24:F39), 0)</f>
        <v>1700927</v>
      </c>
      <c r="G40" s="151"/>
      <c r="H40" s="151">
        <f>ROUNDDOWN(SUMIF(Q24:Q39, "1", H24:H39), 0)</f>
        <v>1056325</v>
      </c>
      <c r="I40" s="151"/>
      <c r="J40" s="151">
        <f>ROUNDDOWN(SUMIF(Q24:Q39, "1", J24:J39), 0)</f>
        <v>0</v>
      </c>
      <c r="K40" s="151"/>
      <c r="L40" s="151">
        <f>F40+H40+J40</f>
        <v>2757252</v>
      </c>
      <c r="M40" s="151"/>
      <c r="R40">
        <f t="shared" ref="R40:AY40" si="66">ROUNDDOWN(SUM(R24:R37), 0)</f>
        <v>0</v>
      </c>
      <c r="S40">
        <f t="shared" si="66"/>
        <v>0</v>
      </c>
      <c r="T40">
        <f t="shared" si="66"/>
        <v>0</v>
      </c>
      <c r="U40">
        <f t="shared" si="66"/>
        <v>0</v>
      </c>
      <c r="V40">
        <f t="shared" si="66"/>
        <v>0</v>
      </c>
      <c r="W40">
        <f t="shared" si="66"/>
        <v>0</v>
      </c>
      <c r="X40">
        <f t="shared" si="66"/>
        <v>0</v>
      </c>
      <c r="Y40">
        <f t="shared" si="66"/>
        <v>0</v>
      </c>
      <c r="Z40">
        <f t="shared" si="66"/>
        <v>0</v>
      </c>
      <c r="AA40">
        <f t="shared" si="66"/>
        <v>0</v>
      </c>
      <c r="AB40">
        <f t="shared" si="66"/>
        <v>0</v>
      </c>
      <c r="AC40">
        <f t="shared" si="66"/>
        <v>0</v>
      </c>
      <c r="AD40">
        <f t="shared" si="66"/>
        <v>0</v>
      </c>
      <c r="AE40">
        <f t="shared" si="66"/>
        <v>0</v>
      </c>
      <c r="AF40">
        <f t="shared" si="66"/>
        <v>0</v>
      </c>
      <c r="AG40">
        <f t="shared" si="66"/>
        <v>0</v>
      </c>
      <c r="AH40">
        <f t="shared" si="66"/>
        <v>0</v>
      </c>
      <c r="AI40">
        <f t="shared" si="66"/>
        <v>0</v>
      </c>
      <c r="AJ40">
        <f t="shared" si="66"/>
        <v>0</v>
      </c>
      <c r="AK40">
        <f t="shared" si="66"/>
        <v>0</v>
      </c>
      <c r="AL40">
        <f t="shared" si="66"/>
        <v>0</v>
      </c>
      <c r="AM40">
        <f t="shared" si="66"/>
        <v>0</v>
      </c>
      <c r="AN40">
        <f t="shared" si="66"/>
        <v>0</v>
      </c>
      <c r="AO40">
        <f t="shared" si="66"/>
        <v>0</v>
      </c>
      <c r="AP40">
        <f t="shared" si="66"/>
        <v>0</v>
      </c>
      <c r="AQ40">
        <f t="shared" si="66"/>
        <v>0</v>
      </c>
      <c r="AR40">
        <f t="shared" si="66"/>
        <v>0</v>
      </c>
      <c r="AS40">
        <f t="shared" si="66"/>
        <v>0</v>
      </c>
      <c r="AT40">
        <f t="shared" si="66"/>
        <v>0</v>
      </c>
      <c r="AU40">
        <f t="shared" si="66"/>
        <v>0</v>
      </c>
      <c r="AV40">
        <f t="shared" si="66"/>
        <v>0</v>
      </c>
      <c r="AW40">
        <f t="shared" si="66"/>
        <v>0</v>
      </c>
      <c r="AX40">
        <f t="shared" si="66"/>
        <v>0</v>
      </c>
      <c r="AY40">
        <f t="shared" si="66"/>
        <v>0</v>
      </c>
    </row>
    <row r="41" spans="1:51" ht="23.1" customHeight="1">
      <c r="A41" s="152" t="s">
        <v>3117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</row>
    <row r="42" spans="1:51" ht="23.1" customHeight="1">
      <c r="A42" s="138" t="s">
        <v>3118</v>
      </c>
      <c r="B42" s="138" t="s">
        <v>3119</v>
      </c>
      <c r="C42" s="139" t="s">
        <v>3120</v>
      </c>
      <c r="D42" s="141">
        <f>[2]공량산출서!F56</f>
        <v>20</v>
      </c>
      <c r="E42" s="141">
        <f>[2]단가대비표!L35</f>
        <v>8350</v>
      </c>
      <c r="F42" s="141">
        <f>ROUNDDOWN(D42*E42, 0)</f>
        <v>167000</v>
      </c>
      <c r="G42" s="141">
        <v>0</v>
      </c>
      <c r="H42" s="141">
        <f>ROUNDDOWN(D42*G42, 0)</f>
        <v>0</v>
      </c>
      <c r="I42" s="141">
        <v>0</v>
      </c>
      <c r="J42" s="141">
        <f>ROUNDDOWN(D42*I42, 0)</f>
        <v>0</v>
      </c>
      <c r="K42" s="141">
        <f t="shared" ref="K42:L57" si="67">E42+G42+I42</f>
        <v>8350</v>
      </c>
      <c r="L42" s="141">
        <f t="shared" si="67"/>
        <v>167000</v>
      </c>
      <c r="M42" s="154" t="s">
        <v>3121</v>
      </c>
      <c r="O42" t="str">
        <f>"04"</f>
        <v>04</v>
      </c>
      <c r="P42" s="118" t="s">
        <v>3046</v>
      </c>
      <c r="Q42">
        <v>1</v>
      </c>
      <c r="R42">
        <f t="shared" ref="R42:R57" si="68">IF(P42="기계경비", J42, 0)</f>
        <v>0</v>
      </c>
      <c r="S42">
        <f t="shared" ref="S42:S57" si="69">IF(P42="운반비", L42, 0)</f>
        <v>0</v>
      </c>
      <c r="T42">
        <f t="shared" ref="T42:T57" si="70">IF(P42="작업부산물", F42, 0)</f>
        <v>0</v>
      </c>
      <c r="U42">
        <f t="shared" ref="U42:U57" si="71">IF(P42="관급", F42, 0)</f>
        <v>0</v>
      </c>
      <c r="V42">
        <f t="shared" ref="V42:V57" si="72">IF(P42="외주비", J42, 0)</f>
        <v>0</v>
      </c>
      <c r="W42">
        <f t="shared" ref="W42:W57" si="73">IF(P42="장비비", J42, 0)</f>
        <v>0</v>
      </c>
      <c r="X42">
        <f t="shared" ref="X42:X57" si="74">IF(P42="폐기물처리비", L42, 0)</f>
        <v>0</v>
      </c>
      <c r="Y42">
        <f t="shared" ref="Y42:Y57" si="75">IF(P42="가설비", J42, 0)</f>
        <v>0</v>
      </c>
      <c r="Z42">
        <f t="shared" ref="Z42:Z57" si="76">IF(P42="잡비제외분", F42, 0)</f>
        <v>0</v>
      </c>
      <c r="AA42">
        <f t="shared" ref="AA42:AA57" si="77">IF(P42="사급자재대", L42, 0)</f>
        <v>0</v>
      </c>
      <c r="AB42">
        <f t="shared" ref="AB42:AB57" si="78">IF(P42="관급자재대", L42, 0)</f>
        <v>0</v>
      </c>
      <c r="AC42">
        <f t="shared" ref="AC42:AC57" si="79">IF(P42="부산물", L42, 0)</f>
        <v>0</v>
      </c>
      <c r="AD42">
        <f t="shared" ref="AD42:AD57" si="80">IF(P42="품질검사비", L42, 0)</f>
        <v>0</v>
      </c>
      <c r="AE42">
        <f t="shared" ref="AE42:AE57" si="81">IF(P42="사용자항목3", L42, 0)</f>
        <v>0</v>
      </c>
      <c r="AF42">
        <f t="shared" ref="AF42:AF57" si="82">IF(P42="급식소 환기설비시험 조정평가", L42, 0)</f>
        <v>0</v>
      </c>
      <c r="AG42">
        <f t="shared" ref="AG42:AG57" si="83">IF(P42="사용자항목5", L42, 0)</f>
        <v>0</v>
      </c>
      <c r="AH42">
        <f t="shared" ref="AH42:AH57" si="84">IF(P42="사용자항목6", L42, 0)</f>
        <v>0</v>
      </c>
      <c r="AI42">
        <f t="shared" ref="AI42:AI57" si="85">IF(P42="사용자항목7", L42, 0)</f>
        <v>0</v>
      </c>
      <c r="AJ42">
        <f t="shared" ref="AJ42:AJ57" si="86">IF(P42="사용자항목8", L42, 0)</f>
        <v>0</v>
      </c>
      <c r="AK42">
        <f t="shared" ref="AK42:AK57" si="87">IF(P42="사용자항목9", L42, 0)</f>
        <v>0</v>
      </c>
      <c r="AL42">
        <f t="shared" ref="AL42:AL57" si="88">IF(P42="사용자항목10", L42, 0)</f>
        <v>0</v>
      </c>
      <c r="AM42">
        <f t="shared" ref="AM42:AM57" si="89">IF(P42="사용자항목11", L42, 0)</f>
        <v>0</v>
      </c>
      <c r="AN42">
        <f t="shared" ref="AN42:AN57" si="90">IF(P42="사용자항목12", L42, 0)</f>
        <v>0</v>
      </c>
      <c r="AO42">
        <f t="shared" ref="AO42:AO57" si="91">IF(P42="사용자항목13", L42, 0)</f>
        <v>0</v>
      </c>
      <c r="AP42">
        <f t="shared" ref="AP42:AP57" si="92">IF(P42="사용자항목14", L42, 0)</f>
        <v>0</v>
      </c>
      <c r="AQ42">
        <f t="shared" ref="AQ42:AQ57" si="93">IF(P42="사용자항목15", L42, 0)</f>
        <v>0</v>
      </c>
      <c r="AR42">
        <f t="shared" ref="AR42:AR57" si="94">IF(P42="사용자항목16", L42, 0)</f>
        <v>0</v>
      </c>
      <c r="AS42">
        <f t="shared" ref="AS42:AS57" si="95">IF(P42="사용자항목17", L42, 0)</f>
        <v>0</v>
      </c>
      <c r="AT42">
        <f t="shared" ref="AT42:AT57" si="96">IF(P42="사용자항목18", L42, 0)</f>
        <v>0</v>
      </c>
      <c r="AU42">
        <f t="shared" ref="AU42:AU57" si="97">IF(P42="사용자항목19", L42, 0)</f>
        <v>0</v>
      </c>
    </row>
    <row r="43" spans="1:51" ht="23.1" customHeight="1">
      <c r="A43" s="138" t="s">
        <v>3118</v>
      </c>
      <c r="B43" s="138" t="s">
        <v>3122</v>
      </c>
      <c r="C43" s="139" t="s">
        <v>3120</v>
      </c>
      <c r="D43" s="141">
        <f>[2]공량산출서!F58</f>
        <v>5</v>
      </c>
      <c r="E43" s="141">
        <f>[2]단가대비표!L36</f>
        <v>10350</v>
      </c>
      <c r="F43" s="141">
        <f>ROUNDDOWN(D43*E43, 0)</f>
        <v>51750</v>
      </c>
      <c r="G43" s="141">
        <v>0</v>
      </c>
      <c r="H43" s="141">
        <f>ROUNDDOWN(D43*G43, 0)</f>
        <v>0</v>
      </c>
      <c r="I43" s="141">
        <v>0</v>
      </c>
      <c r="J43" s="141">
        <f>ROUNDDOWN(D43*I43, 0)</f>
        <v>0</v>
      </c>
      <c r="K43" s="141">
        <f t="shared" si="67"/>
        <v>10350</v>
      </c>
      <c r="L43" s="141">
        <f t="shared" si="67"/>
        <v>51750</v>
      </c>
      <c r="M43" s="154" t="s">
        <v>3121</v>
      </c>
      <c r="O43" t="str">
        <f>"04"</f>
        <v>04</v>
      </c>
      <c r="P43" s="118" t="s">
        <v>3046</v>
      </c>
      <c r="Q43">
        <v>1</v>
      </c>
      <c r="R43">
        <f t="shared" si="68"/>
        <v>0</v>
      </c>
      <c r="S43">
        <f t="shared" si="69"/>
        <v>0</v>
      </c>
      <c r="T43">
        <f t="shared" si="70"/>
        <v>0</v>
      </c>
      <c r="U43">
        <f t="shared" si="71"/>
        <v>0</v>
      </c>
      <c r="V43">
        <f t="shared" si="72"/>
        <v>0</v>
      </c>
      <c r="W43">
        <f t="shared" si="73"/>
        <v>0</v>
      </c>
      <c r="X43">
        <f t="shared" si="74"/>
        <v>0</v>
      </c>
      <c r="Y43">
        <f t="shared" si="75"/>
        <v>0</v>
      </c>
      <c r="Z43">
        <f t="shared" si="76"/>
        <v>0</v>
      </c>
      <c r="AA43">
        <f t="shared" si="77"/>
        <v>0</v>
      </c>
      <c r="AB43">
        <f t="shared" si="78"/>
        <v>0</v>
      </c>
      <c r="AC43">
        <f t="shared" si="79"/>
        <v>0</v>
      </c>
      <c r="AD43">
        <f t="shared" si="80"/>
        <v>0</v>
      </c>
      <c r="AE43">
        <f t="shared" si="81"/>
        <v>0</v>
      </c>
      <c r="AF43">
        <f t="shared" si="82"/>
        <v>0</v>
      </c>
      <c r="AG43">
        <f t="shared" si="83"/>
        <v>0</v>
      </c>
      <c r="AH43">
        <f t="shared" si="84"/>
        <v>0</v>
      </c>
      <c r="AI43">
        <f t="shared" si="85"/>
        <v>0</v>
      </c>
      <c r="AJ43">
        <f t="shared" si="86"/>
        <v>0</v>
      </c>
      <c r="AK43">
        <f t="shared" si="87"/>
        <v>0</v>
      </c>
      <c r="AL43">
        <f t="shared" si="88"/>
        <v>0</v>
      </c>
      <c r="AM43">
        <f t="shared" si="89"/>
        <v>0</v>
      </c>
      <c r="AN43">
        <f t="shared" si="90"/>
        <v>0</v>
      </c>
      <c r="AO43">
        <f t="shared" si="91"/>
        <v>0</v>
      </c>
      <c r="AP43">
        <f t="shared" si="92"/>
        <v>0</v>
      </c>
      <c r="AQ43">
        <f t="shared" si="93"/>
        <v>0</v>
      </c>
      <c r="AR43">
        <f t="shared" si="94"/>
        <v>0</v>
      </c>
      <c r="AS43">
        <f t="shared" si="95"/>
        <v>0</v>
      </c>
      <c r="AT43">
        <f t="shared" si="96"/>
        <v>0</v>
      </c>
      <c r="AU43">
        <f t="shared" si="97"/>
        <v>0</v>
      </c>
    </row>
    <row r="44" spans="1:51" ht="23.1" customHeight="1">
      <c r="A44" s="138" t="s">
        <v>3123</v>
      </c>
      <c r="B44" s="142" t="str">
        <f>"관의 " &amp; N44*100 &amp; "%"</f>
        <v>관의 2%</v>
      </c>
      <c r="C44" s="139" t="s">
        <v>800</v>
      </c>
      <c r="D44" s="141">
        <v>1</v>
      </c>
      <c r="E44" s="141">
        <f>SUMIF(O42:O57, "04", F42:F57)</f>
        <v>218750</v>
      </c>
      <c r="F44" s="141">
        <f>ROUNDDOWN((E44)*N44, 0)</f>
        <v>4375</v>
      </c>
      <c r="G44" s="141"/>
      <c r="H44" s="141"/>
      <c r="I44" s="141"/>
      <c r="J44" s="141"/>
      <c r="K44" s="141">
        <f t="shared" si="67"/>
        <v>218750</v>
      </c>
      <c r="L44" s="141">
        <f t="shared" si="67"/>
        <v>4375</v>
      </c>
      <c r="M44" s="141"/>
      <c r="N44">
        <v>0.02</v>
      </c>
      <c r="O44" t="str">
        <f>""</f>
        <v/>
      </c>
      <c r="P44" s="118" t="s">
        <v>3046</v>
      </c>
      <c r="Q44">
        <v>1</v>
      </c>
      <c r="R44">
        <f t="shared" si="68"/>
        <v>0</v>
      </c>
      <c r="S44">
        <f t="shared" si="69"/>
        <v>0</v>
      </c>
      <c r="T44">
        <f t="shared" si="70"/>
        <v>0</v>
      </c>
      <c r="U44">
        <f t="shared" si="71"/>
        <v>0</v>
      </c>
      <c r="V44">
        <f t="shared" si="72"/>
        <v>0</v>
      </c>
      <c r="W44">
        <f t="shared" si="73"/>
        <v>0</v>
      </c>
      <c r="X44">
        <f t="shared" si="74"/>
        <v>0</v>
      </c>
      <c r="Y44">
        <f t="shared" si="75"/>
        <v>0</v>
      </c>
      <c r="Z44">
        <f t="shared" si="76"/>
        <v>0</v>
      </c>
      <c r="AA44">
        <f t="shared" si="77"/>
        <v>0</v>
      </c>
      <c r="AB44">
        <f t="shared" si="78"/>
        <v>0</v>
      </c>
      <c r="AC44">
        <f t="shared" si="79"/>
        <v>0</v>
      </c>
      <c r="AD44">
        <f t="shared" si="80"/>
        <v>0</v>
      </c>
      <c r="AE44">
        <f t="shared" si="81"/>
        <v>0</v>
      </c>
      <c r="AF44">
        <f t="shared" si="82"/>
        <v>0</v>
      </c>
      <c r="AG44">
        <f t="shared" si="83"/>
        <v>0</v>
      </c>
      <c r="AH44">
        <f t="shared" si="84"/>
        <v>0</v>
      </c>
      <c r="AI44">
        <f t="shared" si="85"/>
        <v>0</v>
      </c>
      <c r="AJ44">
        <f t="shared" si="86"/>
        <v>0</v>
      </c>
      <c r="AK44">
        <f t="shared" si="87"/>
        <v>0</v>
      </c>
      <c r="AL44">
        <f t="shared" si="88"/>
        <v>0</v>
      </c>
      <c r="AM44">
        <f t="shared" si="89"/>
        <v>0</v>
      </c>
      <c r="AN44">
        <f t="shared" si="90"/>
        <v>0</v>
      </c>
      <c r="AO44">
        <f t="shared" si="91"/>
        <v>0</v>
      </c>
      <c r="AP44">
        <f t="shared" si="92"/>
        <v>0</v>
      </c>
      <c r="AQ44">
        <f t="shared" si="93"/>
        <v>0</v>
      </c>
      <c r="AR44">
        <f t="shared" si="94"/>
        <v>0</v>
      </c>
      <c r="AS44">
        <f t="shared" si="95"/>
        <v>0</v>
      </c>
      <c r="AT44">
        <f t="shared" si="96"/>
        <v>0</v>
      </c>
      <c r="AU44">
        <f t="shared" si="97"/>
        <v>0</v>
      </c>
      <c r="AW44" s="118" t="s">
        <v>3124</v>
      </c>
      <c r="AX44" s="118" t="s">
        <v>3125</v>
      </c>
    </row>
    <row r="45" spans="1:51" ht="23.1" customHeight="1">
      <c r="A45" s="138" t="s">
        <v>3126</v>
      </c>
      <c r="B45" s="138" t="s">
        <v>3127</v>
      </c>
      <c r="C45" s="139" t="s">
        <v>104</v>
      </c>
      <c r="D45" s="141">
        <v>9</v>
      </c>
      <c r="E45" s="141">
        <v>224</v>
      </c>
      <c r="F45" s="141">
        <f t="shared" ref="F45:F54" si="98">ROUNDDOWN(D45*E45, 0)</f>
        <v>2016</v>
      </c>
      <c r="G45" s="141">
        <v>11024</v>
      </c>
      <c r="H45" s="141">
        <f t="shared" ref="H45:H54" si="99">ROUNDDOWN(D45*G45, 0)</f>
        <v>99216</v>
      </c>
      <c r="I45" s="141">
        <v>291</v>
      </c>
      <c r="J45" s="141">
        <f t="shared" ref="J45:J54" si="100">ROUNDDOWN(D45*I45, 0)</f>
        <v>2619</v>
      </c>
      <c r="K45" s="141">
        <f t="shared" si="67"/>
        <v>11539</v>
      </c>
      <c r="L45" s="141">
        <f t="shared" si="67"/>
        <v>103851</v>
      </c>
      <c r="M45" s="154" t="s">
        <v>3128</v>
      </c>
      <c r="O45" t="str">
        <f>""</f>
        <v/>
      </c>
      <c r="P45" s="118" t="s">
        <v>3046</v>
      </c>
      <c r="Q45">
        <v>1</v>
      </c>
      <c r="R45">
        <f t="shared" si="68"/>
        <v>2619</v>
      </c>
      <c r="S45">
        <f t="shared" si="69"/>
        <v>0</v>
      </c>
      <c r="T45">
        <f t="shared" si="70"/>
        <v>0</v>
      </c>
      <c r="U45">
        <f t="shared" si="71"/>
        <v>0</v>
      </c>
      <c r="V45">
        <f t="shared" si="72"/>
        <v>0</v>
      </c>
      <c r="W45">
        <f t="shared" si="73"/>
        <v>0</v>
      </c>
      <c r="X45">
        <f t="shared" si="74"/>
        <v>0</v>
      </c>
      <c r="Y45">
        <f t="shared" si="75"/>
        <v>0</v>
      </c>
      <c r="Z45">
        <f t="shared" si="76"/>
        <v>0</v>
      </c>
      <c r="AA45">
        <f t="shared" si="77"/>
        <v>0</v>
      </c>
      <c r="AB45">
        <f t="shared" si="78"/>
        <v>0</v>
      </c>
      <c r="AC45">
        <f t="shared" si="79"/>
        <v>0</v>
      </c>
      <c r="AD45">
        <f t="shared" si="80"/>
        <v>0</v>
      </c>
      <c r="AE45">
        <f t="shared" si="81"/>
        <v>0</v>
      </c>
      <c r="AF45">
        <f t="shared" si="82"/>
        <v>0</v>
      </c>
      <c r="AG45">
        <f t="shared" si="83"/>
        <v>0</v>
      </c>
      <c r="AH45">
        <f t="shared" si="84"/>
        <v>0</v>
      </c>
      <c r="AI45">
        <f t="shared" si="85"/>
        <v>0</v>
      </c>
      <c r="AJ45">
        <f t="shared" si="86"/>
        <v>0</v>
      </c>
      <c r="AK45">
        <f t="shared" si="87"/>
        <v>0</v>
      </c>
      <c r="AL45">
        <f t="shared" si="88"/>
        <v>0</v>
      </c>
      <c r="AM45">
        <f t="shared" si="89"/>
        <v>0</v>
      </c>
      <c r="AN45">
        <f t="shared" si="90"/>
        <v>0</v>
      </c>
      <c r="AO45">
        <f t="shared" si="91"/>
        <v>0</v>
      </c>
      <c r="AP45">
        <f t="shared" si="92"/>
        <v>0</v>
      </c>
      <c r="AQ45">
        <f t="shared" si="93"/>
        <v>0</v>
      </c>
      <c r="AR45">
        <f t="shared" si="94"/>
        <v>0</v>
      </c>
      <c r="AS45">
        <f t="shared" si="95"/>
        <v>0</v>
      </c>
      <c r="AT45">
        <f t="shared" si="96"/>
        <v>0</v>
      </c>
      <c r="AU45">
        <f t="shared" si="97"/>
        <v>0</v>
      </c>
    </row>
    <row r="46" spans="1:51" ht="23.1" customHeight="1">
      <c r="A46" s="138" t="s">
        <v>3129</v>
      </c>
      <c r="B46" s="138" t="s">
        <v>3130</v>
      </c>
      <c r="C46" s="139" t="s">
        <v>104</v>
      </c>
      <c r="D46" s="141">
        <v>9</v>
      </c>
      <c r="E46" s="141">
        <v>554</v>
      </c>
      <c r="F46" s="141">
        <f t="shared" si="98"/>
        <v>4986</v>
      </c>
      <c r="G46" s="141">
        <v>15814</v>
      </c>
      <c r="H46" s="141">
        <f t="shared" si="99"/>
        <v>142326</v>
      </c>
      <c r="I46" s="141">
        <v>504</v>
      </c>
      <c r="J46" s="141">
        <f t="shared" si="100"/>
        <v>4536</v>
      </c>
      <c r="K46" s="141">
        <f t="shared" si="67"/>
        <v>16872</v>
      </c>
      <c r="L46" s="141">
        <f t="shared" si="67"/>
        <v>151848</v>
      </c>
      <c r="M46" s="154" t="s">
        <v>3131</v>
      </c>
      <c r="O46" t="str">
        <f>""</f>
        <v/>
      </c>
      <c r="P46" s="118" t="s">
        <v>3046</v>
      </c>
      <c r="Q46">
        <v>1</v>
      </c>
      <c r="R46">
        <f t="shared" si="68"/>
        <v>4536</v>
      </c>
      <c r="S46">
        <f t="shared" si="69"/>
        <v>0</v>
      </c>
      <c r="T46">
        <f t="shared" si="70"/>
        <v>0</v>
      </c>
      <c r="U46">
        <f t="shared" si="71"/>
        <v>0</v>
      </c>
      <c r="V46">
        <f t="shared" si="72"/>
        <v>0</v>
      </c>
      <c r="W46">
        <f t="shared" si="73"/>
        <v>0</v>
      </c>
      <c r="X46">
        <f t="shared" si="74"/>
        <v>0</v>
      </c>
      <c r="Y46">
        <f t="shared" si="75"/>
        <v>0</v>
      </c>
      <c r="Z46">
        <f t="shared" si="76"/>
        <v>0</v>
      </c>
      <c r="AA46">
        <f t="shared" si="77"/>
        <v>0</v>
      </c>
      <c r="AB46">
        <f t="shared" si="78"/>
        <v>0</v>
      </c>
      <c r="AC46">
        <f t="shared" si="79"/>
        <v>0</v>
      </c>
      <c r="AD46">
        <f t="shared" si="80"/>
        <v>0</v>
      </c>
      <c r="AE46">
        <f t="shared" si="81"/>
        <v>0</v>
      </c>
      <c r="AF46">
        <f t="shared" si="82"/>
        <v>0</v>
      </c>
      <c r="AG46">
        <f t="shared" si="83"/>
        <v>0</v>
      </c>
      <c r="AH46">
        <f t="shared" si="84"/>
        <v>0</v>
      </c>
      <c r="AI46">
        <f t="shared" si="85"/>
        <v>0</v>
      </c>
      <c r="AJ46">
        <f t="shared" si="86"/>
        <v>0</v>
      </c>
      <c r="AK46">
        <f t="shared" si="87"/>
        <v>0</v>
      </c>
      <c r="AL46">
        <f t="shared" si="88"/>
        <v>0</v>
      </c>
      <c r="AM46">
        <f t="shared" si="89"/>
        <v>0</v>
      </c>
      <c r="AN46">
        <f t="shared" si="90"/>
        <v>0</v>
      </c>
      <c r="AO46">
        <f t="shared" si="91"/>
        <v>0</v>
      </c>
      <c r="AP46">
        <f t="shared" si="92"/>
        <v>0</v>
      </c>
      <c r="AQ46">
        <f t="shared" si="93"/>
        <v>0</v>
      </c>
      <c r="AR46">
        <f t="shared" si="94"/>
        <v>0</v>
      </c>
      <c r="AS46">
        <f t="shared" si="95"/>
        <v>0</v>
      </c>
      <c r="AT46">
        <f t="shared" si="96"/>
        <v>0</v>
      </c>
      <c r="AU46">
        <f t="shared" si="97"/>
        <v>0</v>
      </c>
    </row>
    <row r="47" spans="1:51" ht="23.1" customHeight="1">
      <c r="A47" s="138" t="s">
        <v>3132</v>
      </c>
      <c r="B47" s="138" t="s">
        <v>3133</v>
      </c>
      <c r="C47" s="139" t="s">
        <v>511</v>
      </c>
      <c r="D47" s="141">
        <v>6</v>
      </c>
      <c r="E47" s="141">
        <f>[2]단가대비표!L78</f>
        <v>2460</v>
      </c>
      <c r="F47" s="141">
        <f t="shared" si="98"/>
        <v>14760</v>
      </c>
      <c r="G47" s="141">
        <v>0</v>
      </c>
      <c r="H47" s="141">
        <f t="shared" si="99"/>
        <v>0</v>
      </c>
      <c r="I47" s="141">
        <v>0</v>
      </c>
      <c r="J47" s="141">
        <f t="shared" si="100"/>
        <v>0</v>
      </c>
      <c r="K47" s="141">
        <f t="shared" si="67"/>
        <v>2460</v>
      </c>
      <c r="L47" s="141">
        <f t="shared" si="67"/>
        <v>14760</v>
      </c>
      <c r="M47" s="141"/>
      <c r="O47" t="str">
        <f>"01"</f>
        <v>01</v>
      </c>
      <c r="P47" s="118" t="s">
        <v>3046</v>
      </c>
      <c r="Q47">
        <v>1</v>
      </c>
      <c r="R47">
        <f t="shared" si="68"/>
        <v>0</v>
      </c>
      <c r="S47">
        <f t="shared" si="69"/>
        <v>0</v>
      </c>
      <c r="T47">
        <f t="shared" si="70"/>
        <v>0</v>
      </c>
      <c r="U47">
        <f t="shared" si="71"/>
        <v>0</v>
      </c>
      <c r="V47">
        <f t="shared" si="72"/>
        <v>0</v>
      </c>
      <c r="W47">
        <f t="shared" si="73"/>
        <v>0</v>
      </c>
      <c r="X47">
        <f t="shared" si="74"/>
        <v>0</v>
      </c>
      <c r="Y47">
        <f t="shared" si="75"/>
        <v>0</v>
      </c>
      <c r="Z47">
        <f t="shared" si="76"/>
        <v>0</v>
      </c>
      <c r="AA47">
        <f t="shared" si="77"/>
        <v>0</v>
      </c>
      <c r="AB47">
        <f t="shared" si="78"/>
        <v>0</v>
      </c>
      <c r="AC47">
        <f t="shared" si="79"/>
        <v>0</v>
      </c>
      <c r="AD47">
        <f t="shared" si="80"/>
        <v>0</v>
      </c>
      <c r="AE47">
        <f t="shared" si="81"/>
        <v>0</v>
      </c>
      <c r="AF47">
        <f t="shared" si="82"/>
        <v>0</v>
      </c>
      <c r="AG47">
        <f t="shared" si="83"/>
        <v>0</v>
      </c>
      <c r="AH47">
        <f t="shared" si="84"/>
        <v>0</v>
      </c>
      <c r="AI47">
        <f t="shared" si="85"/>
        <v>0</v>
      </c>
      <c r="AJ47">
        <f t="shared" si="86"/>
        <v>0</v>
      </c>
      <c r="AK47">
        <f t="shared" si="87"/>
        <v>0</v>
      </c>
      <c r="AL47">
        <f t="shared" si="88"/>
        <v>0</v>
      </c>
      <c r="AM47">
        <f t="shared" si="89"/>
        <v>0</v>
      </c>
      <c r="AN47">
        <f t="shared" si="90"/>
        <v>0</v>
      </c>
      <c r="AO47">
        <f t="shared" si="91"/>
        <v>0</v>
      </c>
      <c r="AP47">
        <f t="shared" si="92"/>
        <v>0</v>
      </c>
      <c r="AQ47">
        <f t="shared" si="93"/>
        <v>0</v>
      </c>
      <c r="AR47">
        <f t="shared" si="94"/>
        <v>0</v>
      </c>
      <c r="AS47">
        <f t="shared" si="95"/>
        <v>0</v>
      </c>
      <c r="AT47">
        <f t="shared" si="96"/>
        <v>0</v>
      </c>
      <c r="AU47">
        <f t="shared" si="97"/>
        <v>0</v>
      </c>
    </row>
    <row r="48" spans="1:51" ht="23.1" customHeight="1">
      <c r="A48" s="138" t="s">
        <v>3132</v>
      </c>
      <c r="B48" s="138" t="s">
        <v>3134</v>
      </c>
      <c r="C48" s="139" t="s">
        <v>511</v>
      </c>
      <c r="D48" s="141">
        <v>1</v>
      </c>
      <c r="E48" s="141">
        <f>[2]단가대비표!L80</f>
        <v>4279</v>
      </c>
      <c r="F48" s="141">
        <f t="shared" si="98"/>
        <v>4279</v>
      </c>
      <c r="G48" s="141">
        <v>0</v>
      </c>
      <c r="H48" s="141">
        <f t="shared" si="99"/>
        <v>0</v>
      </c>
      <c r="I48" s="141">
        <v>0</v>
      </c>
      <c r="J48" s="141">
        <f t="shared" si="100"/>
        <v>0</v>
      </c>
      <c r="K48" s="141">
        <f t="shared" si="67"/>
        <v>4279</v>
      </c>
      <c r="L48" s="141">
        <f t="shared" si="67"/>
        <v>4279</v>
      </c>
      <c r="M48" s="141"/>
      <c r="O48" t="str">
        <f>"01"</f>
        <v>01</v>
      </c>
      <c r="P48" s="118" t="s">
        <v>3046</v>
      </c>
      <c r="Q48">
        <v>1</v>
      </c>
      <c r="R48">
        <f t="shared" si="68"/>
        <v>0</v>
      </c>
      <c r="S48">
        <f t="shared" si="69"/>
        <v>0</v>
      </c>
      <c r="T48">
        <f t="shared" si="70"/>
        <v>0</v>
      </c>
      <c r="U48">
        <f t="shared" si="71"/>
        <v>0</v>
      </c>
      <c r="V48">
        <f t="shared" si="72"/>
        <v>0</v>
      </c>
      <c r="W48">
        <f t="shared" si="73"/>
        <v>0</v>
      </c>
      <c r="X48">
        <f t="shared" si="74"/>
        <v>0</v>
      </c>
      <c r="Y48">
        <f t="shared" si="75"/>
        <v>0</v>
      </c>
      <c r="Z48">
        <f t="shared" si="76"/>
        <v>0</v>
      </c>
      <c r="AA48">
        <f t="shared" si="77"/>
        <v>0</v>
      </c>
      <c r="AB48">
        <f t="shared" si="78"/>
        <v>0</v>
      </c>
      <c r="AC48">
        <f t="shared" si="79"/>
        <v>0</v>
      </c>
      <c r="AD48">
        <f t="shared" si="80"/>
        <v>0</v>
      </c>
      <c r="AE48">
        <f t="shared" si="81"/>
        <v>0</v>
      </c>
      <c r="AF48">
        <f t="shared" si="82"/>
        <v>0</v>
      </c>
      <c r="AG48">
        <f t="shared" si="83"/>
        <v>0</v>
      </c>
      <c r="AH48">
        <f t="shared" si="84"/>
        <v>0</v>
      </c>
      <c r="AI48">
        <f t="shared" si="85"/>
        <v>0</v>
      </c>
      <c r="AJ48">
        <f t="shared" si="86"/>
        <v>0</v>
      </c>
      <c r="AK48">
        <f t="shared" si="87"/>
        <v>0</v>
      </c>
      <c r="AL48">
        <f t="shared" si="88"/>
        <v>0</v>
      </c>
      <c r="AM48">
        <f t="shared" si="89"/>
        <v>0</v>
      </c>
      <c r="AN48">
        <f t="shared" si="90"/>
        <v>0</v>
      </c>
      <c r="AO48">
        <f t="shared" si="91"/>
        <v>0</v>
      </c>
      <c r="AP48">
        <f t="shared" si="92"/>
        <v>0</v>
      </c>
      <c r="AQ48">
        <f t="shared" si="93"/>
        <v>0</v>
      </c>
      <c r="AR48">
        <f t="shared" si="94"/>
        <v>0</v>
      </c>
      <c r="AS48">
        <f t="shared" si="95"/>
        <v>0</v>
      </c>
      <c r="AT48">
        <f t="shared" si="96"/>
        <v>0</v>
      </c>
      <c r="AU48">
        <f t="shared" si="97"/>
        <v>0</v>
      </c>
    </row>
    <row r="49" spans="1:51" ht="23.1" customHeight="1">
      <c r="A49" s="138" t="s">
        <v>3132</v>
      </c>
      <c r="B49" s="138" t="s">
        <v>3135</v>
      </c>
      <c r="C49" s="139" t="s">
        <v>511</v>
      </c>
      <c r="D49" s="141">
        <v>1</v>
      </c>
      <c r="E49" s="141">
        <f>[2]단가대비표!L82</f>
        <v>3360</v>
      </c>
      <c r="F49" s="141">
        <f t="shared" si="98"/>
        <v>3360</v>
      </c>
      <c r="G49" s="141">
        <v>0</v>
      </c>
      <c r="H49" s="141">
        <f t="shared" si="99"/>
        <v>0</v>
      </c>
      <c r="I49" s="141">
        <v>0</v>
      </c>
      <c r="J49" s="141">
        <f t="shared" si="100"/>
        <v>0</v>
      </c>
      <c r="K49" s="141">
        <f t="shared" si="67"/>
        <v>3360</v>
      </c>
      <c r="L49" s="141">
        <f t="shared" si="67"/>
        <v>3360</v>
      </c>
      <c r="M49" s="141"/>
      <c r="O49" t="str">
        <f>"01"</f>
        <v>01</v>
      </c>
      <c r="P49" s="118" t="s">
        <v>3046</v>
      </c>
      <c r="Q49">
        <v>1</v>
      </c>
      <c r="R49">
        <f t="shared" si="68"/>
        <v>0</v>
      </c>
      <c r="S49">
        <f t="shared" si="69"/>
        <v>0</v>
      </c>
      <c r="T49">
        <f t="shared" si="70"/>
        <v>0</v>
      </c>
      <c r="U49">
        <f t="shared" si="71"/>
        <v>0</v>
      </c>
      <c r="V49">
        <f t="shared" si="72"/>
        <v>0</v>
      </c>
      <c r="W49">
        <f t="shared" si="73"/>
        <v>0</v>
      </c>
      <c r="X49">
        <f t="shared" si="74"/>
        <v>0</v>
      </c>
      <c r="Y49">
        <f t="shared" si="75"/>
        <v>0</v>
      </c>
      <c r="Z49">
        <f t="shared" si="76"/>
        <v>0</v>
      </c>
      <c r="AA49">
        <f t="shared" si="77"/>
        <v>0</v>
      </c>
      <c r="AB49">
        <f t="shared" si="78"/>
        <v>0</v>
      </c>
      <c r="AC49">
        <f t="shared" si="79"/>
        <v>0</v>
      </c>
      <c r="AD49">
        <f t="shared" si="80"/>
        <v>0</v>
      </c>
      <c r="AE49">
        <f t="shared" si="81"/>
        <v>0</v>
      </c>
      <c r="AF49">
        <f t="shared" si="82"/>
        <v>0</v>
      </c>
      <c r="AG49">
        <f t="shared" si="83"/>
        <v>0</v>
      </c>
      <c r="AH49">
        <f t="shared" si="84"/>
        <v>0</v>
      </c>
      <c r="AI49">
        <f t="shared" si="85"/>
        <v>0</v>
      </c>
      <c r="AJ49">
        <f t="shared" si="86"/>
        <v>0</v>
      </c>
      <c r="AK49">
        <f t="shared" si="87"/>
        <v>0</v>
      </c>
      <c r="AL49">
        <f t="shared" si="88"/>
        <v>0</v>
      </c>
      <c r="AM49">
        <f t="shared" si="89"/>
        <v>0</v>
      </c>
      <c r="AN49">
        <f t="shared" si="90"/>
        <v>0</v>
      </c>
      <c r="AO49">
        <f t="shared" si="91"/>
        <v>0</v>
      </c>
      <c r="AP49">
        <f t="shared" si="92"/>
        <v>0</v>
      </c>
      <c r="AQ49">
        <f t="shared" si="93"/>
        <v>0</v>
      </c>
      <c r="AR49">
        <f t="shared" si="94"/>
        <v>0</v>
      </c>
      <c r="AS49">
        <f t="shared" si="95"/>
        <v>0</v>
      </c>
      <c r="AT49">
        <f t="shared" si="96"/>
        <v>0</v>
      </c>
      <c r="AU49">
        <f t="shared" si="97"/>
        <v>0</v>
      </c>
    </row>
    <row r="50" spans="1:51" ht="23.1" customHeight="1">
      <c r="A50" s="138" t="s">
        <v>3132</v>
      </c>
      <c r="B50" s="138" t="s">
        <v>3136</v>
      </c>
      <c r="C50" s="139" t="s">
        <v>511</v>
      </c>
      <c r="D50" s="141">
        <v>2</v>
      </c>
      <c r="E50" s="141">
        <f>[2]단가대비표!L83</f>
        <v>6502</v>
      </c>
      <c r="F50" s="141">
        <f t="shared" si="98"/>
        <v>13004</v>
      </c>
      <c r="G50" s="141">
        <v>0</v>
      </c>
      <c r="H50" s="141">
        <f t="shared" si="99"/>
        <v>0</v>
      </c>
      <c r="I50" s="141">
        <v>0</v>
      </c>
      <c r="J50" s="141">
        <f t="shared" si="100"/>
        <v>0</v>
      </c>
      <c r="K50" s="141">
        <f t="shared" si="67"/>
        <v>6502</v>
      </c>
      <c r="L50" s="141">
        <f t="shared" si="67"/>
        <v>13004</v>
      </c>
      <c r="M50" s="141"/>
      <c r="O50" t="str">
        <f>"01"</f>
        <v>01</v>
      </c>
      <c r="P50" s="118" t="s">
        <v>3046</v>
      </c>
      <c r="Q50">
        <v>1</v>
      </c>
      <c r="R50">
        <f t="shared" si="68"/>
        <v>0</v>
      </c>
      <c r="S50">
        <f t="shared" si="69"/>
        <v>0</v>
      </c>
      <c r="T50">
        <f t="shared" si="70"/>
        <v>0</v>
      </c>
      <c r="U50">
        <f t="shared" si="71"/>
        <v>0</v>
      </c>
      <c r="V50">
        <f t="shared" si="72"/>
        <v>0</v>
      </c>
      <c r="W50">
        <f t="shared" si="73"/>
        <v>0</v>
      </c>
      <c r="X50">
        <f t="shared" si="74"/>
        <v>0</v>
      </c>
      <c r="Y50">
        <f t="shared" si="75"/>
        <v>0</v>
      </c>
      <c r="Z50">
        <f t="shared" si="76"/>
        <v>0</v>
      </c>
      <c r="AA50">
        <f t="shared" si="77"/>
        <v>0</v>
      </c>
      <c r="AB50">
        <f t="shared" si="78"/>
        <v>0</v>
      </c>
      <c r="AC50">
        <f t="shared" si="79"/>
        <v>0</v>
      </c>
      <c r="AD50">
        <f t="shared" si="80"/>
        <v>0</v>
      </c>
      <c r="AE50">
        <f t="shared" si="81"/>
        <v>0</v>
      </c>
      <c r="AF50">
        <f t="shared" si="82"/>
        <v>0</v>
      </c>
      <c r="AG50">
        <f t="shared" si="83"/>
        <v>0</v>
      </c>
      <c r="AH50">
        <f t="shared" si="84"/>
        <v>0</v>
      </c>
      <c r="AI50">
        <f t="shared" si="85"/>
        <v>0</v>
      </c>
      <c r="AJ50">
        <f t="shared" si="86"/>
        <v>0</v>
      </c>
      <c r="AK50">
        <f t="shared" si="87"/>
        <v>0</v>
      </c>
      <c r="AL50">
        <f t="shared" si="88"/>
        <v>0</v>
      </c>
      <c r="AM50">
        <f t="shared" si="89"/>
        <v>0</v>
      </c>
      <c r="AN50">
        <f t="shared" si="90"/>
        <v>0</v>
      </c>
      <c r="AO50">
        <f t="shared" si="91"/>
        <v>0</v>
      </c>
      <c r="AP50">
        <f t="shared" si="92"/>
        <v>0</v>
      </c>
      <c r="AQ50">
        <f t="shared" si="93"/>
        <v>0</v>
      </c>
      <c r="AR50">
        <f t="shared" si="94"/>
        <v>0</v>
      </c>
      <c r="AS50">
        <f t="shared" si="95"/>
        <v>0</v>
      </c>
      <c r="AT50">
        <f t="shared" si="96"/>
        <v>0</v>
      </c>
      <c r="AU50">
        <f t="shared" si="97"/>
        <v>0</v>
      </c>
    </row>
    <row r="51" spans="1:51" ht="23.1" customHeight="1">
      <c r="A51" s="138" t="s">
        <v>3132</v>
      </c>
      <c r="B51" s="138" t="s">
        <v>3137</v>
      </c>
      <c r="C51" s="139" t="s">
        <v>511</v>
      </c>
      <c r="D51" s="141">
        <v>1</v>
      </c>
      <c r="E51" s="141">
        <f>[2]단가대비표!L74</f>
        <v>3201</v>
      </c>
      <c r="F51" s="141">
        <f t="shared" si="98"/>
        <v>3201</v>
      </c>
      <c r="G51" s="141">
        <v>0</v>
      </c>
      <c r="H51" s="141">
        <f t="shared" si="99"/>
        <v>0</v>
      </c>
      <c r="I51" s="141">
        <v>0</v>
      </c>
      <c r="J51" s="141">
        <f t="shared" si="100"/>
        <v>0</v>
      </c>
      <c r="K51" s="141">
        <f t="shared" si="67"/>
        <v>3201</v>
      </c>
      <c r="L51" s="141">
        <f t="shared" si="67"/>
        <v>3201</v>
      </c>
      <c r="M51" s="141"/>
      <c r="O51" t="str">
        <f>"01"</f>
        <v>01</v>
      </c>
      <c r="P51" s="118" t="s">
        <v>3046</v>
      </c>
      <c r="Q51">
        <v>1</v>
      </c>
      <c r="R51">
        <f t="shared" si="68"/>
        <v>0</v>
      </c>
      <c r="S51">
        <f t="shared" si="69"/>
        <v>0</v>
      </c>
      <c r="T51">
        <f t="shared" si="70"/>
        <v>0</v>
      </c>
      <c r="U51">
        <f t="shared" si="71"/>
        <v>0</v>
      </c>
      <c r="V51">
        <f t="shared" si="72"/>
        <v>0</v>
      </c>
      <c r="W51">
        <f t="shared" si="73"/>
        <v>0</v>
      </c>
      <c r="X51">
        <f t="shared" si="74"/>
        <v>0</v>
      </c>
      <c r="Y51">
        <f t="shared" si="75"/>
        <v>0</v>
      </c>
      <c r="Z51">
        <f t="shared" si="76"/>
        <v>0</v>
      </c>
      <c r="AA51">
        <f t="shared" si="77"/>
        <v>0</v>
      </c>
      <c r="AB51">
        <f t="shared" si="78"/>
        <v>0</v>
      </c>
      <c r="AC51">
        <f t="shared" si="79"/>
        <v>0</v>
      </c>
      <c r="AD51">
        <f t="shared" si="80"/>
        <v>0</v>
      </c>
      <c r="AE51">
        <f t="shared" si="81"/>
        <v>0</v>
      </c>
      <c r="AF51">
        <f t="shared" si="82"/>
        <v>0</v>
      </c>
      <c r="AG51">
        <f t="shared" si="83"/>
        <v>0</v>
      </c>
      <c r="AH51">
        <f t="shared" si="84"/>
        <v>0</v>
      </c>
      <c r="AI51">
        <f t="shared" si="85"/>
        <v>0</v>
      </c>
      <c r="AJ51">
        <f t="shared" si="86"/>
        <v>0</v>
      </c>
      <c r="AK51">
        <f t="shared" si="87"/>
        <v>0</v>
      </c>
      <c r="AL51">
        <f t="shared" si="88"/>
        <v>0</v>
      </c>
      <c r="AM51">
        <f t="shared" si="89"/>
        <v>0</v>
      </c>
      <c r="AN51">
        <f t="shared" si="90"/>
        <v>0</v>
      </c>
      <c r="AO51">
        <f t="shared" si="91"/>
        <v>0</v>
      </c>
      <c r="AP51">
        <f t="shared" si="92"/>
        <v>0</v>
      </c>
      <c r="AQ51">
        <f t="shared" si="93"/>
        <v>0</v>
      </c>
      <c r="AR51">
        <f t="shared" si="94"/>
        <v>0</v>
      </c>
      <c r="AS51">
        <f t="shared" si="95"/>
        <v>0</v>
      </c>
      <c r="AT51">
        <f t="shared" si="96"/>
        <v>0</v>
      </c>
      <c r="AU51">
        <f t="shared" si="97"/>
        <v>0</v>
      </c>
    </row>
    <row r="52" spans="1:51" ht="23.1" customHeight="1">
      <c r="A52" s="138" t="s">
        <v>3138</v>
      </c>
      <c r="B52" s="138" t="s">
        <v>3139</v>
      </c>
      <c r="C52" s="139" t="s">
        <v>73</v>
      </c>
      <c r="D52" s="141">
        <v>16</v>
      </c>
      <c r="E52" s="141">
        <f>[2]일위대가목록!G17</f>
        <v>1264</v>
      </c>
      <c r="F52" s="141">
        <f t="shared" si="98"/>
        <v>20224</v>
      </c>
      <c r="G52" s="141">
        <f>[2]일위대가목록!I17</f>
        <v>16104</v>
      </c>
      <c r="H52" s="141">
        <f t="shared" si="99"/>
        <v>257664</v>
      </c>
      <c r="I52" s="141">
        <f>[2]일위대가목록!K17</f>
        <v>0</v>
      </c>
      <c r="J52" s="141">
        <f t="shared" si="100"/>
        <v>0</v>
      </c>
      <c r="K52" s="141">
        <f t="shared" si="67"/>
        <v>17368</v>
      </c>
      <c r="L52" s="141">
        <f t="shared" si="67"/>
        <v>277888</v>
      </c>
      <c r="M52" s="154" t="s">
        <v>3140</v>
      </c>
      <c r="O52" t="str">
        <f>""</f>
        <v/>
      </c>
      <c r="P52" s="118" t="s">
        <v>3046</v>
      </c>
      <c r="Q52">
        <v>1</v>
      </c>
      <c r="R52">
        <f t="shared" si="68"/>
        <v>0</v>
      </c>
      <c r="S52">
        <f t="shared" si="69"/>
        <v>0</v>
      </c>
      <c r="T52">
        <f t="shared" si="70"/>
        <v>0</v>
      </c>
      <c r="U52">
        <f t="shared" si="71"/>
        <v>0</v>
      </c>
      <c r="V52">
        <f t="shared" si="72"/>
        <v>0</v>
      </c>
      <c r="W52">
        <f t="shared" si="73"/>
        <v>0</v>
      </c>
      <c r="X52">
        <f t="shared" si="74"/>
        <v>0</v>
      </c>
      <c r="Y52">
        <f t="shared" si="75"/>
        <v>0</v>
      </c>
      <c r="Z52">
        <f t="shared" si="76"/>
        <v>0</v>
      </c>
      <c r="AA52">
        <f t="shared" si="77"/>
        <v>0</v>
      </c>
      <c r="AB52">
        <f t="shared" si="78"/>
        <v>0</v>
      </c>
      <c r="AC52">
        <f t="shared" si="79"/>
        <v>0</v>
      </c>
      <c r="AD52">
        <f t="shared" si="80"/>
        <v>0</v>
      </c>
      <c r="AE52">
        <f t="shared" si="81"/>
        <v>0</v>
      </c>
      <c r="AF52">
        <f t="shared" si="82"/>
        <v>0</v>
      </c>
      <c r="AG52">
        <f t="shared" si="83"/>
        <v>0</v>
      </c>
      <c r="AH52">
        <f t="shared" si="84"/>
        <v>0</v>
      </c>
      <c r="AI52">
        <f t="shared" si="85"/>
        <v>0</v>
      </c>
      <c r="AJ52">
        <f t="shared" si="86"/>
        <v>0</v>
      </c>
      <c r="AK52">
        <f t="shared" si="87"/>
        <v>0</v>
      </c>
      <c r="AL52">
        <f t="shared" si="88"/>
        <v>0</v>
      </c>
      <c r="AM52">
        <f t="shared" si="89"/>
        <v>0</v>
      </c>
      <c r="AN52">
        <f t="shared" si="90"/>
        <v>0</v>
      </c>
      <c r="AO52">
        <f t="shared" si="91"/>
        <v>0</v>
      </c>
      <c r="AP52">
        <f t="shared" si="92"/>
        <v>0</v>
      </c>
      <c r="AQ52">
        <f t="shared" si="93"/>
        <v>0</v>
      </c>
      <c r="AR52">
        <f t="shared" si="94"/>
        <v>0</v>
      </c>
      <c r="AS52">
        <f t="shared" si="95"/>
        <v>0</v>
      </c>
      <c r="AT52">
        <f t="shared" si="96"/>
        <v>0</v>
      </c>
      <c r="AU52">
        <f t="shared" si="97"/>
        <v>0</v>
      </c>
    </row>
    <row r="53" spans="1:51" ht="23.1" customHeight="1">
      <c r="A53" s="138" t="s">
        <v>3138</v>
      </c>
      <c r="B53" s="138" t="s">
        <v>3141</v>
      </c>
      <c r="C53" s="139" t="s">
        <v>73</v>
      </c>
      <c r="D53" s="141">
        <v>9</v>
      </c>
      <c r="E53" s="141">
        <f>[2]일위대가목록!G18</f>
        <v>1614</v>
      </c>
      <c r="F53" s="141">
        <f t="shared" si="98"/>
        <v>14526</v>
      </c>
      <c r="G53" s="141">
        <f>[2]일위대가목록!I18</f>
        <v>18647</v>
      </c>
      <c r="H53" s="141">
        <f t="shared" si="99"/>
        <v>167823</v>
      </c>
      <c r="I53" s="141">
        <f>[2]일위대가목록!K18</f>
        <v>0</v>
      </c>
      <c r="J53" s="141">
        <f t="shared" si="100"/>
        <v>0</v>
      </c>
      <c r="K53" s="141">
        <f t="shared" si="67"/>
        <v>20261</v>
      </c>
      <c r="L53" s="141">
        <f t="shared" si="67"/>
        <v>182349</v>
      </c>
      <c r="M53" s="154" t="s">
        <v>3142</v>
      </c>
      <c r="O53" t="str">
        <f>""</f>
        <v/>
      </c>
      <c r="P53" s="118" t="s">
        <v>3046</v>
      </c>
      <c r="Q53">
        <v>1</v>
      </c>
      <c r="R53">
        <f t="shared" si="68"/>
        <v>0</v>
      </c>
      <c r="S53">
        <f t="shared" si="69"/>
        <v>0</v>
      </c>
      <c r="T53">
        <f t="shared" si="70"/>
        <v>0</v>
      </c>
      <c r="U53">
        <f t="shared" si="71"/>
        <v>0</v>
      </c>
      <c r="V53">
        <f t="shared" si="72"/>
        <v>0</v>
      </c>
      <c r="W53">
        <f t="shared" si="73"/>
        <v>0</v>
      </c>
      <c r="X53">
        <f t="shared" si="74"/>
        <v>0</v>
      </c>
      <c r="Y53">
        <f t="shared" si="75"/>
        <v>0</v>
      </c>
      <c r="Z53">
        <f t="shared" si="76"/>
        <v>0</v>
      </c>
      <c r="AA53">
        <f t="shared" si="77"/>
        <v>0</v>
      </c>
      <c r="AB53">
        <f t="shared" si="78"/>
        <v>0</v>
      </c>
      <c r="AC53">
        <f t="shared" si="79"/>
        <v>0</v>
      </c>
      <c r="AD53">
        <f t="shared" si="80"/>
        <v>0</v>
      </c>
      <c r="AE53">
        <f t="shared" si="81"/>
        <v>0</v>
      </c>
      <c r="AF53">
        <f t="shared" si="82"/>
        <v>0</v>
      </c>
      <c r="AG53">
        <f t="shared" si="83"/>
        <v>0</v>
      </c>
      <c r="AH53">
        <f t="shared" si="84"/>
        <v>0</v>
      </c>
      <c r="AI53">
        <f t="shared" si="85"/>
        <v>0</v>
      </c>
      <c r="AJ53">
        <f t="shared" si="86"/>
        <v>0</v>
      </c>
      <c r="AK53">
        <f t="shared" si="87"/>
        <v>0</v>
      </c>
      <c r="AL53">
        <f t="shared" si="88"/>
        <v>0</v>
      </c>
      <c r="AM53">
        <f t="shared" si="89"/>
        <v>0</v>
      </c>
      <c r="AN53">
        <f t="shared" si="90"/>
        <v>0</v>
      </c>
      <c r="AO53">
        <f t="shared" si="91"/>
        <v>0</v>
      </c>
      <c r="AP53">
        <f t="shared" si="92"/>
        <v>0</v>
      </c>
      <c r="AQ53">
        <f t="shared" si="93"/>
        <v>0</v>
      </c>
      <c r="AR53">
        <f t="shared" si="94"/>
        <v>0</v>
      </c>
      <c r="AS53">
        <f t="shared" si="95"/>
        <v>0</v>
      </c>
      <c r="AT53">
        <f t="shared" si="96"/>
        <v>0</v>
      </c>
      <c r="AU53">
        <f t="shared" si="97"/>
        <v>0</v>
      </c>
    </row>
    <row r="54" spans="1:51" ht="23.1" customHeight="1">
      <c r="A54" s="138" t="s">
        <v>3143</v>
      </c>
      <c r="B54" s="138" t="s">
        <v>3144</v>
      </c>
      <c r="C54" s="139" t="s">
        <v>206</v>
      </c>
      <c r="D54" s="141">
        <v>1</v>
      </c>
      <c r="E54" s="141">
        <f>[2]단가대비표!L44</f>
        <v>128000</v>
      </c>
      <c r="F54" s="141">
        <f t="shared" si="98"/>
        <v>128000</v>
      </c>
      <c r="G54" s="141">
        <v>0</v>
      </c>
      <c r="H54" s="141">
        <f t="shared" si="99"/>
        <v>0</v>
      </c>
      <c r="I54" s="141">
        <v>0</v>
      </c>
      <c r="J54" s="141">
        <f t="shared" si="100"/>
        <v>0</v>
      </c>
      <c r="K54" s="141">
        <f t="shared" si="67"/>
        <v>128000</v>
      </c>
      <c r="L54" s="141">
        <f t="shared" si="67"/>
        <v>128000</v>
      </c>
      <c r="M54" s="141"/>
      <c r="O54" t="str">
        <f>"01"</f>
        <v>01</v>
      </c>
      <c r="P54" s="118" t="s">
        <v>3046</v>
      </c>
      <c r="Q54">
        <v>1</v>
      </c>
      <c r="R54">
        <f t="shared" si="68"/>
        <v>0</v>
      </c>
      <c r="S54">
        <f t="shared" si="69"/>
        <v>0</v>
      </c>
      <c r="T54">
        <f t="shared" si="70"/>
        <v>0</v>
      </c>
      <c r="U54">
        <f t="shared" si="71"/>
        <v>0</v>
      </c>
      <c r="V54">
        <f t="shared" si="72"/>
        <v>0</v>
      </c>
      <c r="W54">
        <f t="shared" si="73"/>
        <v>0</v>
      </c>
      <c r="X54">
        <f t="shared" si="74"/>
        <v>0</v>
      </c>
      <c r="Y54">
        <f t="shared" si="75"/>
        <v>0</v>
      </c>
      <c r="Z54">
        <f t="shared" si="76"/>
        <v>0</v>
      </c>
      <c r="AA54">
        <f t="shared" si="77"/>
        <v>0</v>
      </c>
      <c r="AB54">
        <f t="shared" si="78"/>
        <v>0</v>
      </c>
      <c r="AC54">
        <f t="shared" si="79"/>
        <v>0</v>
      </c>
      <c r="AD54">
        <f t="shared" si="80"/>
        <v>0</v>
      </c>
      <c r="AE54">
        <f t="shared" si="81"/>
        <v>0</v>
      </c>
      <c r="AF54">
        <f t="shared" si="82"/>
        <v>0</v>
      </c>
      <c r="AG54">
        <f t="shared" si="83"/>
        <v>0</v>
      </c>
      <c r="AH54">
        <f t="shared" si="84"/>
        <v>0</v>
      </c>
      <c r="AI54">
        <f t="shared" si="85"/>
        <v>0</v>
      </c>
      <c r="AJ54">
        <f t="shared" si="86"/>
        <v>0</v>
      </c>
      <c r="AK54">
        <f t="shared" si="87"/>
        <v>0</v>
      </c>
      <c r="AL54">
        <f t="shared" si="88"/>
        <v>0</v>
      </c>
      <c r="AM54">
        <f t="shared" si="89"/>
        <v>0</v>
      </c>
      <c r="AN54">
        <f t="shared" si="90"/>
        <v>0</v>
      </c>
      <c r="AO54">
        <f t="shared" si="91"/>
        <v>0</v>
      </c>
      <c r="AP54">
        <f t="shared" si="92"/>
        <v>0</v>
      </c>
      <c r="AQ54">
        <f t="shared" si="93"/>
        <v>0</v>
      </c>
      <c r="AR54">
        <f t="shared" si="94"/>
        <v>0</v>
      </c>
      <c r="AS54">
        <f t="shared" si="95"/>
        <v>0</v>
      </c>
      <c r="AT54">
        <f t="shared" si="96"/>
        <v>0</v>
      </c>
      <c r="AU54">
        <f t="shared" si="97"/>
        <v>0</v>
      </c>
    </row>
    <row r="55" spans="1:51" ht="23.1" customHeight="1">
      <c r="A55" s="138" t="s">
        <v>967</v>
      </c>
      <c r="B55" s="142" t="str">
        <f>"노무비의 " &amp; N55*100 &amp; "%"</f>
        <v>노무비의 2%</v>
      </c>
      <c r="C55" s="139" t="s">
        <v>800</v>
      </c>
      <c r="D55" s="141">
        <v>1</v>
      </c>
      <c r="E55" s="141">
        <f>SUMIF(O42:O57, "02", H42:H57)</f>
        <v>249733</v>
      </c>
      <c r="F55" s="141">
        <f>ROUNDDOWN((E55)*N55, 0)</f>
        <v>4994</v>
      </c>
      <c r="G55" s="141"/>
      <c r="H55" s="141"/>
      <c r="I55" s="141"/>
      <c r="J55" s="141"/>
      <c r="K55" s="141">
        <f t="shared" si="67"/>
        <v>249733</v>
      </c>
      <c r="L55" s="141">
        <f t="shared" si="67"/>
        <v>4994</v>
      </c>
      <c r="M55" s="141"/>
      <c r="N55">
        <v>0.02</v>
      </c>
      <c r="O55" t="str">
        <f>""</f>
        <v/>
      </c>
      <c r="P55" s="118" t="s">
        <v>3046</v>
      </c>
      <c r="Q55">
        <v>1</v>
      </c>
      <c r="R55">
        <f t="shared" si="68"/>
        <v>0</v>
      </c>
      <c r="S55">
        <f t="shared" si="69"/>
        <v>0</v>
      </c>
      <c r="T55">
        <f t="shared" si="70"/>
        <v>0</v>
      </c>
      <c r="U55">
        <f t="shared" si="71"/>
        <v>0</v>
      </c>
      <c r="V55">
        <f t="shared" si="72"/>
        <v>0</v>
      </c>
      <c r="W55">
        <f t="shared" si="73"/>
        <v>0</v>
      </c>
      <c r="X55">
        <f t="shared" si="74"/>
        <v>0</v>
      </c>
      <c r="Y55">
        <f t="shared" si="75"/>
        <v>0</v>
      </c>
      <c r="Z55">
        <f t="shared" si="76"/>
        <v>0</v>
      </c>
      <c r="AA55">
        <f t="shared" si="77"/>
        <v>0</v>
      </c>
      <c r="AB55">
        <f t="shared" si="78"/>
        <v>0</v>
      </c>
      <c r="AC55">
        <f t="shared" si="79"/>
        <v>0</v>
      </c>
      <c r="AD55">
        <f t="shared" si="80"/>
        <v>0</v>
      </c>
      <c r="AE55">
        <f t="shared" si="81"/>
        <v>0</v>
      </c>
      <c r="AF55">
        <f t="shared" si="82"/>
        <v>0</v>
      </c>
      <c r="AG55">
        <f t="shared" si="83"/>
        <v>0</v>
      </c>
      <c r="AH55">
        <f t="shared" si="84"/>
        <v>0</v>
      </c>
      <c r="AI55">
        <f t="shared" si="85"/>
        <v>0</v>
      </c>
      <c r="AJ55">
        <f t="shared" si="86"/>
        <v>0</v>
      </c>
      <c r="AK55">
        <f t="shared" si="87"/>
        <v>0</v>
      </c>
      <c r="AL55">
        <f t="shared" si="88"/>
        <v>0</v>
      </c>
      <c r="AM55">
        <f t="shared" si="89"/>
        <v>0</v>
      </c>
      <c r="AN55">
        <f t="shared" si="90"/>
        <v>0</v>
      </c>
      <c r="AO55">
        <f t="shared" si="91"/>
        <v>0</v>
      </c>
      <c r="AP55">
        <f t="shared" si="92"/>
        <v>0</v>
      </c>
      <c r="AQ55">
        <f t="shared" si="93"/>
        <v>0</v>
      </c>
      <c r="AR55">
        <f t="shared" si="94"/>
        <v>0</v>
      </c>
      <c r="AS55">
        <f t="shared" si="95"/>
        <v>0</v>
      </c>
      <c r="AT55">
        <f t="shared" si="96"/>
        <v>0</v>
      </c>
      <c r="AU55">
        <f t="shared" si="97"/>
        <v>0</v>
      </c>
      <c r="AW55" s="118" t="s">
        <v>2651</v>
      </c>
      <c r="AX55" s="118" t="s">
        <v>3086</v>
      </c>
    </row>
    <row r="56" spans="1:51" ht="23.1" customHeight="1">
      <c r="A56" s="138" t="s">
        <v>2079</v>
      </c>
      <c r="B56" s="138" t="s">
        <v>872</v>
      </c>
      <c r="C56" s="139" t="s">
        <v>873</v>
      </c>
      <c r="D56" s="141">
        <f>[2]공량산출서!G69</f>
        <v>0.82</v>
      </c>
      <c r="E56" s="141">
        <v>0</v>
      </c>
      <c r="F56" s="141">
        <f>ROUNDDOWN(D56*E56, 0)</f>
        <v>0</v>
      </c>
      <c r="G56" s="141">
        <f>[2]단가대비표!L132</f>
        <v>247897</v>
      </c>
      <c r="H56" s="141">
        <f>ROUNDDOWN(D56*G56, 0)</f>
        <v>203275</v>
      </c>
      <c r="I56" s="141">
        <v>0</v>
      </c>
      <c r="J56" s="141">
        <f>ROUNDDOWN(D56*I56, 0)</f>
        <v>0</v>
      </c>
      <c r="K56" s="141">
        <f t="shared" si="67"/>
        <v>247897</v>
      </c>
      <c r="L56" s="141">
        <f t="shared" si="67"/>
        <v>203275</v>
      </c>
      <c r="M56" s="141"/>
      <c r="O56" t="str">
        <f>"02"</f>
        <v>02</v>
      </c>
      <c r="P56" s="118" t="s">
        <v>3046</v>
      </c>
      <c r="Q56">
        <v>1</v>
      </c>
      <c r="R56">
        <f t="shared" si="68"/>
        <v>0</v>
      </c>
      <c r="S56">
        <f t="shared" si="69"/>
        <v>0</v>
      </c>
      <c r="T56">
        <f t="shared" si="70"/>
        <v>0</v>
      </c>
      <c r="U56">
        <f t="shared" si="71"/>
        <v>0</v>
      </c>
      <c r="V56">
        <f t="shared" si="72"/>
        <v>0</v>
      </c>
      <c r="W56">
        <f t="shared" si="73"/>
        <v>0</v>
      </c>
      <c r="X56">
        <f t="shared" si="74"/>
        <v>0</v>
      </c>
      <c r="Y56">
        <f t="shared" si="75"/>
        <v>0</v>
      </c>
      <c r="Z56">
        <f t="shared" si="76"/>
        <v>0</v>
      </c>
      <c r="AA56">
        <f t="shared" si="77"/>
        <v>0</v>
      </c>
      <c r="AB56">
        <f t="shared" si="78"/>
        <v>0</v>
      </c>
      <c r="AC56">
        <f t="shared" si="79"/>
        <v>0</v>
      </c>
      <c r="AD56">
        <f t="shared" si="80"/>
        <v>0</v>
      </c>
      <c r="AE56">
        <f t="shared" si="81"/>
        <v>0</v>
      </c>
      <c r="AF56">
        <f t="shared" si="82"/>
        <v>0</v>
      </c>
      <c r="AG56">
        <f t="shared" si="83"/>
        <v>0</v>
      </c>
      <c r="AH56">
        <f t="shared" si="84"/>
        <v>0</v>
      </c>
      <c r="AI56">
        <f t="shared" si="85"/>
        <v>0</v>
      </c>
      <c r="AJ56">
        <f t="shared" si="86"/>
        <v>0</v>
      </c>
      <c r="AK56">
        <f t="shared" si="87"/>
        <v>0</v>
      </c>
      <c r="AL56">
        <f t="shared" si="88"/>
        <v>0</v>
      </c>
      <c r="AM56">
        <f t="shared" si="89"/>
        <v>0</v>
      </c>
      <c r="AN56">
        <f t="shared" si="90"/>
        <v>0</v>
      </c>
      <c r="AO56">
        <f t="shared" si="91"/>
        <v>0</v>
      </c>
      <c r="AP56">
        <f t="shared" si="92"/>
        <v>0</v>
      </c>
      <c r="AQ56">
        <f t="shared" si="93"/>
        <v>0</v>
      </c>
      <c r="AR56">
        <f t="shared" si="94"/>
        <v>0</v>
      </c>
      <c r="AS56">
        <f t="shared" si="95"/>
        <v>0</v>
      </c>
      <c r="AT56">
        <f t="shared" si="96"/>
        <v>0</v>
      </c>
      <c r="AU56">
        <f t="shared" si="97"/>
        <v>0</v>
      </c>
    </row>
    <row r="57" spans="1:51" ht="23.1" customHeight="1">
      <c r="A57" s="138" t="s">
        <v>876</v>
      </c>
      <c r="B57" s="138" t="s">
        <v>872</v>
      </c>
      <c r="C57" s="139" t="s">
        <v>873</v>
      </c>
      <c r="D57" s="141">
        <f>[2]공량산출서!H69</f>
        <v>0.27</v>
      </c>
      <c r="E57" s="141">
        <v>0</v>
      </c>
      <c r="F57" s="141">
        <f>ROUNDDOWN(D57*E57, 0)</f>
        <v>0</v>
      </c>
      <c r="G57" s="141">
        <f>[2]단가대비표!L135</f>
        <v>172068</v>
      </c>
      <c r="H57" s="141">
        <f>ROUNDDOWN(D57*G57, 0)</f>
        <v>46458</v>
      </c>
      <c r="I57" s="141">
        <v>0</v>
      </c>
      <c r="J57" s="141">
        <f>ROUNDDOWN(D57*I57, 0)</f>
        <v>0</v>
      </c>
      <c r="K57" s="141">
        <f t="shared" si="67"/>
        <v>172068</v>
      </c>
      <c r="L57" s="141">
        <f t="shared" si="67"/>
        <v>46458</v>
      </c>
      <c r="M57" s="141"/>
      <c r="O57" t="str">
        <f>"02"</f>
        <v>02</v>
      </c>
      <c r="P57" s="118" t="s">
        <v>3046</v>
      </c>
      <c r="Q57">
        <v>1</v>
      </c>
      <c r="R57">
        <f t="shared" si="68"/>
        <v>0</v>
      </c>
      <c r="S57">
        <f t="shared" si="69"/>
        <v>0</v>
      </c>
      <c r="T57">
        <f t="shared" si="70"/>
        <v>0</v>
      </c>
      <c r="U57">
        <f t="shared" si="71"/>
        <v>0</v>
      </c>
      <c r="V57">
        <f t="shared" si="72"/>
        <v>0</v>
      </c>
      <c r="W57">
        <f t="shared" si="73"/>
        <v>0</v>
      </c>
      <c r="X57">
        <f t="shared" si="74"/>
        <v>0</v>
      </c>
      <c r="Y57">
        <f t="shared" si="75"/>
        <v>0</v>
      </c>
      <c r="Z57">
        <f t="shared" si="76"/>
        <v>0</v>
      </c>
      <c r="AA57">
        <f t="shared" si="77"/>
        <v>0</v>
      </c>
      <c r="AB57">
        <f t="shared" si="78"/>
        <v>0</v>
      </c>
      <c r="AC57">
        <f t="shared" si="79"/>
        <v>0</v>
      </c>
      <c r="AD57">
        <f t="shared" si="80"/>
        <v>0</v>
      </c>
      <c r="AE57">
        <f t="shared" si="81"/>
        <v>0</v>
      </c>
      <c r="AF57">
        <f t="shared" si="82"/>
        <v>0</v>
      </c>
      <c r="AG57">
        <f t="shared" si="83"/>
        <v>0</v>
      </c>
      <c r="AH57">
        <f t="shared" si="84"/>
        <v>0</v>
      </c>
      <c r="AI57">
        <f t="shared" si="85"/>
        <v>0</v>
      </c>
      <c r="AJ57">
        <f t="shared" si="86"/>
        <v>0</v>
      </c>
      <c r="AK57">
        <f t="shared" si="87"/>
        <v>0</v>
      </c>
      <c r="AL57">
        <f t="shared" si="88"/>
        <v>0</v>
      </c>
      <c r="AM57">
        <f t="shared" si="89"/>
        <v>0</v>
      </c>
      <c r="AN57">
        <f t="shared" si="90"/>
        <v>0</v>
      </c>
      <c r="AO57">
        <f t="shared" si="91"/>
        <v>0</v>
      </c>
      <c r="AP57">
        <f t="shared" si="92"/>
        <v>0</v>
      </c>
      <c r="AQ57">
        <f t="shared" si="93"/>
        <v>0</v>
      </c>
      <c r="AR57">
        <f t="shared" si="94"/>
        <v>0</v>
      </c>
      <c r="AS57">
        <f t="shared" si="95"/>
        <v>0</v>
      </c>
      <c r="AT57">
        <f t="shared" si="96"/>
        <v>0</v>
      </c>
      <c r="AU57">
        <f t="shared" si="97"/>
        <v>0</v>
      </c>
    </row>
    <row r="58" spans="1:51" ht="23.1" customHeight="1">
      <c r="A58" s="148" t="s">
        <v>3089</v>
      </c>
      <c r="B58" s="149"/>
      <c r="C58" s="150"/>
      <c r="D58" s="151"/>
      <c r="E58" s="151"/>
      <c r="F58" s="151">
        <f>ROUNDDOWN(SUMIF(Q42:Q57, "1", F42:F57), 0)</f>
        <v>436475</v>
      </c>
      <c r="G58" s="151"/>
      <c r="H58" s="151">
        <f>ROUNDDOWN(SUMIF(Q42:Q57, "1", H42:H57), 0)</f>
        <v>916762</v>
      </c>
      <c r="I58" s="151"/>
      <c r="J58" s="151">
        <f>ROUNDDOWN(SUMIF(Q42:Q57, "1", J42:J57), 0)</f>
        <v>7155</v>
      </c>
      <c r="K58" s="151"/>
      <c r="L58" s="151">
        <f>F58+H58+J58</f>
        <v>1360392</v>
      </c>
      <c r="M58" s="151"/>
      <c r="R58">
        <f t="shared" ref="R58:AY58" si="101">ROUNDDOWN(SUM(R42:R57), 0)</f>
        <v>7155</v>
      </c>
      <c r="S58">
        <f t="shared" si="101"/>
        <v>0</v>
      </c>
      <c r="T58">
        <f t="shared" si="101"/>
        <v>0</v>
      </c>
      <c r="U58">
        <f t="shared" si="101"/>
        <v>0</v>
      </c>
      <c r="V58">
        <f t="shared" si="101"/>
        <v>0</v>
      </c>
      <c r="W58">
        <f t="shared" si="101"/>
        <v>0</v>
      </c>
      <c r="X58">
        <f t="shared" si="101"/>
        <v>0</v>
      </c>
      <c r="Y58">
        <f t="shared" si="101"/>
        <v>0</v>
      </c>
      <c r="Z58">
        <f t="shared" si="101"/>
        <v>0</v>
      </c>
      <c r="AA58">
        <f t="shared" si="101"/>
        <v>0</v>
      </c>
      <c r="AB58">
        <f t="shared" si="101"/>
        <v>0</v>
      </c>
      <c r="AC58">
        <f t="shared" si="101"/>
        <v>0</v>
      </c>
      <c r="AD58">
        <f t="shared" si="101"/>
        <v>0</v>
      </c>
      <c r="AE58">
        <f t="shared" si="101"/>
        <v>0</v>
      </c>
      <c r="AF58">
        <f t="shared" si="101"/>
        <v>0</v>
      </c>
      <c r="AG58">
        <f t="shared" si="101"/>
        <v>0</v>
      </c>
      <c r="AH58">
        <f t="shared" si="101"/>
        <v>0</v>
      </c>
      <c r="AI58">
        <f t="shared" si="101"/>
        <v>0</v>
      </c>
      <c r="AJ58">
        <f t="shared" si="101"/>
        <v>0</v>
      </c>
      <c r="AK58">
        <f t="shared" si="101"/>
        <v>0</v>
      </c>
      <c r="AL58">
        <f t="shared" si="101"/>
        <v>0</v>
      </c>
      <c r="AM58">
        <f t="shared" si="101"/>
        <v>0</v>
      </c>
      <c r="AN58">
        <f t="shared" si="101"/>
        <v>0</v>
      </c>
      <c r="AO58">
        <f t="shared" si="101"/>
        <v>0</v>
      </c>
      <c r="AP58">
        <f t="shared" si="101"/>
        <v>0</v>
      </c>
      <c r="AQ58">
        <f t="shared" si="101"/>
        <v>0</v>
      </c>
      <c r="AR58">
        <f t="shared" si="101"/>
        <v>0</v>
      </c>
      <c r="AS58">
        <f t="shared" si="101"/>
        <v>0</v>
      </c>
      <c r="AT58">
        <f t="shared" si="101"/>
        <v>0</v>
      </c>
      <c r="AU58">
        <f t="shared" si="101"/>
        <v>0</v>
      </c>
      <c r="AV58">
        <f t="shared" si="101"/>
        <v>0</v>
      </c>
      <c r="AW58">
        <f t="shared" si="101"/>
        <v>0</v>
      </c>
      <c r="AX58">
        <f t="shared" si="101"/>
        <v>0</v>
      </c>
      <c r="AY58">
        <f t="shared" si="101"/>
        <v>0</v>
      </c>
    </row>
    <row r="59" spans="1:51" ht="23.1" customHeight="1">
      <c r="A59" s="152" t="s">
        <v>3145</v>
      </c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</row>
    <row r="60" spans="1:51" ht="23.1" customHeight="1">
      <c r="A60" s="138" t="s">
        <v>3118</v>
      </c>
      <c r="B60" s="138" t="s">
        <v>3119</v>
      </c>
      <c r="C60" s="139" t="s">
        <v>3120</v>
      </c>
      <c r="D60" s="141">
        <f>[2]공량산출서!F72</f>
        <v>41</v>
      </c>
      <c r="E60" s="141">
        <f>[2]단가대비표!L35</f>
        <v>8350</v>
      </c>
      <c r="F60" s="141">
        <f t="shared" ref="F60:F76" si="102">ROUNDDOWN(D60*E60, 0)</f>
        <v>342350</v>
      </c>
      <c r="G60" s="141">
        <v>0</v>
      </c>
      <c r="H60" s="141">
        <f t="shared" ref="H60:H76" si="103">ROUNDDOWN(D60*G60, 0)</f>
        <v>0</v>
      </c>
      <c r="I60" s="141">
        <v>0</v>
      </c>
      <c r="J60" s="141">
        <f t="shared" ref="J60:J76" si="104">ROUNDDOWN(D60*I60, 0)</f>
        <v>0</v>
      </c>
      <c r="K60" s="141">
        <f t="shared" ref="K60:L91" si="105">E60+G60+I60</f>
        <v>8350</v>
      </c>
      <c r="L60" s="141">
        <f t="shared" si="105"/>
        <v>342350</v>
      </c>
      <c r="M60" s="154" t="s">
        <v>3121</v>
      </c>
      <c r="O60" t="str">
        <f>"04"</f>
        <v>04</v>
      </c>
      <c r="P60" s="118" t="s">
        <v>3046</v>
      </c>
      <c r="Q60">
        <v>1</v>
      </c>
      <c r="R60">
        <f t="shared" ref="R60:R91" si="106">IF(P60="기계경비", J60, 0)</f>
        <v>0</v>
      </c>
      <c r="S60">
        <f t="shared" ref="S60:S91" si="107">IF(P60="운반비", L60, 0)</f>
        <v>0</v>
      </c>
      <c r="T60">
        <f t="shared" ref="T60:T91" si="108">IF(P60="작업부산물", F60, 0)</f>
        <v>0</v>
      </c>
      <c r="U60">
        <f t="shared" ref="U60:U91" si="109">IF(P60="관급", F60, 0)</f>
        <v>0</v>
      </c>
      <c r="V60">
        <f t="shared" ref="V60:V91" si="110">IF(P60="외주비", J60, 0)</f>
        <v>0</v>
      </c>
      <c r="W60">
        <f t="shared" ref="W60:W91" si="111">IF(P60="장비비", J60, 0)</f>
        <v>0</v>
      </c>
      <c r="X60">
        <f t="shared" ref="X60:X91" si="112">IF(P60="폐기물처리비", L60, 0)</f>
        <v>0</v>
      </c>
      <c r="Y60">
        <f t="shared" ref="Y60:Y91" si="113">IF(P60="가설비", J60, 0)</f>
        <v>0</v>
      </c>
      <c r="Z60">
        <f t="shared" ref="Z60:Z91" si="114">IF(P60="잡비제외분", F60, 0)</f>
        <v>0</v>
      </c>
      <c r="AA60">
        <f t="shared" ref="AA60:AA91" si="115">IF(P60="사급자재대", L60, 0)</f>
        <v>0</v>
      </c>
      <c r="AB60">
        <f t="shared" ref="AB60:AB91" si="116">IF(P60="관급자재대", L60, 0)</f>
        <v>0</v>
      </c>
      <c r="AC60">
        <f t="shared" ref="AC60:AC91" si="117">IF(P60="부산물", L60, 0)</f>
        <v>0</v>
      </c>
      <c r="AD60">
        <f t="shared" ref="AD60:AD91" si="118">IF(P60="품질검사비", L60, 0)</f>
        <v>0</v>
      </c>
      <c r="AE60">
        <f t="shared" ref="AE60:AE91" si="119">IF(P60="사용자항목3", L60, 0)</f>
        <v>0</v>
      </c>
      <c r="AF60">
        <f t="shared" ref="AF60:AF91" si="120">IF(P60="급식소 환기설비시험 조정평가", L60, 0)</f>
        <v>0</v>
      </c>
      <c r="AG60">
        <f t="shared" ref="AG60:AG91" si="121">IF(P60="사용자항목5", L60, 0)</f>
        <v>0</v>
      </c>
      <c r="AH60">
        <f t="shared" ref="AH60:AH91" si="122">IF(P60="사용자항목6", L60, 0)</f>
        <v>0</v>
      </c>
      <c r="AI60">
        <f t="shared" ref="AI60:AI91" si="123">IF(P60="사용자항목7", L60, 0)</f>
        <v>0</v>
      </c>
      <c r="AJ60">
        <f t="shared" ref="AJ60:AJ91" si="124">IF(P60="사용자항목8", L60, 0)</f>
        <v>0</v>
      </c>
      <c r="AK60">
        <f t="shared" ref="AK60:AK91" si="125">IF(P60="사용자항목9", L60, 0)</f>
        <v>0</v>
      </c>
      <c r="AL60">
        <f t="shared" ref="AL60:AL91" si="126">IF(P60="사용자항목10", L60, 0)</f>
        <v>0</v>
      </c>
      <c r="AM60">
        <f t="shared" ref="AM60:AM91" si="127">IF(P60="사용자항목11", L60, 0)</f>
        <v>0</v>
      </c>
      <c r="AN60">
        <f t="shared" ref="AN60:AN91" si="128">IF(P60="사용자항목12", L60, 0)</f>
        <v>0</v>
      </c>
      <c r="AO60">
        <f t="shared" ref="AO60:AO91" si="129">IF(P60="사용자항목13", L60, 0)</f>
        <v>0</v>
      </c>
      <c r="AP60">
        <f t="shared" ref="AP60:AP91" si="130">IF(P60="사용자항목14", L60, 0)</f>
        <v>0</v>
      </c>
      <c r="AQ60">
        <f t="shared" ref="AQ60:AQ91" si="131">IF(P60="사용자항목15", L60, 0)</f>
        <v>0</v>
      </c>
      <c r="AR60">
        <f t="shared" ref="AR60:AR91" si="132">IF(P60="사용자항목16", L60, 0)</f>
        <v>0</v>
      </c>
      <c r="AS60">
        <f t="shared" ref="AS60:AS91" si="133">IF(P60="사용자항목17", L60, 0)</f>
        <v>0</v>
      </c>
      <c r="AT60">
        <f t="shared" ref="AT60:AT91" si="134">IF(P60="사용자항목18", L60, 0)</f>
        <v>0</v>
      </c>
      <c r="AU60">
        <f t="shared" ref="AU60:AU91" si="135">IF(P60="사용자항목19", L60, 0)</f>
        <v>0</v>
      </c>
    </row>
    <row r="61" spans="1:51" ht="23.1" customHeight="1">
      <c r="A61" s="138" t="s">
        <v>3132</v>
      </c>
      <c r="B61" s="138" t="s">
        <v>3146</v>
      </c>
      <c r="C61" s="139" t="s">
        <v>511</v>
      </c>
      <c r="D61" s="141">
        <v>2</v>
      </c>
      <c r="E61" s="141">
        <f>[2]단가대비표!L76</f>
        <v>3755</v>
      </c>
      <c r="F61" s="141">
        <f t="shared" si="102"/>
        <v>7510</v>
      </c>
      <c r="G61" s="141">
        <v>0</v>
      </c>
      <c r="H61" s="141">
        <f t="shared" si="103"/>
        <v>0</v>
      </c>
      <c r="I61" s="141">
        <v>0</v>
      </c>
      <c r="J61" s="141">
        <f t="shared" si="104"/>
        <v>0</v>
      </c>
      <c r="K61" s="141">
        <f t="shared" si="105"/>
        <v>3755</v>
      </c>
      <c r="L61" s="141">
        <f t="shared" si="105"/>
        <v>7510</v>
      </c>
      <c r="M61" s="141"/>
      <c r="O61" t="str">
        <f t="shared" ref="O61:O67" si="136">"01"</f>
        <v>01</v>
      </c>
      <c r="P61" s="118" t="s">
        <v>3046</v>
      </c>
      <c r="Q61">
        <v>1</v>
      </c>
      <c r="R61">
        <f t="shared" si="106"/>
        <v>0</v>
      </c>
      <c r="S61">
        <f t="shared" si="107"/>
        <v>0</v>
      </c>
      <c r="T61">
        <f t="shared" si="108"/>
        <v>0</v>
      </c>
      <c r="U61">
        <f t="shared" si="109"/>
        <v>0</v>
      </c>
      <c r="V61">
        <f t="shared" si="110"/>
        <v>0</v>
      </c>
      <c r="W61">
        <f t="shared" si="111"/>
        <v>0</v>
      </c>
      <c r="X61">
        <f t="shared" si="112"/>
        <v>0</v>
      </c>
      <c r="Y61">
        <f t="shared" si="113"/>
        <v>0</v>
      </c>
      <c r="Z61">
        <f t="shared" si="114"/>
        <v>0</v>
      </c>
      <c r="AA61">
        <f t="shared" si="115"/>
        <v>0</v>
      </c>
      <c r="AB61">
        <f t="shared" si="116"/>
        <v>0</v>
      </c>
      <c r="AC61">
        <f t="shared" si="117"/>
        <v>0</v>
      </c>
      <c r="AD61">
        <f t="shared" si="118"/>
        <v>0</v>
      </c>
      <c r="AE61">
        <f t="shared" si="119"/>
        <v>0</v>
      </c>
      <c r="AF61">
        <f t="shared" si="120"/>
        <v>0</v>
      </c>
      <c r="AG61">
        <f t="shared" si="121"/>
        <v>0</v>
      </c>
      <c r="AH61">
        <f t="shared" si="122"/>
        <v>0</v>
      </c>
      <c r="AI61">
        <f t="shared" si="123"/>
        <v>0</v>
      </c>
      <c r="AJ61">
        <f t="shared" si="124"/>
        <v>0</v>
      </c>
      <c r="AK61">
        <f t="shared" si="125"/>
        <v>0</v>
      </c>
      <c r="AL61">
        <f t="shared" si="126"/>
        <v>0</v>
      </c>
      <c r="AM61">
        <f t="shared" si="127"/>
        <v>0</v>
      </c>
      <c r="AN61">
        <f t="shared" si="128"/>
        <v>0</v>
      </c>
      <c r="AO61">
        <f t="shared" si="129"/>
        <v>0</v>
      </c>
      <c r="AP61">
        <f t="shared" si="130"/>
        <v>0</v>
      </c>
      <c r="AQ61">
        <f t="shared" si="131"/>
        <v>0</v>
      </c>
      <c r="AR61">
        <f t="shared" si="132"/>
        <v>0</v>
      </c>
      <c r="AS61">
        <f t="shared" si="133"/>
        <v>0</v>
      </c>
      <c r="AT61">
        <f t="shared" si="134"/>
        <v>0</v>
      </c>
      <c r="AU61">
        <f t="shared" si="135"/>
        <v>0</v>
      </c>
    </row>
    <row r="62" spans="1:51" ht="23.1" customHeight="1">
      <c r="A62" s="138" t="s">
        <v>3132</v>
      </c>
      <c r="B62" s="138" t="s">
        <v>3147</v>
      </c>
      <c r="C62" s="139" t="s">
        <v>511</v>
      </c>
      <c r="D62" s="141">
        <v>4</v>
      </c>
      <c r="E62" s="141">
        <f>[2]단가대비표!L77</f>
        <v>4112</v>
      </c>
      <c r="F62" s="141">
        <f t="shared" si="102"/>
        <v>16448</v>
      </c>
      <c r="G62" s="141">
        <v>0</v>
      </c>
      <c r="H62" s="141">
        <f t="shared" si="103"/>
        <v>0</v>
      </c>
      <c r="I62" s="141">
        <v>0</v>
      </c>
      <c r="J62" s="141">
        <f t="shared" si="104"/>
        <v>0</v>
      </c>
      <c r="K62" s="141">
        <f t="shared" si="105"/>
        <v>4112</v>
      </c>
      <c r="L62" s="141">
        <f t="shared" si="105"/>
        <v>16448</v>
      </c>
      <c r="M62" s="141"/>
      <c r="O62" t="str">
        <f t="shared" si="136"/>
        <v>01</v>
      </c>
      <c r="P62" s="118" t="s">
        <v>3046</v>
      </c>
      <c r="Q62">
        <v>1</v>
      </c>
      <c r="R62">
        <f t="shared" si="106"/>
        <v>0</v>
      </c>
      <c r="S62">
        <f t="shared" si="107"/>
        <v>0</v>
      </c>
      <c r="T62">
        <f t="shared" si="108"/>
        <v>0</v>
      </c>
      <c r="U62">
        <f t="shared" si="109"/>
        <v>0</v>
      </c>
      <c r="V62">
        <f t="shared" si="110"/>
        <v>0</v>
      </c>
      <c r="W62">
        <f t="shared" si="111"/>
        <v>0</v>
      </c>
      <c r="X62">
        <f t="shared" si="112"/>
        <v>0</v>
      </c>
      <c r="Y62">
        <f t="shared" si="113"/>
        <v>0</v>
      </c>
      <c r="Z62">
        <f t="shared" si="114"/>
        <v>0</v>
      </c>
      <c r="AA62">
        <f t="shared" si="115"/>
        <v>0</v>
      </c>
      <c r="AB62">
        <f t="shared" si="116"/>
        <v>0</v>
      </c>
      <c r="AC62">
        <f t="shared" si="117"/>
        <v>0</v>
      </c>
      <c r="AD62">
        <f t="shared" si="118"/>
        <v>0</v>
      </c>
      <c r="AE62">
        <f t="shared" si="119"/>
        <v>0</v>
      </c>
      <c r="AF62">
        <f t="shared" si="120"/>
        <v>0</v>
      </c>
      <c r="AG62">
        <f t="shared" si="121"/>
        <v>0</v>
      </c>
      <c r="AH62">
        <f t="shared" si="122"/>
        <v>0</v>
      </c>
      <c r="AI62">
        <f t="shared" si="123"/>
        <v>0</v>
      </c>
      <c r="AJ62">
        <f t="shared" si="124"/>
        <v>0</v>
      </c>
      <c r="AK62">
        <f t="shared" si="125"/>
        <v>0</v>
      </c>
      <c r="AL62">
        <f t="shared" si="126"/>
        <v>0</v>
      </c>
      <c r="AM62">
        <f t="shared" si="127"/>
        <v>0</v>
      </c>
      <c r="AN62">
        <f t="shared" si="128"/>
        <v>0</v>
      </c>
      <c r="AO62">
        <f t="shared" si="129"/>
        <v>0</v>
      </c>
      <c r="AP62">
        <f t="shared" si="130"/>
        <v>0</v>
      </c>
      <c r="AQ62">
        <f t="shared" si="131"/>
        <v>0</v>
      </c>
      <c r="AR62">
        <f t="shared" si="132"/>
        <v>0</v>
      </c>
      <c r="AS62">
        <f t="shared" si="133"/>
        <v>0</v>
      </c>
      <c r="AT62">
        <f t="shared" si="134"/>
        <v>0</v>
      </c>
      <c r="AU62">
        <f t="shared" si="135"/>
        <v>0</v>
      </c>
    </row>
    <row r="63" spans="1:51" ht="23.1" customHeight="1">
      <c r="A63" s="138" t="s">
        <v>3132</v>
      </c>
      <c r="B63" s="138" t="s">
        <v>3133</v>
      </c>
      <c r="C63" s="139" t="s">
        <v>511</v>
      </c>
      <c r="D63" s="141">
        <v>28</v>
      </c>
      <c r="E63" s="141">
        <f>[2]단가대비표!L78</f>
        <v>2460</v>
      </c>
      <c r="F63" s="141">
        <f t="shared" si="102"/>
        <v>68880</v>
      </c>
      <c r="G63" s="141">
        <v>0</v>
      </c>
      <c r="H63" s="141">
        <f t="shared" si="103"/>
        <v>0</v>
      </c>
      <c r="I63" s="141">
        <v>0</v>
      </c>
      <c r="J63" s="141">
        <f t="shared" si="104"/>
        <v>0</v>
      </c>
      <c r="K63" s="141">
        <f t="shared" si="105"/>
        <v>2460</v>
      </c>
      <c r="L63" s="141">
        <f t="shared" si="105"/>
        <v>68880</v>
      </c>
      <c r="M63" s="141"/>
      <c r="O63" t="str">
        <f t="shared" si="136"/>
        <v>01</v>
      </c>
      <c r="P63" s="118" t="s">
        <v>3046</v>
      </c>
      <c r="Q63">
        <v>1</v>
      </c>
      <c r="R63">
        <f t="shared" si="106"/>
        <v>0</v>
      </c>
      <c r="S63">
        <f t="shared" si="107"/>
        <v>0</v>
      </c>
      <c r="T63">
        <f t="shared" si="108"/>
        <v>0</v>
      </c>
      <c r="U63">
        <f t="shared" si="109"/>
        <v>0</v>
      </c>
      <c r="V63">
        <f t="shared" si="110"/>
        <v>0</v>
      </c>
      <c r="W63">
        <f t="shared" si="111"/>
        <v>0</v>
      </c>
      <c r="X63">
        <f t="shared" si="112"/>
        <v>0</v>
      </c>
      <c r="Y63">
        <f t="shared" si="113"/>
        <v>0</v>
      </c>
      <c r="Z63">
        <f t="shared" si="114"/>
        <v>0</v>
      </c>
      <c r="AA63">
        <f t="shared" si="115"/>
        <v>0</v>
      </c>
      <c r="AB63">
        <f t="shared" si="116"/>
        <v>0</v>
      </c>
      <c r="AC63">
        <f t="shared" si="117"/>
        <v>0</v>
      </c>
      <c r="AD63">
        <f t="shared" si="118"/>
        <v>0</v>
      </c>
      <c r="AE63">
        <f t="shared" si="119"/>
        <v>0</v>
      </c>
      <c r="AF63">
        <f t="shared" si="120"/>
        <v>0</v>
      </c>
      <c r="AG63">
        <f t="shared" si="121"/>
        <v>0</v>
      </c>
      <c r="AH63">
        <f t="shared" si="122"/>
        <v>0</v>
      </c>
      <c r="AI63">
        <f t="shared" si="123"/>
        <v>0</v>
      </c>
      <c r="AJ63">
        <f t="shared" si="124"/>
        <v>0</v>
      </c>
      <c r="AK63">
        <f t="shared" si="125"/>
        <v>0</v>
      </c>
      <c r="AL63">
        <f t="shared" si="126"/>
        <v>0</v>
      </c>
      <c r="AM63">
        <f t="shared" si="127"/>
        <v>0</v>
      </c>
      <c r="AN63">
        <f t="shared" si="128"/>
        <v>0</v>
      </c>
      <c r="AO63">
        <f t="shared" si="129"/>
        <v>0</v>
      </c>
      <c r="AP63">
        <f t="shared" si="130"/>
        <v>0</v>
      </c>
      <c r="AQ63">
        <f t="shared" si="131"/>
        <v>0</v>
      </c>
      <c r="AR63">
        <f t="shared" si="132"/>
        <v>0</v>
      </c>
      <c r="AS63">
        <f t="shared" si="133"/>
        <v>0</v>
      </c>
      <c r="AT63">
        <f t="shared" si="134"/>
        <v>0</v>
      </c>
      <c r="AU63">
        <f t="shared" si="135"/>
        <v>0</v>
      </c>
    </row>
    <row r="64" spans="1:51" ht="23.1" customHeight="1">
      <c r="A64" s="138" t="s">
        <v>3132</v>
      </c>
      <c r="B64" s="138" t="s">
        <v>3148</v>
      </c>
      <c r="C64" s="139" t="s">
        <v>511</v>
      </c>
      <c r="D64" s="141">
        <v>2</v>
      </c>
      <c r="E64" s="141">
        <f>[2]단가대비표!L79</f>
        <v>3952</v>
      </c>
      <c r="F64" s="141">
        <f t="shared" si="102"/>
        <v>7904</v>
      </c>
      <c r="G64" s="141">
        <v>0</v>
      </c>
      <c r="H64" s="141">
        <f t="shared" si="103"/>
        <v>0</v>
      </c>
      <c r="I64" s="141">
        <v>0</v>
      </c>
      <c r="J64" s="141">
        <f t="shared" si="104"/>
        <v>0</v>
      </c>
      <c r="K64" s="141">
        <f t="shared" si="105"/>
        <v>3952</v>
      </c>
      <c r="L64" s="141">
        <f t="shared" si="105"/>
        <v>7904</v>
      </c>
      <c r="M64" s="141"/>
      <c r="O64" t="str">
        <f t="shared" si="136"/>
        <v>01</v>
      </c>
      <c r="P64" s="118" t="s">
        <v>3046</v>
      </c>
      <c r="Q64">
        <v>1</v>
      </c>
      <c r="R64">
        <f t="shared" si="106"/>
        <v>0</v>
      </c>
      <c r="S64">
        <f t="shared" si="107"/>
        <v>0</v>
      </c>
      <c r="T64">
        <f t="shared" si="108"/>
        <v>0</v>
      </c>
      <c r="U64">
        <f t="shared" si="109"/>
        <v>0</v>
      </c>
      <c r="V64">
        <f t="shared" si="110"/>
        <v>0</v>
      </c>
      <c r="W64">
        <f t="shared" si="111"/>
        <v>0</v>
      </c>
      <c r="X64">
        <f t="shared" si="112"/>
        <v>0</v>
      </c>
      <c r="Y64">
        <f t="shared" si="113"/>
        <v>0</v>
      </c>
      <c r="Z64">
        <f t="shared" si="114"/>
        <v>0</v>
      </c>
      <c r="AA64">
        <f t="shared" si="115"/>
        <v>0</v>
      </c>
      <c r="AB64">
        <f t="shared" si="116"/>
        <v>0</v>
      </c>
      <c r="AC64">
        <f t="shared" si="117"/>
        <v>0</v>
      </c>
      <c r="AD64">
        <f t="shared" si="118"/>
        <v>0</v>
      </c>
      <c r="AE64">
        <f t="shared" si="119"/>
        <v>0</v>
      </c>
      <c r="AF64">
        <f t="shared" si="120"/>
        <v>0</v>
      </c>
      <c r="AG64">
        <f t="shared" si="121"/>
        <v>0</v>
      </c>
      <c r="AH64">
        <f t="shared" si="122"/>
        <v>0</v>
      </c>
      <c r="AI64">
        <f t="shared" si="123"/>
        <v>0</v>
      </c>
      <c r="AJ64">
        <f t="shared" si="124"/>
        <v>0</v>
      </c>
      <c r="AK64">
        <f t="shared" si="125"/>
        <v>0</v>
      </c>
      <c r="AL64">
        <f t="shared" si="126"/>
        <v>0</v>
      </c>
      <c r="AM64">
        <f t="shared" si="127"/>
        <v>0</v>
      </c>
      <c r="AN64">
        <f t="shared" si="128"/>
        <v>0</v>
      </c>
      <c r="AO64">
        <f t="shared" si="129"/>
        <v>0</v>
      </c>
      <c r="AP64">
        <f t="shared" si="130"/>
        <v>0</v>
      </c>
      <c r="AQ64">
        <f t="shared" si="131"/>
        <v>0</v>
      </c>
      <c r="AR64">
        <f t="shared" si="132"/>
        <v>0</v>
      </c>
      <c r="AS64">
        <f t="shared" si="133"/>
        <v>0</v>
      </c>
      <c r="AT64">
        <f t="shared" si="134"/>
        <v>0</v>
      </c>
      <c r="AU64">
        <f t="shared" si="135"/>
        <v>0</v>
      </c>
    </row>
    <row r="65" spans="1:50" ht="23.1" customHeight="1">
      <c r="A65" s="138" t="s">
        <v>3132</v>
      </c>
      <c r="B65" s="138" t="s">
        <v>3134</v>
      </c>
      <c r="C65" s="139" t="s">
        <v>511</v>
      </c>
      <c r="D65" s="141">
        <v>7</v>
      </c>
      <c r="E65" s="141">
        <f>[2]단가대비표!L80</f>
        <v>4279</v>
      </c>
      <c r="F65" s="141">
        <f t="shared" si="102"/>
        <v>29953</v>
      </c>
      <c r="G65" s="141">
        <v>0</v>
      </c>
      <c r="H65" s="141">
        <f t="shared" si="103"/>
        <v>0</v>
      </c>
      <c r="I65" s="141">
        <v>0</v>
      </c>
      <c r="J65" s="141">
        <f t="shared" si="104"/>
        <v>0</v>
      </c>
      <c r="K65" s="141">
        <f t="shared" si="105"/>
        <v>4279</v>
      </c>
      <c r="L65" s="141">
        <f t="shared" si="105"/>
        <v>29953</v>
      </c>
      <c r="M65" s="141"/>
      <c r="O65" t="str">
        <f t="shared" si="136"/>
        <v>01</v>
      </c>
      <c r="P65" s="118" t="s">
        <v>3046</v>
      </c>
      <c r="Q65">
        <v>1</v>
      </c>
      <c r="R65">
        <f t="shared" si="106"/>
        <v>0</v>
      </c>
      <c r="S65">
        <f t="shared" si="107"/>
        <v>0</v>
      </c>
      <c r="T65">
        <f t="shared" si="108"/>
        <v>0</v>
      </c>
      <c r="U65">
        <f t="shared" si="109"/>
        <v>0</v>
      </c>
      <c r="V65">
        <f t="shared" si="110"/>
        <v>0</v>
      </c>
      <c r="W65">
        <f t="shared" si="111"/>
        <v>0</v>
      </c>
      <c r="X65">
        <f t="shared" si="112"/>
        <v>0</v>
      </c>
      <c r="Y65">
        <f t="shared" si="113"/>
        <v>0</v>
      </c>
      <c r="Z65">
        <f t="shared" si="114"/>
        <v>0</v>
      </c>
      <c r="AA65">
        <f t="shared" si="115"/>
        <v>0</v>
      </c>
      <c r="AB65">
        <f t="shared" si="116"/>
        <v>0</v>
      </c>
      <c r="AC65">
        <f t="shared" si="117"/>
        <v>0</v>
      </c>
      <c r="AD65">
        <f t="shared" si="118"/>
        <v>0</v>
      </c>
      <c r="AE65">
        <f t="shared" si="119"/>
        <v>0</v>
      </c>
      <c r="AF65">
        <f t="shared" si="120"/>
        <v>0</v>
      </c>
      <c r="AG65">
        <f t="shared" si="121"/>
        <v>0</v>
      </c>
      <c r="AH65">
        <f t="shared" si="122"/>
        <v>0</v>
      </c>
      <c r="AI65">
        <f t="shared" si="123"/>
        <v>0</v>
      </c>
      <c r="AJ65">
        <f t="shared" si="124"/>
        <v>0</v>
      </c>
      <c r="AK65">
        <f t="shared" si="125"/>
        <v>0</v>
      </c>
      <c r="AL65">
        <f t="shared" si="126"/>
        <v>0</v>
      </c>
      <c r="AM65">
        <f t="shared" si="127"/>
        <v>0</v>
      </c>
      <c r="AN65">
        <f t="shared" si="128"/>
        <v>0</v>
      </c>
      <c r="AO65">
        <f t="shared" si="129"/>
        <v>0</v>
      </c>
      <c r="AP65">
        <f t="shared" si="130"/>
        <v>0</v>
      </c>
      <c r="AQ65">
        <f t="shared" si="131"/>
        <v>0</v>
      </c>
      <c r="AR65">
        <f t="shared" si="132"/>
        <v>0</v>
      </c>
      <c r="AS65">
        <f t="shared" si="133"/>
        <v>0</v>
      </c>
      <c r="AT65">
        <f t="shared" si="134"/>
        <v>0</v>
      </c>
      <c r="AU65">
        <f t="shared" si="135"/>
        <v>0</v>
      </c>
    </row>
    <row r="66" spans="1:50" ht="23.1" customHeight="1">
      <c r="A66" s="138" t="s">
        <v>3132</v>
      </c>
      <c r="B66" s="138" t="s">
        <v>3149</v>
      </c>
      <c r="C66" s="139" t="s">
        <v>511</v>
      </c>
      <c r="D66" s="141">
        <v>2</v>
      </c>
      <c r="E66" s="141">
        <f>[2]단가대비표!L81</f>
        <v>8040</v>
      </c>
      <c r="F66" s="141">
        <f t="shared" si="102"/>
        <v>16080</v>
      </c>
      <c r="G66" s="141">
        <v>0</v>
      </c>
      <c r="H66" s="141">
        <f t="shared" si="103"/>
        <v>0</v>
      </c>
      <c r="I66" s="141">
        <v>0</v>
      </c>
      <c r="J66" s="141">
        <f t="shared" si="104"/>
        <v>0</v>
      </c>
      <c r="K66" s="141">
        <f t="shared" si="105"/>
        <v>8040</v>
      </c>
      <c r="L66" s="141">
        <f t="shared" si="105"/>
        <v>16080</v>
      </c>
      <c r="M66" s="141"/>
      <c r="O66" t="str">
        <f t="shared" si="136"/>
        <v>01</v>
      </c>
      <c r="P66" s="118" t="s">
        <v>3046</v>
      </c>
      <c r="Q66">
        <v>1</v>
      </c>
      <c r="R66">
        <f t="shared" si="106"/>
        <v>0</v>
      </c>
      <c r="S66">
        <f t="shared" si="107"/>
        <v>0</v>
      </c>
      <c r="T66">
        <f t="shared" si="108"/>
        <v>0</v>
      </c>
      <c r="U66">
        <f t="shared" si="109"/>
        <v>0</v>
      </c>
      <c r="V66">
        <f t="shared" si="110"/>
        <v>0</v>
      </c>
      <c r="W66">
        <f t="shared" si="111"/>
        <v>0</v>
      </c>
      <c r="X66">
        <f t="shared" si="112"/>
        <v>0</v>
      </c>
      <c r="Y66">
        <f t="shared" si="113"/>
        <v>0</v>
      </c>
      <c r="Z66">
        <f t="shared" si="114"/>
        <v>0</v>
      </c>
      <c r="AA66">
        <f t="shared" si="115"/>
        <v>0</v>
      </c>
      <c r="AB66">
        <f t="shared" si="116"/>
        <v>0</v>
      </c>
      <c r="AC66">
        <f t="shared" si="117"/>
        <v>0</v>
      </c>
      <c r="AD66">
        <f t="shared" si="118"/>
        <v>0</v>
      </c>
      <c r="AE66">
        <f t="shared" si="119"/>
        <v>0</v>
      </c>
      <c r="AF66">
        <f t="shared" si="120"/>
        <v>0</v>
      </c>
      <c r="AG66">
        <f t="shared" si="121"/>
        <v>0</v>
      </c>
      <c r="AH66">
        <f t="shared" si="122"/>
        <v>0</v>
      </c>
      <c r="AI66">
        <f t="shared" si="123"/>
        <v>0</v>
      </c>
      <c r="AJ66">
        <f t="shared" si="124"/>
        <v>0</v>
      </c>
      <c r="AK66">
        <f t="shared" si="125"/>
        <v>0</v>
      </c>
      <c r="AL66">
        <f t="shared" si="126"/>
        <v>0</v>
      </c>
      <c r="AM66">
        <f t="shared" si="127"/>
        <v>0</v>
      </c>
      <c r="AN66">
        <f t="shared" si="128"/>
        <v>0</v>
      </c>
      <c r="AO66">
        <f t="shared" si="129"/>
        <v>0</v>
      </c>
      <c r="AP66">
        <f t="shared" si="130"/>
        <v>0</v>
      </c>
      <c r="AQ66">
        <f t="shared" si="131"/>
        <v>0</v>
      </c>
      <c r="AR66">
        <f t="shared" si="132"/>
        <v>0</v>
      </c>
      <c r="AS66">
        <f t="shared" si="133"/>
        <v>0</v>
      </c>
      <c r="AT66">
        <f t="shared" si="134"/>
        <v>0</v>
      </c>
      <c r="AU66">
        <f t="shared" si="135"/>
        <v>0</v>
      </c>
    </row>
    <row r="67" spans="1:50" ht="23.1" customHeight="1">
      <c r="A67" s="138" t="s">
        <v>3132</v>
      </c>
      <c r="B67" s="138" t="s">
        <v>3150</v>
      </c>
      <c r="C67" s="139" t="s">
        <v>511</v>
      </c>
      <c r="D67" s="141">
        <v>13</v>
      </c>
      <c r="E67" s="141">
        <f>[2]단가대비표!L75</f>
        <v>3691</v>
      </c>
      <c r="F67" s="141">
        <f t="shared" si="102"/>
        <v>47983</v>
      </c>
      <c r="G67" s="141">
        <v>0</v>
      </c>
      <c r="H67" s="141">
        <f t="shared" si="103"/>
        <v>0</v>
      </c>
      <c r="I67" s="141">
        <v>0</v>
      </c>
      <c r="J67" s="141">
        <f t="shared" si="104"/>
        <v>0</v>
      </c>
      <c r="K67" s="141">
        <f t="shared" si="105"/>
        <v>3691</v>
      </c>
      <c r="L67" s="141">
        <f t="shared" si="105"/>
        <v>47983</v>
      </c>
      <c r="M67" s="141"/>
      <c r="O67" t="str">
        <f t="shared" si="136"/>
        <v>01</v>
      </c>
      <c r="P67" s="118" t="s">
        <v>3046</v>
      </c>
      <c r="Q67">
        <v>1</v>
      </c>
      <c r="R67">
        <f t="shared" si="106"/>
        <v>0</v>
      </c>
      <c r="S67">
        <f t="shared" si="107"/>
        <v>0</v>
      </c>
      <c r="T67">
        <f t="shared" si="108"/>
        <v>0</v>
      </c>
      <c r="U67">
        <f t="shared" si="109"/>
        <v>0</v>
      </c>
      <c r="V67">
        <f t="shared" si="110"/>
        <v>0</v>
      </c>
      <c r="W67">
        <f t="shared" si="111"/>
        <v>0</v>
      </c>
      <c r="X67">
        <f t="shared" si="112"/>
        <v>0</v>
      </c>
      <c r="Y67">
        <f t="shared" si="113"/>
        <v>0</v>
      </c>
      <c r="Z67">
        <f t="shared" si="114"/>
        <v>0</v>
      </c>
      <c r="AA67">
        <f t="shared" si="115"/>
        <v>0</v>
      </c>
      <c r="AB67">
        <f t="shared" si="116"/>
        <v>0</v>
      </c>
      <c r="AC67">
        <f t="shared" si="117"/>
        <v>0</v>
      </c>
      <c r="AD67">
        <f t="shared" si="118"/>
        <v>0</v>
      </c>
      <c r="AE67">
        <f t="shared" si="119"/>
        <v>0</v>
      </c>
      <c r="AF67">
        <f t="shared" si="120"/>
        <v>0</v>
      </c>
      <c r="AG67">
        <f t="shared" si="121"/>
        <v>0</v>
      </c>
      <c r="AH67">
        <f t="shared" si="122"/>
        <v>0</v>
      </c>
      <c r="AI67">
        <f t="shared" si="123"/>
        <v>0</v>
      </c>
      <c r="AJ67">
        <f t="shared" si="124"/>
        <v>0</v>
      </c>
      <c r="AK67">
        <f t="shared" si="125"/>
        <v>0</v>
      </c>
      <c r="AL67">
        <f t="shared" si="126"/>
        <v>0</v>
      </c>
      <c r="AM67">
        <f t="shared" si="127"/>
        <v>0</v>
      </c>
      <c r="AN67">
        <f t="shared" si="128"/>
        <v>0</v>
      </c>
      <c r="AO67">
        <f t="shared" si="129"/>
        <v>0</v>
      </c>
      <c r="AP67">
        <f t="shared" si="130"/>
        <v>0</v>
      </c>
      <c r="AQ67">
        <f t="shared" si="131"/>
        <v>0</v>
      </c>
      <c r="AR67">
        <f t="shared" si="132"/>
        <v>0</v>
      </c>
      <c r="AS67">
        <f t="shared" si="133"/>
        <v>0</v>
      </c>
      <c r="AT67">
        <f t="shared" si="134"/>
        <v>0</v>
      </c>
      <c r="AU67">
        <f t="shared" si="135"/>
        <v>0</v>
      </c>
    </row>
    <row r="68" spans="1:50" ht="23.1" customHeight="1">
      <c r="A68" s="138" t="s">
        <v>3138</v>
      </c>
      <c r="B68" s="138" t="s">
        <v>3139</v>
      </c>
      <c r="C68" s="139" t="s">
        <v>73</v>
      </c>
      <c r="D68" s="141">
        <v>79</v>
      </c>
      <c r="E68" s="141">
        <f>[2]일위대가목록!G17</f>
        <v>1264</v>
      </c>
      <c r="F68" s="141">
        <f t="shared" si="102"/>
        <v>99856</v>
      </c>
      <c r="G68" s="141">
        <f>[2]일위대가목록!I17</f>
        <v>16104</v>
      </c>
      <c r="H68" s="141">
        <f t="shared" si="103"/>
        <v>1272216</v>
      </c>
      <c r="I68" s="141">
        <f>[2]일위대가목록!K17</f>
        <v>0</v>
      </c>
      <c r="J68" s="141">
        <f t="shared" si="104"/>
        <v>0</v>
      </c>
      <c r="K68" s="141">
        <f t="shared" si="105"/>
        <v>17368</v>
      </c>
      <c r="L68" s="141">
        <f t="shared" si="105"/>
        <v>1372072</v>
      </c>
      <c r="M68" s="154" t="s">
        <v>3140</v>
      </c>
      <c r="O68" t="str">
        <f>""</f>
        <v/>
      </c>
      <c r="P68" s="118" t="s">
        <v>3046</v>
      </c>
      <c r="Q68">
        <v>1</v>
      </c>
      <c r="R68">
        <f t="shared" si="106"/>
        <v>0</v>
      </c>
      <c r="S68">
        <f t="shared" si="107"/>
        <v>0</v>
      </c>
      <c r="T68">
        <f t="shared" si="108"/>
        <v>0</v>
      </c>
      <c r="U68">
        <f t="shared" si="109"/>
        <v>0</v>
      </c>
      <c r="V68">
        <f t="shared" si="110"/>
        <v>0</v>
      </c>
      <c r="W68">
        <f t="shared" si="111"/>
        <v>0</v>
      </c>
      <c r="X68">
        <f t="shared" si="112"/>
        <v>0</v>
      </c>
      <c r="Y68">
        <f t="shared" si="113"/>
        <v>0</v>
      </c>
      <c r="Z68">
        <f t="shared" si="114"/>
        <v>0</v>
      </c>
      <c r="AA68">
        <f t="shared" si="115"/>
        <v>0</v>
      </c>
      <c r="AB68">
        <f t="shared" si="116"/>
        <v>0</v>
      </c>
      <c r="AC68">
        <f t="shared" si="117"/>
        <v>0</v>
      </c>
      <c r="AD68">
        <f t="shared" si="118"/>
        <v>0</v>
      </c>
      <c r="AE68">
        <f t="shared" si="119"/>
        <v>0</v>
      </c>
      <c r="AF68">
        <f t="shared" si="120"/>
        <v>0</v>
      </c>
      <c r="AG68">
        <f t="shared" si="121"/>
        <v>0</v>
      </c>
      <c r="AH68">
        <f t="shared" si="122"/>
        <v>0</v>
      </c>
      <c r="AI68">
        <f t="shared" si="123"/>
        <v>0</v>
      </c>
      <c r="AJ68">
        <f t="shared" si="124"/>
        <v>0</v>
      </c>
      <c r="AK68">
        <f t="shared" si="125"/>
        <v>0</v>
      </c>
      <c r="AL68">
        <f t="shared" si="126"/>
        <v>0</v>
      </c>
      <c r="AM68">
        <f t="shared" si="127"/>
        <v>0</v>
      </c>
      <c r="AN68">
        <f t="shared" si="128"/>
        <v>0</v>
      </c>
      <c r="AO68">
        <f t="shared" si="129"/>
        <v>0</v>
      </c>
      <c r="AP68">
        <f t="shared" si="130"/>
        <v>0</v>
      </c>
      <c r="AQ68">
        <f t="shared" si="131"/>
        <v>0</v>
      </c>
      <c r="AR68">
        <f t="shared" si="132"/>
        <v>0</v>
      </c>
      <c r="AS68">
        <f t="shared" si="133"/>
        <v>0</v>
      </c>
      <c r="AT68">
        <f t="shared" si="134"/>
        <v>0</v>
      </c>
      <c r="AU68">
        <f t="shared" si="135"/>
        <v>0</v>
      </c>
    </row>
    <row r="69" spans="1:50" ht="23.1" customHeight="1">
      <c r="A69" s="138" t="s">
        <v>3151</v>
      </c>
      <c r="B69" s="138" t="s">
        <v>3152</v>
      </c>
      <c r="C69" s="139" t="s">
        <v>223</v>
      </c>
      <c r="D69" s="141">
        <v>21</v>
      </c>
      <c r="E69" s="141">
        <f>[2]일위대가목록!G5</f>
        <v>2983</v>
      </c>
      <c r="F69" s="141">
        <f t="shared" si="102"/>
        <v>62643</v>
      </c>
      <c r="G69" s="141">
        <f>[2]일위대가목록!I5</f>
        <v>5454</v>
      </c>
      <c r="H69" s="141">
        <f t="shared" si="103"/>
        <v>114534</v>
      </c>
      <c r="I69" s="141">
        <f>[2]일위대가목록!K5</f>
        <v>0</v>
      </c>
      <c r="J69" s="141">
        <f t="shared" si="104"/>
        <v>0</v>
      </c>
      <c r="K69" s="141">
        <f t="shared" si="105"/>
        <v>8437</v>
      </c>
      <c r="L69" s="141">
        <f t="shared" si="105"/>
        <v>177177</v>
      </c>
      <c r="M69" s="154" t="s">
        <v>3153</v>
      </c>
      <c r="O69" t="str">
        <f>""</f>
        <v/>
      </c>
      <c r="P69" s="118" t="s">
        <v>3046</v>
      </c>
      <c r="Q69">
        <v>1</v>
      </c>
      <c r="R69">
        <f t="shared" si="106"/>
        <v>0</v>
      </c>
      <c r="S69">
        <f t="shared" si="107"/>
        <v>0</v>
      </c>
      <c r="T69">
        <f t="shared" si="108"/>
        <v>0</v>
      </c>
      <c r="U69">
        <f t="shared" si="109"/>
        <v>0</v>
      </c>
      <c r="V69">
        <f t="shared" si="110"/>
        <v>0</v>
      </c>
      <c r="W69">
        <f t="shared" si="111"/>
        <v>0</v>
      </c>
      <c r="X69">
        <f t="shared" si="112"/>
        <v>0</v>
      </c>
      <c r="Y69">
        <f t="shared" si="113"/>
        <v>0</v>
      </c>
      <c r="Z69">
        <f t="shared" si="114"/>
        <v>0</v>
      </c>
      <c r="AA69">
        <f t="shared" si="115"/>
        <v>0</v>
      </c>
      <c r="AB69">
        <f t="shared" si="116"/>
        <v>0</v>
      </c>
      <c r="AC69">
        <f t="shared" si="117"/>
        <v>0</v>
      </c>
      <c r="AD69">
        <f t="shared" si="118"/>
        <v>0</v>
      </c>
      <c r="AE69">
        <f t="shared" si="119"/>
        <v>0</v>
      </c>
      <c r="AF69">
        <f t="shared" si="120"/>
        <v>0</v>
      </c>
      <c r="AG69">
        <f t="shared" si="121"/>
        <v>0</v>
      </c>
      <c r="AH69">
        <f t="shared" si="122"/>
        <v>0</v>
      </c>
      <c r="AI69">
        <f t="shared" si="123"/>
        <v>0</v>
      </c>
      <c r="AJ69">
        <f t="shared" si="124"/>
        <v>0</v>
      </c>
      <c r="AK69">
        <f t="shared" si="125"/>
        <v>0</v>
      </c>
      <c r="AL69">
        <f t="shared" si="126"/>
        <v>0</v>
      </c>
      <c r="AM69">
        <f t="shared" si="127"/>
        <v>0</v>
      </c>
      <c r="AN69">
        <f t="shared" si="128"/>
        <v>0</v>
      </c>
      <c r="AO69">
        <f t="shared" si="129"/>
        <v>0</v>
      </c>
      <c r="AP69">
        <f t="shared" si="130"/>
        <v>0</v>
      </c>
      <c r="AQ69">
        <f t="shared" si="131"/>
        <v>0</v>
      </c>
      <c r="AR69">
        <f t="shared" si="132"/>
        <v>0</v>
      </c>
      <c r="AS69">
        <f t="shared" si="133"/>
        <v>0</v>
      </c>
      <c r="AT69">
        <f t="shared" si="134"/>
        <v>0</v>
      </c>
      <c r="AU69">
        <f t="shared" si="135"/>
        <v>0</v>
      </c>
    </row>
    <row r="70" spans="1:50" ht="23.1" customHeight="1">
      <c r="A70" s="138" t="s">
        <v>3154</v>
      </c>
      <c r="B70" s="138" t="s">
        <v>3155</v>
      </c>
      <c r="C70" s="139" t="s">
        <v>511</v>
      </c>
      <c r="D70" s="141">
        <v>2</v>
      </c>
      <c r="E70" s="141">
        <f>[2]단가대비표!L61</f>
        <v>9000</v>
      </c>
      <c r="F70" s="141">
        <f t="shared" si="102"/>
        <v>18000</v>
      </c>
      <c r="G70" s="141">
        <v>0</v>
      </c>
      <c r="H70" s="141">
        <f t="shared" si="103"/>
        <v>0</v>
      </c>
      <c r="I70" s="141">
        <v>0</v>
      </c>
      <c r="J70" s="141">
        <f t="shared" si="104"/>
        <v>0</v>
      </c>
      <c r="K70" s="141">
        <f t="shared" si="105"/>
        <v>9000</v>
      </c>
      <c r="L70" s="141">
        <f t="shared" si="105"/>
        <v>18000</v>
      </c>
      <c r="M70" s="141"/>
      <c r="O70" t="str">
        <f>"01"</f>
        <v>01</v>
      </c>
      <c r="P70" s="118" t="s">
        <v>3046</v>
      </c>
      <c r="Q70">
        <v>1</v>
      </c>
      <c r="R70">
        <f t="shared" si="106"/>
        <v>0</v>
      </c>
      <c r="S70">
        <f t="shared" si="107"/>
        <v>0</v>
      </c>
      <c r="T70">
        <f t="shared" si="108"/>
        <v>0</v>
      </c>
      <c r="U70">
        <f t="shared" si="109"/>
        <v>0</v>
      </c>
      <c r="V70">
        <f t="shared" si="110"/>
        <v>0</v>
      </c>
      <c r="W70">
        <f t="shared" si="111"/>
        <v>0</v>
      </c>
      <c r="X70">
        <f t="shared" si="112"/>
        <v>0</v>
      </c>
      <c r="Y70">
        <f t="shared" si="113"/>
        <v>0</v>
      </c>
      <c r="Z70">
        <f t="shared" si="114"/>
        <v>0</v>
      </c>
      <c r="AA70">
        <f t="shared" si="115"/>
        <v>0</v>
      </c>
      <c r="AB70">
        <f t="shared" si="116"/>
        <v>0</v>
      </c>
      <c r="AC70">
        <f t="shared" si="117"/>
        <v>0</v>
      </c>
      <c r="AD70">
        <f t="shared" si="118"/>
        <v>0</v>
      </c>
      <c r="AE70">
        <f t="shared" si="119"/>
        <v>0</v>
      </c>
      <c r="AF70">
        <f t="shared" si="120"/>
        <v>0</v>
      </c>
      <c r="AG70">
        <f t="shared" si="121"/>
        <v>0</v>
      </c>
      <c r="AH70">
        <f t="shared" si="122"/>
        <v>0</v>
      </c>
      <c r="AI70">
        <f t="shared" si="123"/>
        <v>0</v>
      </c>
      <c r="AJ70">
        <f t="shared" si="124"/>
        <v>0</v>
      </c>
      <c r="AK70">
        <f t="shared" si="125"/>
        <v>0</v>
      </c>
      <c r="AL70">
        <f t="shared" si="126"/>
        <v>0</v>
      </c>
      <c r="AM70">
        <f t="shared" si="127"/>
        <v>0</v>
      </c>
      <c r="AN70">
        <f t="shared" si="128"/>
        <v>0</v>
      </c>
      <c r="AO70">
        <f t="shared" si="129"/>
        <v>0</v>
      </c>
      <c r="AP70">
        <f t="shared" si="130"/>
        <v>0</v>
      </c>
      <c r="AQ70">
        <f t="shared" si="131"/>
        <v>0</v>
      </c>
      <c r="AR70">
        <f t="shared" si="132"/>
        <v>0</v>
      </c>
      <c r="AS70">
        <f t="shared" si="133"/>
        <v>0</v>
      </c>
      <c r="AT70">
        <f t="shared" si="134"/>
        <v>0</v>
      </c>
      <c r="AU70">
        <f t="shared" si="135"/>
        <v>0</v>
      </c>
    </row>
    <row r="71" spans="1:50" ht="23.1" customHeight="1">
      <c r="A71" s="138" t="s">
        <v>3156</v>
      </c>
      <c r="B71" s="138" t="s">
        <v>3157</v>
      </c>
      <c r="C71" s="139" t="s">
        <v>511</v>
      </c>
      <c r="D71" s="141">
        <f>[2]공량산출서!F74</f>
        <v>2</v>
      </c>
      <c r="E71" s="141">
        <f>[2]단가대비표!L41</f>
        <v>16000</v>
      </c>
      <c r="F71" s="141">
        <f t="shared" si="102"/>
        <v>32000</v>
      </c>
      <c r="G71" s="141">
        <v>0</v>
      </c>
      <c r="H71" s="141">
        <f t="shared" si="103"/>
        <v>0</v>
      </c>
      <c r="I71" s="141">
        <v>0</v>
      </c>
      <c r="J71" s="141">
        <f t="shared" si="104"/>
        <v>0</v>
      </c>
      <c r="K71" s="141">
        <f t="shared" si="105"/>
        <v>16000</v>
      </c>
      <c r="L71" s="141">
        <f t="shared" si="105"/>
        <v>32000</v>
      </c>
      <c r="M71" s="141"/>
      <c r="O71" t="str">
        <f>"01"</f>
        <v>01</v>
      </c>
      <c r="P71" s="118" t="s">
        <v>3046</v>
      </c>
      <c r="Q71">
        <v>1</v>
      </c>
      <c r="R71">
        <f t="shared" si="106"/>
        <v>0</v>
      </c>
      <c r="S71">
        <f t="shared" si="107"/>
        <v>0</v>
      </c>
      <c r="T71">
        <f t="shared" si="108"/>
        <v>0</v>
      </c>
      <c r="U71">
        <f t="shared" si="109"/>
        <v>0</v>
      </c>
      <c r="V71">
        <f t="shared" si="110"/>
        <v>0</v>
      </c>
      <c r="W71">
        <f t="shared" si="111"/>
        <v>0</v>
      </c>
      <c r="X71">
        <f t="shared" si="112"/>
        <v>0</v>
      </c>
      <c r="Y71">
        <f t="shared" si="113"/>
        <v>0</v>
      </c>
      <c r="Z71">
        <f t="shared" si="114"/>
        <v>0</v>
      </c>
      <c r="AA71">
        <f t="shared" si="115"/>
        <v>0</v>
      </c>
      <c r="AB71">
        <f t="shared" si="116"/>
        <v>0</v>
      </c>
      <c r="AC71">
        <f t="shared" si="117"/>
        <v>0</v>
      </c>
      <c r="AD71">
        <f t="shared" si="118"/>
        <v>0</v>
      </c>
      <c r="AE71">
        <f t="shared" si="119"/>
        <v>0</v>
      </c>
      <c r="AF71">
        <f t="shared" si="120"/>
        <v>0</v>
      </c>
      <c r="AG71">
        <f t="shared" si="121"/>
        <v>0</v>
      </c>
      <c r="AH71">
        <f t="shared" si="122"/>
        <v>0</v>
      </c>
      <c r="AI71">
        <f t="shared" si="123"/>
        <v>0</v>
      </c>
      <c r="AJ71">
        <f t="shared" si="124"/>
        <v>0</v>
      </c>
      <c r="AK71">
        <f t="shared" si="125"/>
        <v>0</v>
      </c>
      <c r="AL71">
        <f t="shared" si="126"/>
        <v>0</v>
      </c>
      <c r="AM71">
        <f t="shared" si="127"/>
        <v>0</v>
      </c>
      <c r="AN71">
        <f t="shared" si="128"/>
        <v>0</v>
      </c>
      <c r="AO71">
        <f t="shared" si="129"/>
        <v>0</v>
      </c>
      <c r="AP71">
        <f t="shared" si="130"/>
        <v>0</v>
      </c>
      <c r="AQ71">
        <f t="shared" si="131"/>
        <v>0</v>
      </c>
      <c r="AR71">
        <f t="shared" si="132"/>
        <v>0</v>
      </c>
      <c r="AS71">
        <f t="shared" si="133"/>
        <v>0</v>
      </c>
      <c r="AT71">
        <f t="shared" si="134"/>
        <v>0</v>
      </c>
      <c r="AU71">
        <f t="shared" si="135"/>
        <v>0</v>
      </c>
    </row>
    <row r="72" spans="1:50" ht="23.1" customHeight="1">
      <c r="A72" s="138" t="s">
        <v>3158</v>
      </c>
      <c r="B72" s="138" t="s">
        <v>3159</v>
      </c>
      <c r="C72" s="139" t="s">
        <v>511</v>
      </c>
      <c r="D72" s="141">
        <f>[2]공량산출서!F76</f>
        <v>2</v>
      </c>
      <c r="E72" s="141">
        <f>[2]단가대비표!L15</f>
        <v>50000</v>
      </c>
      <c r="F72" s="141">
        <f t="shared" si="102"/>
        <v>100000</v>
      </c>
      <c r="G72" s="141">
        <v>0</v>
      </c>
      <c r="H72" s="141">
        <f t="shared" si="103"/>
        <v>0</v>
      </c>
      <c r="I72" s="141">
        <v>0</v>
      </c>
      <c r="J72" s="141">
        <f t="shared" si="104"/>
        <v>0</v>
      </c>
      <c r="K72" s="141">
        <f t="shared" si="105"/>
        <v>50000</v>
      </c>
      <c r="L72" s="141">
        <f t="shared" si="105"/>
        <v>100000</v>
      </c>
      <c r="M72" s="141"/>
      <c r="O72" t="str">
        <f>"01"</f>
        <v>01</v>
      </c>
      <c r="P72" s="118" t="s">
        <v>3046</v>
      </c>
      <c r="Q72">
        <v>1</v>
      </c>
      <c r="R72">
        <f t="shared" si="106"/>
        <v>0</v>
      </c>
      <c r="S72">
        <f t="shared" si="107"/>
        <v>0</v>
      </c>
      <c r="T72">
        <f t="shared" si="108"/>
        <v>0</v>
      </c>
      <c r="U72">
        <f t="shared" si="109"/>
        <v>0</v>
      </c>
      <c r="V72">
        <f t="shared" si="110"/>
        <v>0</v>
      </c>
      <c r="W72">
        <f t="shared" si="111"/>
        <v>0</v>
      </c>
      <c r="X72">
        <f t="shared" si="112"/>
        <v>0</v>
      </c>
      <c r="Y72">
        <f t="shared" si="113"/>
        <v>0</v>
      </c>
      <c r="Z72">
        <f t="shared" si="114"/>
        <v>0</v>
      </c>
      <c r="AA72">
        <f t="shared" si="115"/>
        <v>0</v>
      </c>
      <c r="AB72">
        <f t="shared" si="116"/>
        <v>0</v>
      </c>
      <c r="AC72">
        <f t="shared" si="117"/>
        <v>0</v>
      </c>
      <c r="AD72">
        <f t="shared" si="118"/>
        <v>0</v>
      </c>
      <c r="AE72">
        <f t="shared" si="119"/>
        <v>0</v>
      </c>
      <c r="AF72">
        <f t="shared" si="120"/>
        <v>0</v>
      </c>
      <c r="AG72">
        <f t="shared" si="121"/>
        <v>0</v>
      </c>
      <c r="AH72">
        <f t="shared" si="122"/>
        <v>0</v>
      </c>
      <c r="AI72">
        <f t="shared" si="123"/>
        <v>0</v>
      </c>
      <c r="AJ72">
        <f t="shared" si="124"/>
        <v>0</v>
      </c>
      <c r="AK72">
        <f t="shared" si="125"/>
        <v>0</v>
      </c>
      <c r="AL72">
        <f t="shared" si="126"/>
        <v>0</v>
      </c>
      <c r="AM72">
        <f t="shared" si="127"/>
        <v>0</v>
      </c>
      <c r="AN72">
        <f t="shared" si="128"/>
        <v>0</v>
      </c>
      <c r="AO72">
        <f t="shared" si="129"/>
        <v>0</v>
      </c>
      <c r="AP72">
        <f t="shared" si="130"/>
        <v>0</v>
      </c>
      <c r="AQ72">
        <f t="shared" si="131"/>
        <v>0</v>
      </c>
      <c r="AR72">
        <f t="shared" si="132"/>
        <v>0</v>
      </c>
      <c r="AS72">
        <f t="shared" si="133"/>
        <v>0</v>
      </c>
      <c r="AT72">
        <f t="shared" si="134"/>
        <v>0</v>
      </c>
      <c r="AU72">
        <f t="shared" si="135"/>
        <v>0</v>
      </c>
    </row>
    <row r="73" spans="1:50" ht="23.1" customHeight="1">
      <c r="A73" s="138" t="s">
        <v>1673</v>
      </c>
      <c r="B73" s="138" t="s">
        <v>3160</v>
      </c>
      <c r="C73" s="139" t="s">
        <v>3120</v>
      </c>
      <c r="D73" s="141">
        <f>[2]공량산출서!F78</f>
        <v>11</v>
      </c>
      <c r="E73" s="141">
        <f>[2]단가대비표!L85</f>
        <v>4290</v>
      </c>
      <c r="F73" s="141">
        <f t="shared" si="102"/>
        <v>47190</v>
      </c>
      <c r="G73" s="141">
        <v>0</v>
      </c>
      <c r="H73" s="141">
        <f t="shared" si="103"/>
        <v>0</v>
      </c>
      <c r="I73" s="141">
        <v>0</v>
      </c>
      <c r="J73" s="141">
        <f t="shared" si="104"/>
        <v>0</v>
      </c>
      <c r="K73" s="141">
        <f t="shared" si="105"/>
        <v>4290</v>
      </c>
      <c r="L73" s="141">
        <f t="shared" si="105"/>
        <v>47190</v>
      </c>
      <c r="M73" s="154" t="s">
        <v>3161</v>
      </c>
      <c r="O73" t="str">
        <f>"04"</f>
        <v>04</v>
      </c>
      <c r="P73" s="118" t="s">
        <v>3046</v>
      </c>
      <c r="Q73">
        <v>1</v>
      </c>
      <c r="R73">
        <f t="shared" si="106"/>
        <v>0</v>
      </c>
      <c r="S73">
        <f t="shared" si="107"/>
        <v>0</v>
      </c>
      <c r="T73">
        <f t="shared" si="108"/>
        <v>0</v>
      </c>
      <c r="U73">
        <f t="shared" si="109"/>
        <v>0</v>
      </c>
      <c r="V73">
        <f t="shared" si="110"/>
        <v>0</v>
      </c>
      <c r="W73">
        <f t="shared" si="111"/>
        <v>0</v>
      </c>
      <c r="X73">
        <f t="shared" si="112"/>
        <v>0</v>
      </c>
      <c r="Y73">
        <f t="shared" si="113"/>
        <v>0</v>
      </c>
      <c r="Z73">
        <f t="shared" si="114"/>
        <v>0</v>
      </c>
      <c r="AA73">
        <f t="shared" si="115"/>
        <v>0</v>
      </c>
      <c r="AB73">
        <f t="shared" si="116"/>
        <v>0</v>
      </c>
      <c r="AC73">
        <f t="shared" si="117"/>
        <v>0</v>
      </c>
      <c r="AD73">
        <f t="shared" si="118"/>
        <v>0</v>
      </c>
      <c r="AE73">
        <f t="shared" si="119"/>
        <v>0</v>
      </c>
      <c r="AF73">
        <f t="shared" si="120"/>
        <v>0</v>
      </c>
      <c r="AG73">
        <f t="shared" si="121"/>
        <v>0</v>
      </c>
      <c r="AH73">
        <f t="shared" si="122"/>
        <v>0</v>
      </c>
      <c r="AI73">
        <f t="shared" si="123"/>
        <v>0</v>
      </c>
      <c r="AJ73">
        <f t="shared" si="124"/>
        <v>0</v>
      </c>
      <c r="AK73">
        <f t="shared" si="125"/>
        <v>0</v>
      </c>
      <c r="AL73">
        <f t="shared" si="126"/>
        <v>0</v>
      </c>
      <c r="AM73">
        <f t="shared" si="127"/>
        <v>0</v>
      </c>
      <c r="AN73">
        <f t="shared" si="128"/>
        <v>0</v>
      </c>
      <c r="AO73">
        <f t="shared" si="129"/>
        <v>0</v>
      </c>
      <c r="AP73">
        <f t="shared" si="130"/>
        <v>0</v>
      </c>
      <c r="AQ73">
        <f t="shared" si="131"/>
        <v>0</v>
      </c>
      <c r="AR73">
        <f t="shared" si="132"/>
        <v>0</v>
      </c>
      <c r="AS73">
        <f t="shared" si="133"/>
        <v>0</v>
      </c>
      <c r="AT73">
        <f t="shared" si="134"/>
        <v>0</v>
      </c>
      <c r="AU73">
        <f t="shared" si="135"/>
        <v>0</v>
      </c>
    </row>
    <row r="74" spans="1:50" ht="23.1" customHeight="1">
      <c r="A74" s="138" t="s">
        <v>1673</v>
      </c>
      <c r="B74" s="138" t="s">
        <v>3162</v>
      </c>
      <c r="C74" s="139" t="s">
        <v>3120</v>
      </c>
      <c r="D74" s="141">
        <f>[2]공량산출서!F80</f>
        <v>3</v>
      </c>
      <c r="E74" s="141">
        <f>[2]단가대비표!L86</f>
        <v>7632</v>
      </c>
      <c r="F74" s="141">
        <f t="shared" si="102"/>
        <v>22896</v>
      </c>
      <c r="G74" s="141">
        <v>0</v>
      </c>
      <c r="H74" s="141">
        <f t="shared" si="103"/>
        <v>0</v>
      </c>
      <c r="I74" s="141">
        <v>0</v>
      </c>
      <c r="J74" s="141">
        <f t="shared" si="104"/>
        <v>0</v>
      </c>
      <c r="K74" s="141">
        <f t="shared" si="105"/>
        <v>7632</v>
      </c>
      <c r="L74" s="141">
        <f t="shared" si="105"/>
        <v>22896</v>
      </c>
      <c r="M74" s="154" t="s">
        <v>3163</v>
      </c>
      <c r="O74" t="str">
        <f>"04"</f>
        <v>04</v>
      </c>
      <c r="P74" s="118" t="s">
        <v>3046</v>
      </c>
      <c r="Q74">
        <v>1</v>
      </c>
      <c r="R74">
        <f t="shared" si="106"/>
        <v>0</v>
      </c>
      <c r="S74">
        <f t="shared" si="107"/>
        <v>0</v>
      </c>
      <c r="T74">
        <f t="shared" si="108"/>
        <v>0</v>
      </c>
      <c r="U74">
        <f t="shared" si="109"/>
        <v>0</v>
      </c>
      <c r="V74">
        <f t="shared" si="110"/>
        <v>0</v>
      </c>
      <c r="W74">
        <f t="shared" si="111"/>
        <v>0</v>
      </c>
      <c r="X74">
        <f t="shared" si="112"/>
        <v>0</v>
      </c>
      <c r="Y74">
        <f t="shared" si="113"/>
        <v>0</v>
      </c>
      <c r="Z74">
        <f t="shared" si="114"/>
        <v>0</v>
      </c>
      <c r="AA74">
        <f t="shared" si="115"/>
        <v>0</v>
      </c>
      <c r="AB74">
        <f t="shared" si="116"/>
        <v>0</v>
      </c>
      <c r="AC74">
        <f t="shared" si="117"/>
        <v>0</v>
      </c>
      <c r="AD74">
        <f t="shared" si="118"/>
        <v>0</v>
      </c>
      <c r="AE74">
        <f t="shared" si="119"/>
        <v>0</v>
      </c>
      <c r="AF74">
        <f t="shared" si="120"/>
        <v>0</v>
      </c>
      <c r="AG74">
        <f t="shared" si="121"/>
        <v>0</v>
      </c>
      <c r="AH74">
        <f t="shared" si="122"/>
        <v>0</v>
      </c>
      <c r="AI74">
        <f t="shared" si="123"/>
        <v>0</v>
      </c>
      <c r="AJ74">
        <f t="shared" si="124"/>
        <v>0</v>
      </c>
      <c r="AK74">
        <f t="shared" si="125"/>
        <v>0</v>
      </c>
      <c r="AL74">
        <f t="shared" si="126"/>
        <v>0</v>
      </c>
      <c r="AM74">
        <f t="shared" si="127"/>
        <v>0</v>
      </c>
      <c r="AN74">
        <f t="shared" si="128"/>
        <v>0</v>
      </c>
      <c r="AO74">
        <f t="shared" si="129"/>
        <v>0</v>
      </c>
      <c r="AP74">
        <f t="shared" si="130"/>
        <v>0</v>
      </c>
      <c r="AQ74">
        <f t="shared" si="131"/>
        <v>0</v>
      </c>
      <c r="AR74">
        <f t="shared" si="132"/>
        <v>0</v>
      </c>
      <c r="AS74">
        <f t="shared" si="133"/>
        <v>0</v>
      </c>
      <c r="AT74">
        <f t="shared" si="134"/>
        <v>0</v>
      </c>
      <c r="AU74">
        <f t="shared" si="135"/>
        <v>0</v>
      </c>
    </row>
    <row r="75" spans="1:50" ht="23.1" customHeight="1">
      <c r="A75" s="138" t="s">
        <v>1673</v>
      </c>
      <c r="B75" s="138" t="s">
        <v>3164</v>
      </c>
      <c r="C75" s="139" t="s">
        <v>3120</v>
      </c>
      <c r="D75" s="141">
        <f>[2]공량산출서!F82</f>
        <v>10</v>
      </c>
      <c r="E75" s="141">
        <f>[2]단가대비표!L84</f>
        <v>12490</v>
      </c>
      <c r="F75" s="141">
        <f t="shared" si="102"/>
        <v>124900</v>
      </c>
      <c r="G75" s="141">
        <v>0</v>
      </c>
      <c r="H75" s="141">
        <f t="shared" si="103"/>
        <v>0</v>
      </c>
      <c r="I75" s="141">
        <v>0</v>
      </c>
      <c r="J75" s="141">
        <f t="shared" si="104"/>
        <v>0</v>
      </c>
      <c r="K75" s="141">
        <f t="shared" si="105"/>
        <v>12490</v>
      </c>
      <c r="L75" s="141">
        <f t="shared" si="105"/>
        <v>124900</v>
      </c>
      <c r="M75" s="154" t="s">
        <v>3163</v>
      </c>
      <c r="O75" t="str">
        <f>"04"</f>
        <v>04</v>
      </c>
      <c r="P75" s="118" t="s">
        <v>3046</v>
      </c>
      <c r="Q75">
        <v>1</v>
      </c>
      <c r="R75">
        <f t="shared" si="106"/>
        <v>0</v>
      </c>
      <c r="S75">
        <f t="shared" si="107"/>
        <v>0</v>
      </c>
      <c r="T75">
        <f t="shared" si="108"/>
        <v>0</v>
      </c>
      <c r="U75">
        <f t="shared" si="109"/>
        <v>0</v>
      </c>
      <c r="V75">
        <f t="shared" si="110"/>
        <v>0</v>
      </c>
      <c r="W75">
        <f t="shared" si="111"/>
        <v>0</v>
      </c>
      <c r="X75">
        <f t="shared" si="112"/>
        <v>0</v>
      </c>
      <c r="Y75">
        <f t="shared" si="113"/>
        <v>0</v>
      </c>
      <c r="Z75">
        <f t="shared" si="114"/>
        <v>0</v>
      </c>
      <c r="AA75">
        <f t="shared" si="115"/>
        <v>0</v>
      </c>
      <c r="AB75">
        <f t="shared" si="116"/>
        <v>0</v>
      </c>
      <c r="AC75">
        <f t="shared" si="117"/>
        <v>0</v>
      </c>
      <c r="AD75">
        <f t="shared" si="118"/>
        <v>0</v>
      </c>
      <c r="AE75">
        <f t="shared" si="119"/>
        <v>0</v>
      </c>
      <c r="AF75">
        <f t="shared" si="120"/>
        <v>0</v>
      </c>
      <c r="AG75">
        <f t="shared" si="121"/>
        <v>0</v>
      </c>
      <c r="AH75">
        <f t="shared" si="122"/>
        <v>0</v>
      </c>
      <c r="AI75">
        <f t="shared" si="123"/>
        <v>0</v>
      </c>
      <c r="AJ75">
        <f t="shared" si="124"/>
        <v>0</v>
      </c>
      <c r="AK75">
        <f t="shared" si="125"/>
        <v>0</v>
      </c>
      <c r="AL75">
        <f t="shared" si="126"/>
        <v>0</v>
      </c>
      <c r="AM75">
        <f t="shared" si="127"/>
        <v>0</v>
      </c>
      <c r="AN75">
        <f t="shared" si="128"/>
        <v>0</v>
      </c>
      <c r="AO75">
        <f t="shared" si="129"/>
        <v>0</v>
      </c>
      <c r="AP75">
        <f t="shared" si="130"/>
        <v>0</v>
      </c>
      <c r="AQ75">
        <f t="shared" si="131"/>
        <v>0</v>
      </c>
      <c r="AR75">
        <f t="shared" si="132"/>
        <v>0</v>
      </c>
      <c r="AS75">
        <f t="shared" si="133"/>
        <v>0</v>
      </c>
      <c r="AT75">
        <f t="shared" si="134"/>
        <v>0</v>
      </c>
      <c r="AU75">
        <f t="shared" si="135"/>
        <v>0</v>
      </c>
    </row>
    <row r="76" spans="1:50" ht="23.1" customHeight="1">
      <c r="A76" s="138" t="s">
        <v>1673</v>
      </c>
      <c r="B76" s="138" t="s">
        <v>3165</v>
      </c>
      <c r="C76" s="139" t="s">
        <v>3120</v>
      </c>
      <c r="D76" s="141">
        <f>[2]공량산출서!F84</f>
        <v>11</v>
      </c>
      <c r="E76" s="141">
        <f>[2]단가대비표!L89</f>
        <v>1895</v>
      </c>
      <c r="F76" s="141">
        <f t="shared" si="102"/>
        <v>20845</v>
      </c>
      <c r="G76" s="141">
        <v>0</v>
      </c>
      <c r="H76" s="141">
        <f t="shared" si="103"/>
        <v>0</v>
      </c>
      <c r="I76" s="141">
        <v>0</v>
      </c>
      <c r="J76" s="141">
        <f t="shared" si="104"/>
        <v>0</v>
      </c>
      <c r="K76" s="141">
        <f t="shared" si="105"/>
        <v>1895</v>
      </c>
      <c r="L76" s="141">
        <f t="shared" si="105"/>
        <v>20845</v>
      </c>
      <c r="M76" s="154" t="s">
        <v>3166</v>
      </c>
      <c r="O76" t="str">
        <f>"04"</f>
        <v>04</v>
      </c>
      <c r="P76" s="118" t="s">
        <v>3046</v>
      </c>
      <c r="Q76">
        <v>1</v>
      </c>
      <c r="R76">
        <f t="shared" si="106"/>
        <v>0</v>
      </c>
      <c r="S76">
        <f t="shared" si="107"/>
        <v>0</v>
      </c>
      <c r="T76">
        <f t="shared" si="108"/>
        <v>0</v>
      </c>
      <c r="U76">
        <f t="shared" si="109"/>
        <v>0</v>
      </c>
      <c r="V76">
        <f t="shared" si="110"/>
        <v>0</v>
      </c>
      <c r="W76">
        <f t="shared" si="111"/>
        <v>0</v>
      </c>
      <c r="X76">
        <f t="shared" si="112"/>
        <v>0</v>
      </c>
      <c r="Y76">
        <f t="shared" si="113"/>
        <v>0</v>
      </c>
      <c r="Z76">
        <f t="shared" si="114"/>
        <v>0</v>
      </c>
      <c r="AA76">
        <f t="shared" si="115"/>
        <v>0</v>
      </c>
      <c r="AB76">
        <f t="shared" si="116"/>
        <v>0</v>
      </c>
      <c r="AC76">
        <f t="shared" si="117"/>
        <v>0</v>
      </c>
      <c r="AD76">
        <f t="shared" si="118"/>
        <v>0</v>
      </c>
      <c r="AE76">
        <f t="shared" si="119"/>
        <v>0</v>
      </c>
      <c r="AF76">
        <f t="shared" si="120"/>
        <v>0</v>
      </c>
      <c r="AG76">
        <f t="shared" si="121"/>
        <v>0</v>
      </c>
      <c r="AH76">
        <f t="shared" si="122"/>
        <v>0</v>
      </c>
      <c r="AI76">
        <f t="shared" si="123"/>
        <v>0</v>
      </c>
      <c r="AJ76">
        <f t="shared" si="124"/>
        <v>0</v>
      </c>
      <c r="AK76">
        <f t="shared" si="125"/>
        <v>0</v>
      </c>
      <c r="AL76">
        <f t="shared" si="126"/>
        <v>0</v>
      </c>
      <c r="AM76">
        <f t="shared" si="127"/>
        <v>0</v>
      </c>
      <c r="AN76">
        <f t="shared" si="128"/>
        <v>0</v>
      </c>
      <c r="AO76">
        <f t="shared" si="129"/>
        <v>0</v>
      </c>
      <c r="AP76">
        <f t="shared" si="130"/>
        <v>0</v>
      </c>
      <c r="AQ76">
        <f t="shared" si="131"/>
        <v>0</v>
      </c>
      <c r="AR76">
        <f t="shared" si="132"/>
        <v>0</v>
      </c>
      <c r="AS76">
        <f t="shared" si="133"/>
        <v>0</v>
      </c>
      <c r="AT76">
        <f t="shared" si="134"/>
        <v>0</v>
      </c>
      <c r="AU76">
        <f t="shared" si="135"/>
        <v>0</v>
      </c>
    </row>
    <row r="77" spans="1:50" ht="23.1" customHeight="1">
      <c r="A77" s="138" t="s">
        <v>3123</v>
      </c>
      <c r="B77" s="142" t="str">
        <f>"관의 " &amp; N77*100 &amp; "%"</f>
        <v>관의 2%</v>
      </c>
      <c r="C77" s="139" t="s">
        <v>800</v>
      </c>
      <c r="D77" s="141">
        <v>1</v>
      </c>
      <c r="E77" s="141">
        <f>SUMIF(O60:O91, "04", F60:F91)</f>
        <v>558181</v>
      </c>
      <c r="F77" s="141">
        <f>ROUNDDOWN((E77)*N77, 0)</f>
        <v>11163</v>
      </c>
      <c r="G77" s="141"/>
      <c r="H77" s="141"/>
      <c r="I77" s="141"/>
      <c r="J77" s="141"/>
      <c r="K77" s="141">
        <f t="shared" si="105"/>
        <v>558181</v>
      </c>
      <c r="L77" s="141">
        <f t="shared" si="105"/>
        <v>11163</v>
      </c>
      <c r="M77" s="141"/>
      <c r="N77">
        <v>0.02</v>
      </c>
      <c r="O77" t="str">
        <f>""</f>
        <v/>
      </c>
      <c r="P77" s="118" t="s">
        <v>3046</v>
      </c>
      <c r="Q77">
        <v>1</v>
      </c>
      <c r="R77">
        <f t="shared" si="106"/>
        <v>0</v>
      </c>
      <c r="S77">
        <f t="shared" si="107"/>
        <v>0</v>
      </c>
      <c r="T77">
        <f t="shared" si="108"/>
        <v>0</v>
      </c>
      <c r="U77">
        <f t="shared" si="109"/>
        <v>0</v>
      </c>
      <c r="V77">
        <f t="shared" si="110"/>
        <v>0</v>
      </c>
      <c r="W77">
        <f t="shared" si="111"/>
        <v>0</v>
      </c>
      <c r="X77">
        <f t="shared" si="112"/>
        <v>0</v>
      </c>
      <c r="Y77">
        <f t="shared" si="113"/>
        <v>0</v>
      </c>
      <c r="Z77">
        <f t="shared" si="114"/>
        <v>0</v>
      </c>
      <c r="AA77">
        <f t="shared" si="115"/>
        <v>0</v>
      </c>
      <c r="AB77">
        <f t="shared" si="116"/>
        <v>0</v>
      </c>
      <c r="AC77">
        <f t="shared" si="117"/>
        <v>0</v>
      </c>
      <c r="AD77">
        <f t="shared" si="118"/>
        <v>0</v>
      </c>
      <c r="AE77">
        <f t="shared" si="119"/>
        <v>0</v>
      </c>
      <c r="AF77">
        <f t="shared" si="120"/>
        <v>0</v>
      </c>
      <c r="AG77">
        <f t="shared" si="121"/>
        <v>0</v>
      </c>
      <c r="AH77">
        <f t="shared" si="122"/>
        <v>0</v>
      </c>
      <c r="AI77">
        <f t="shared" si="123"/>
        <v>0</v>
      </c>
      <c r="AJ77">
        <f t="shared" si="124"/>
        <v>0</v>
      </c>
      <c r="AK77">
        <f t="shared" si="125"/>
        <v>0</v>
      </c>
      <c r="AL77">
        <f t="shared" si="126"/>
        <v>0</v>
      </c>
      <c r="AM77">
        <f t="shared" si="127"/>
        <v>0</v>
      </c>
      <c r="AN77">
        <f t="shared" si="128"/>
        <v>0</v>
      </c>
      <c r="AO77">
        <f t="shared" si="129"/>
        <v>0</v>
      </c>
      <c r="AP77">
        <f t="shared" si="130"/>
        <v>0</v>
      </c>
      <c r="AQ77">
        <f t="shared" si="131"/>
        <v>0</v>
      </c>
      <c r="AR77">
        <f t="shared" si="132"/>
        <v>0</v>
      </c>
      <c r="AS77">
        <f t="shared" si="133"/>
        <v>0</v>
      </c>
      <c r="AT77">
        <f t="shared" si="134"/>
        <v>0</v>
      </c>
      <c r="AU77">
        <f t="shared" si="135"/>
        <v>0</v>
      </c>
      <c r="AW77" s="118" t="s">
        <v>3124</v>
      </c>
      <c r="AX77" s="118" t="s">
        <v>3125</v>
      </c>
    </row>
    <row r="78" spans="1:50" ht="23.1" customHeight="1">
      <c r="A78" s="138" t="s">
        <v>3167</v>
      </c>
      <c r="B78" s="138" t="s">
        <v>3168</v>
      </c>
      <c r="C78" s="139" t="s">
        <v>511</v>
      </c>
      <c r="D78" s="141">
        <v>1</v>
      </c>
      <c r="E78" s="141">
        <f>[2]단가대비표!L101</f>
        <v>739</v>
      </c>
      <c r="F78" s="141">
        <f t="shared" ref="F78:F88" si="137">ROUNDDOWN(D78*E78, 0)</f>
        <v>739</v>
      </c>
      <c r="G78" s="141">
        <v>0</v>
      </c>
      <c r="H78" s="141">
        <f t="shared" ref="H78:H88" si="138">ROUNDDOWN(D78*G78, 0)</f>
        <v>0</v>
      </c>
      <c r="I78" s="141">
        <v>0</v>
      </c>
      <c r="J78" s="141">
        <f t="shared" ref="J78:J88" si="139">ROUNDDOWN(D78*I78, 0)</f>
        <v>0</v>
      </c>
      <c r="K78" s="141">
        <f t="shared" si="105"/>
        <v>739</v>
      </c>
      <c r="L78" s="141">
        <f t="shared" si="105"/>
        <v>739</v>
      </c>
      <c r="M78" s="154" t="s">
        <v>3169</v>
      </c>
      <c r="O78" t="str">
        <f t="shared" ref="O78:O88" si="140">"01"</f>
        <v>01</v>
      </c>
      <c r="P78" s="118" t="s">
        <v>3046</v>
      </c>
      <c r="Q78">
        <v>1</v>
      </c>
      <c r="R78">
        <f t="shared" si="106"/>
        <v>0</v>
      </c>
      <c r="S78">
        <f t="shared" si="107"/>
        <v>0</v>
      </c>
      <c r="T78">
        <f t="shared" si="108"/>
        <v>0</v>
      </c>
      <c r="U78">
        <f t="shared" si="109"/>
        <v>0</v>
      </c>
      <c r="V78">
        <f t="shared" si="110"/>
        <v>0</v>
      </c>
      <c r="W78">
        <f t="shared" si="111"/>
        <v>0</v>
      </c>
      <c r="X78">
        <f t="shared" si="112"/>
        <v>0</v>
      </c>
      <c r="Y78">
        <f t="shared" si="113"/>
        <v>0</v>
      </c>
      <c r="Z78">
        <f t="shared" si="114"/>
        <v>0</v>
      </c>
      <c r="AA78">
        <f t="shared" si="115"/>
        <v>0</v>
      </c>
      <c r="AB78">
        <f t="shared" si="116"/>
        <v>0</v>
      </c>
      <c r="AC78">
        <f t="shared" si="117"/>
        <v>0</v>
      </c>
      <c r="AD78">
        <f t="shared" si="118"/>
        <v>0</v>
      </c>
      <c r="AE78">
        <f t="shared" si="119"/>
        <v>0</v>
      </c>
      <c r="AF78">
        <f t="shared" si="120"/>
        <v>0</v>
      </c>
      <c r="AG78">
        <f t="shared" si="121"/>
        <v>0</v>
      </c>
      <c r="AH78">
        <f t="shared" si="122"/>
        <v>0</v>
      </c>
      <c r="AI78">
        <f t="shared" si="123"/>
        <v>0</v>
      </c>
      <c r="AJ78">
        <f t="shared" si="124"/>
        <v>0</v>
      </c>
      <c r="AK78">
        <f t="shared" si="125"/>
        <v>0</v>
      </c>
      <c r="AL78">
        <f t="shared" si="126"/>
        <v>0</v>
      </c>
      <c r="AM78">
        <f t="shared" si="127"/>
        <v>0</v>
      </c>
      <c r="AN78">
        <f t="shared" si="128"/>
        <v>0</v>
      </c>
      <c r="AO78">
        <f t="shared" si="129"/>
        <v>0</v>
      </c>
      <c r="AP78">
        <f t="shared" si="130"/>
        <v>0</v>
      </c>
      <c r="AQ78">
        <f t="shared" si="131"/>
        <v>0</v>
      </c>
      <c r="AR78">
        <f t="shared" si="132"/>
        <v>0</v>
      </c>
      <c r="AS78">
        <f t="shared" si="133"/>
        <v>0</v>
      </c>
      <c r="AT78">
        <f t="shared" si="134"/>
        <v>0</v>
      </c>
      <c r="AU78">
        <f t="shared" si="135"/>
        <v>0</v>
      </c>
    </row>
    <row r="79" spans="1:50" ht="23.1" customHeight="1">
      <c r="A79" s="138" t="s">
        <v>3167</v>
      </c>
      <c r="B79" s="138" t="s">
        <v>3170</v>
      </c>
      <c r="C79" s="139" t="s">
        <v>511</v>
      </c>
      <c r="D79" s="141">
        <v>13</v>
      </c>
      <c r="E79" s="141">
        <f>[2]단가대비표!L100</f>
        <v>359</v>
      </c>
      <c r="F79" s="141">
        <f t="shared" si="137"/>
        <v>4667</v>
      </c>
      <c r="G79" s="141">
        <v>0</v>
      </c>
      <c r="H79" s="141">
        <f t="shared" si="138"/>
        <v>0</v>
      </c>
      <c r="I79" s="141">
        <v>0</v>
      </c>
      <c r="J79" s="141">
        <f t="shared" si="139"/>
        <v>0</v>
      </c>
      <c r="K79" s="141">
        <f t="shared" si="105"/>
        <v>359</v>
      </c>
      <c r="L79" s="141">
        <f t="shared" si="105"/>
        <v>4667</v>
      </c>
      <c r="M79" s="141"/>
      <c r="O79" t="str">
        <f t="shared" si="140"/>
        <v>01</v>
      </c>
      <c r="P79" s="118" t="s">
        <v>3046</v>
      </c>
      <c r="Q79">
        <v>1</v>
      </c>
      <c r="R79">
        <f t="shared" si="106"/>
        <v>0</v>
      </c>
      <c r="S79">
        <f t="shared" si="107"/>
        <v>0</v>
      </c>
      <c r="T79">
        <f t="shared" si="108"/>
        <v>0</v>
      </c>
      <c r="U79">
        <f t="shared" si="109"/>
        <v>0</v>
      </c>
      <c r="V79">
        <f t="shared" si="110"/>
        <v>0</v>
      </c>
      <c r="W79">
        <f t="shared" si="111"/>
        <v>0</v>
      </c>
      <c r="X79">
        <f t="shared" si="112"/>
        <v>0</v>
      </c>
      <c r="Y79">
        <f t="shared" si="113"/>
        <v>0</v>
      </c>
      <c r="Z79">
        <f t="shared" si="114"/>
        <v>0</v>
      </c>
      <c r="AA79">
        <f t="shared" si="115"/>
        <v>0</v>
      </c>
      <c r="AB79">
        <f t="shared" si="116"/>
        <v>0</v>
      </c>
      <c r="AC79">
        <f t="shared" si="117"/>
        <v>0</v>
      </c>
      <c r="AD79">
        <f t="shared" si="118"/>
        <v>0</v>
      </c>
      <c r="AE79">
        <f t="shared" si="119"/>
        <v>0</v>
      </c>
      <c r="AF79">
        <f t="shared" si="120"/>
        <v>0</v>
      </c>
      <c r="AG79">
        <f t="shared" si="121"/>
        <v>0</v>
      </c>
      <c r="AH79">
        <f t="shared" si="122"/>
        <v>0</v>
      </c>
      <c r="AI79">
        <f t="shared" si="123"/>
        <v>0</v>
      </c>
      <c r="AJ79">
        <f t="shared" si="124"/>
        <v>0</v>
      </c>
      <c r="AK79">
        <f t="shared" si="125"/>
        <v>0</v>
      </c>
      <c r="AL79">
        <f t="shared" si="126"/>
        <v>0</v>
      </c>
      <c r="AM79">
        <f t="shared" si="127"/>
        <v>0</v>
      </c>
      <c r="AN79">
        <f t="shared" si="128"/>
        <v>0</v>
      </c>
      <c r="AO79">
        <f t="shared" si="129"/>
        <v>0</v>
      </c>
      <c r="AP79">
        <f t="shared" si="130"/>
        <v>0</v>
      </c>
      <c r="AQ79">
        <f t="shared" si="131"/>
        <v>0</v>
      </c>
      <c r="AR79">
        <f t="shared" si="132"/>
        <v>0</v>
      </c>
      <c r="AS79">
        <f t="shared" si="133"/>
        <v>0</v>
      </c>
      <c r="AT79">
        <f t="shared" si="134"/>
        <v>0</v>
      </c>
      <c r="AU79">
        <f t="shared" si="135"/>
        <v>0</v>
      </c>
    </row>
    <row r="80" spans="1:50" ht="23.1" customHeight="1">
      <c r="A80" s="138" t="s">
        <v>3167</v>
      </c>
      <c r="B80" s="138" t="s">
        <v>3171</v>
      </c>
      <c r="C80" s="139" t="s">
        <v>511</v>
      </c>
      <c r="D80" s="141">
        <v>2</v>
      </c>
      <c r="E80" s="141">
        <f>[2]단가대비표!L99</f>
        <v>700</v>
      </c>
      <c r="F80" s="141">
        <f t="shared" si="137"/>
        <v>1400</v>
      </c>
      <c r="G80" s="141">
        <v>0</v>
      </c>
      <c r="H80" s="141">
        <f t="shared" si="138"/>
        <v>0</v>
      </c>
      <c r="I80" s="141">
        <v>0</v>
      </c>
      <c r="J80" s="141">
        <f t="shared" si="139"/>
        <v>0</v>
      </c>
      <c r="K80" s="141">
        <f t="shared" si="105"/>
        <v>700</v>
      </c>
      <c r="L80" s="141">
        <f t="shared" si="105"/>
        <v>1400</v>
      </c>
      <c r="M80" s="141"/>
      <c r="O80" t="str">
        <f t="shared" si="140"/>
        <v>01</v>
      </c>
      <c r="P80" s="118" t="s">
        <v>3046</v>
      </c>
      <c r="Q80">
        <v>1</v>
      </c>
      <c r="R80">
        <f t="shared" si="106"/>
        <v>0</v>
      </c>
      <c r="S80">
        <f t="shared" si="107"/>
        <v>0</v>
      </c>
      <c r="T80">
        <f t="shared" si="108"/>
        <v>0</v>
      </c>
      <c r="U80">
        <f t="shared" si="109"/>
        <v>0</v>
      </c>
      <c r="V80">
        <f t="shared" si="110"/>
        <v>0</v>
      </c>
      <c r="W80">
        <f t="shared" si="111"/>
        <v>0</v>
      </c>
      <c r="X80">
        <f t="shared" si="112"/>
        <v>0</v>
      </c>
      <c r="Y80">
        <f t="shared" si="113"/>
        <v>0</v>
      </c>
      <c r="Z80">
        <f t="shared" si="114"/>
        <v>0</v>
      </c>
      <c r="AA80">
        <f t="shared" si="115"/>
        <v>0</v>
      </c>
      <c r="AB80">
        <f t="shared" si="116"/>
        <v>0</v>
      </c>
      <c r="AC80">
        <f t="shared" si="117"/>
        <v>0</v>
      </c>
      <c r="AD80">
        <f t="shared" si="118"/>
        <v>0</v>
      </c>
      <c r="AE80">
        <f t="shared" si="119"/>
        <v>0</v>
      </c>
      <c r="AF80">
        <f t="shared" si="120"/>
        <v>0</v>
      </c>
      <c r="AG80">
        <f t="shared" si="121"/>
        <v>0</v>
      </c>
      <c r="AH80">
        <f t="shared" si="122"/>
        <v>0</v>
      </c>
      <c r="AI80">
        <f t="shared" si="123"/>
        <v>0</v>
      </c>
      <c r="AJ80">
        <f t="shared" si="124"/>
        <v>0</v>
      </c>
      <c r="AK80">
        <f t="shared" si="125"/>
        <v>0</v>
      </c>
      <c r="AL80">
        <f t="shared" si="126"/>
        <v>0</v>
      </c>
      <c r="AM80">
        <f t="shared" si="127"/>
        <v>0</v>
      </c>
      <c r="AN80">
        <f t="shared" si="128"/>
        <v>0</v>
      </c>
      <c r="AO80">
        <f t="shared" si="129"/>
        <v>0</v>
      </c>
      <c r="AP80">
        <f t="shared" si="130"/>
        <v>0</v>
      </c>
      <c r="AQ80">
        <f t="shared" si="131"/>
        <v>0</v>
      </c>
      <c r="AR80">
        <f t="shared" si="132"/>
        <v>0</v>
      </c>
      <c r="AS80">
        <f t="shared" si="133"/>
        <v>0</v>
      </c>
      <c r="AT80">
        <f t="shared" si="134"/>
        <v>0</v>
      </c>
      <c r="AU80">
        <f t="shared" si="135"/>
        <v>0</v>
      </c>
    </row>
    <row r="81" spans="1:51" ht="23.1" customHeight="1">
      <c r="A81" s="138" t="s">
        <v>3167</v>
      </c>
      <c r="B81" s="138" t="s">
        <v>3172</v>
      </c>
      <c r="C81" s="139" t="s">
        <v>511</v>
      </c>
      <c r="D81" s="141">
        <v>1</v>
      </c>
      <c r="E81" s="141">
        <f>[2]단가대비표!L102</f>
        <v>879</v>
      </c>
      <c r="F81" s="141">
        <f t="shared" si="137"/>
        <v>879</v>
      </c>
      <c r="G81" s="141">
        <v>0</v>
      </c>
      <c r="H81" s="141">
        <f t="shared" si="138"/>
        <v>0</v>
      </c>
      <c r="I81" s="141">
        <v>0</v>
      </c>
      <c r="J81" s="141">
        <f t="shared" si="139"/>
        <v>0</v>
      </c>
      <c r="K81" s="141">
        <f t="shared" si="105"/>
        <v>879</v>
      </c>
      <c r="L81" s="141">
        <f t="shared" si="105"/>
        <v>879</v>
      </c>
      <c r="M81" s="141"/>
      <c r="O81" t="str">
        <f t="shared" si="140"/>
        <v>01</v>
      </c>
      <c r="P81" s="118" t="s">
        <v>3046</v>
      </c>
      <c r="Q81">
        <v>1</v>
      </c>
      <c r="R81">
        <f t="shared" si="106"/>
        <v>0</v>
      </c>
      <c r="S81">
        <f t="shared" si="107"/>
        <v>0</v>
      </c>
      <c r="T81">
        <f t="shared" si="108"/>
        <v>0</v>
      </c>
      <c r="U81">
        <f t="shared" si="109"/>
        <v>0</v>
      </c>
      <c r="V81">
        <f t="shared" si="110"/>
        <v>0</v>
      </c>
      <c r="W81">
        <f t="shared" si="111"/>
        <v>0</v>
      </c>
      <c r="X81">
        <f t="shared" si="112"/>
        <v>0</v>
      </c>
      <c r="Y81">
        <f t="shared" si="113"/>
        <v>0</v>
      </c>
      <c r="Z81">
        <f t="shared" si="114"/>
        <v>0</v>
      </c>
      <c r="AA81">
        <f t="shared" si="115"/>
        <v>0</v>
      </c>
      <c r="AB81">
        <f t="shared" si="116"/>
        <v>0</v>
      </c>
      <c r="AC81">
        <f t="shared" si="117"/>
        <v>0</v>
      </c>
      <c r="AD81">
        <f t="shared" si="118"/>
        <v>0</v>
      </c>
      <c r="AE81">
        <f t="shared" si="119"/>
        <v>0</v>
      </c>
      <c r="AF81">
        <f t="shared" si="120"/>
        <v>0</v>
      </c>
      <c r="AG81">
        <f t="shared" si="121"/>
        <v>0</v>
      </c>
      <c r="AH81">
        <f t="shared" si="122"/>
        <v>0</v>
      </c>
      <c r="AI81">
        <f t="shared" si="123"/>
        <v>0</v>
      </c>
      <c r="AJ81">
        <f t="shared" si="124"/>
        <v>0</v>
      </c>
      <c r="AK81">
        <f t="shared" si="125"/>
        <v>0</v>
      </c>
      <c r="AL81">
        <f t="shared" si="126"/>
        <v>0</v>
      </c>
      <c r="AM81">
        <f t="shared" si="127"/>
        <v>0</v>
      </c>
      <c r="AN81">
        <f t="shared" si="128"/>
        <v>0</v>
      </c>
      <c r="AO81">
        <f t="shared" si="129"/>
        <v>0</v>
      </c>
      <c r="AP81">
        <f t="shared" si="130"/>
        <v>0</v>
      </c>
      <c r="AQ81">
        <f t="shared" si="131"/>
        <v>0</v>
      </c>
      <c r="AR81">
        <f t="shared" si="132"/>
        <v>0</v>
      </c>
      <c r="AS81">
        <f t="shared" si="133"/>
        <v>0</v>
      </c>
      <c r="AT81">
        <f t="shared" si="134"/>
        <v>0</v>
      </c>
      <c r="AU81">
        <f t="shared" si="135"/>
        <v>0</v>
      </c>
    </row>
    <row r="82" spans="1:51" ht="23.1" customHeight="1">
      <c r="A82" s="138" t="s">
        <v>3167</v>
      </c>
      <c r="B82" s="138" t="s">
        <v>3173</v>
      </c>
      <c r="C82" s="139" t="s">
        <v>511</v>
      </c>
      <c r="D82" s="141">
        <v>2</v>
      </c>
      <c r="E82" s="141">
        <f>[2]단가대비표!L95</f>
        <v>1659</v>
      </c>
      <c r="F82" s="141">
        <f t="shared" si="137"/>
        <v>3318</v>
      </c>
      <c r="G82" s="141">
        <v>0</v>
      </c>
      <c r="H82" s="141">
        <f t="shared" si="138"/>
        <v>0</v>
      </c>
      <c r="I82" s="141">
        <v>0</v>
      </c>
      <c r="J82" s="141">
        <f t="shared" si="139"/>
        <v>0</v>
      </c>
      <c r="K82" s="141">
        <f t="shared" si="105"/>
        <v>1659</v>
      </c>
      <c r="L82" s="141">
        <f t="shared" si="105"/>
        <v>3318</v>
      </c>
      <c r="M82" s="154" t="s">
        <v>3169</v>
      </c>
      <c r="O82" t="str">
        <f t="shared" si="140"/>
        <v>01</v>
      </c>
      <c r="P82" s="118" t="s">
        <v>3046</v>
      </c>
      <c r="Q82">
        <v>1</v>
      </c>
      <c r="R82">
        <f t="shared" si="106"/>
        <v>0</v>
      </c>
      <c r="S82">
        <f t="shared" si="107"/>
        <v>0</v>
      </c>
      <c r="T82">
        <f t="shared" si="108"/>
        <v>0</v>
      </c>
      <c r="U82">
        <f t="shared" si="109"/>
        <v>0</v>
      </c>
      <c r="V82">
        <f t="shared" si="110"/>
        <v>0</v>
      </c>
      <c r="W82">
        <f t="shared" si="111"/>
        <v>0</v>
      </c>
      <c r="X82">
        <f t="shared" si="112"/>
        <v>0</v>
      </c>
      <c r="Y82">
        <f t="shared" si="113"/>
        <v>0</v>
      </c>
      <c r="Z82">
        <f t="shared" si="114"/>
        <v>0</v>
      </c>
      <c r="AA82">
        <f t="shared" si="115"/>
        <v>0</v>
      </c>
      <c r="AB82">
        <f t="shared" si="116"/>
        <v>0</v>
      </c>
      <c r="AC82">
        <f t="shared" si="117"/>
        <v>0</v>
      </c>
      <c r="AD82">
        <f t="shared" si="118"/>
        <v>0</v>
      </c>
      <c r="AE82">
        <f t="shared" si="119"/>
        <v>0</v>
      </c>
      <c r="AF82">
        <f t="shared" si="120"/>
        <v>0</v>
      </c>
      <c r="AG82">
        <f t="shared" si="121"/>
        <v>0</v>
      </c>
      <c r="AH82">
        <f t="shared" si="122"/>
        <v>0</v>
      </c>
      <c r="AI82">
        <f t="shared" si="123"/>
        <v>0</v>
      </c>
      <c r="AJ82">
        <f t="shared" si="124"/>
        <v>0</v>
      </c>
      <c r="AK82">
        <f t="shared" si="125"/>
        <v>0</v>
      </c>
      <c r="AL82">
        <f t="shared" si="126"/>
        <v>0</v>
      </c>
      <c r="AM82">
        <f t="shared" si="127"/>
        <v>0</v>
      </c>
      <c r="AN82">
        <f t="shared" si="128"/>
        <v>0</v>
      </c>
      <c r="AO82">
        <f t="shared" si="129"/>
        <v>0</v>
      </c>
      <c r="AP82">
        <f t="shared" si="130"/>
        <v>0</v>
      </c>
      <c r="AQ82">
        <f t="shared" si="131"/>
        <v>0</v>
      </c>
      <c r="AR82">
        <f t="shared" si="132"/>
        <v>0</v>
      </c>
      <c r="AS82">
        <f t="shared" si="133"/>
        <v>0</v>
      </c>
      <c r="AT82">
        <f t="shared" si="134"/>
        <v>0</v>
      </c>
      <c r="AU82">
        <f t="shared" si="135"/>
        <v>0</v>
      </c>
    </row>
    <row r="83" spans="1:51" ht="23.1" customHeight="1">
      <c r="A83" s="138" t="s">
        <v>3167</v>
      </c>
      <c r="B83" s="138" t="s">
        <v>3174</v>
      </c>
      <c r="C83" s="139" t="s">
        <v>511</v>
      </c>
      <c r="D83" s="141">
        <v>3</v>
      </c>
      <c r="E83" s="141">
        <f>[2]단가대비표!L94</f>
        <v>1769</v>
      </c>
      <c r="F83" s="141">
        <f t="shared" si="137"/>
        <v>5307</v>
      </c>
      <c r="G83" s="141">
        <v>0</v>
      </c>
      <c r="H83" s="141">
        <f t="shared" si="138"/>
        <v>0</v>
      </c>
      <c r="I83" s="141">
        <v>0</v>
      </c>
      <c r="J83" s="141">
        <f t="shared" si="139"/>
        <v>0</v>
      </c>
      <c r="K83" s="141">
        <f t="shared" si="105"/>
        <v>1769</v>
      </c>
      <c r="L83" s="141">
        <f t="shared" si="105"/>
        <v>5307</v>
      </c>
      <c r="M83" s="141"/>
      <c r="O83" t="str">
        <f t="shared" si="140"/>
        <v>01</v>
      </c>
      <c r="P83" s="118" t="s">
        <v>3046</v>
      </c>
      <c r="Q83">
        <v>1</v>
      </c>
      <c r="R83">
        <f t="shared" si="106"/>
        <v>0</v>
      </c>
      <c r="S83">
        <f t="shared" si="107"/>
        <v>0</v>
      </c>
      <c r="T83">
        <f t="shared" si="108"/>
        <v>0</v>
      </c>
      <c r="U83">
        <f t="shared" si="109"/>
        <v>0</v>
      </c>
      <c r="V83">
        <f t="shared" si="110"/>
        <v>0</v>
      </c>
      <c r="W83">
        <f t="shared" si="111"/>
        <v>0</v>
      </c>
      <c r="X83">
        <f t="shared" si="112"/>
        <v>0</v>
      </c>
      <c r="Y83">
        <f t="shared" si="113"/>
        <v>0</v>
      </c>
      <c r="Z83">
        <f t="shared" si="114"/>
        <v>0</v>
      </c>
      <c r="AA83">
        <f t="shared" si="115"/>
        <v>0</v>
      </c>
      <c r="AB83">
        <f t="shared" si="116"/>
        <v>0</v>
      </c>
      <c r="AC83">
        <f t="shared" si="117"/>
        <v>0</v>
      </c>
      <c r="AD83">
        <f t="shared" si="118"/>
        <v>0</v>
      </c>
      <c r="AE83">
        <f t="shared" si="119"/>
        <v>0</v>
      </c>
      <c r="AF83">
        <f t="shared" si="120"/>
        <v>0</v>
      </c>
      <c r="AG83">
        <f t="shared" si="121"/>
        <v>0</v>
      </c>
      <c r="AH83">
        <f t="shared" si="122"/>
        <v>0</v>
      </c>
      <c r="AI83">
        <f t="shared" si="123"/>
        <v>0</v>
      </c>
      <c r="AJ83">
        <f t="shared" si="124"/>
        <v>0</v>
      </c>
      <c r="AK83">
        <f t="shared" si="125"/>
        <v>0</v>
      </c>
      <c r="AL83">
        <f t="shared" si="126"/>
        <v>0</v>
      </c>
      <c r="AM83">
        <f t="shared" si="127"/>
        <v>0</v>
      </c>
      <c r="AN83">
        <f t="shared" si="128"/>
        <v>0</v>
      </c>
      <c r="AO83">
        <f t="shared" si="129"/>
        <v>0</v>
      </c>
      <c r="AP83">
        <f t="shared" si="130"/>
        <v>0</v>
      </c>
      <c r="AQ83">
        <f t="shared" si="131"/>
        <v>0</v>
      </c>
      <c r="AR83">
        <f t="shared" si="132"/>
        <v>0</v>
      </c>
      <c r="AS83">
        <f t="shared" si="133"/>
        <v>0</v>
      </c>
      <c r="AT83">
        <f t="shared" si="134"/>
        <v>0</v>
      </c>
      <c r="AU83">
        <f t="shared" si="135"/>
        <v>0</v>
      </c>
    </row>
    <row r="84" spans="1:51" ht="23.1" customHeight="1">
      <c r="A84" s="138" t="s">
        <v>3167</v>
      </c>
      <c r="B84" s="138" t="s">
        <v>3175</v>
      </c>
      <c r="C84" s="139" t="s">
        <v>511</v>
      </c>
      <c r="D84" s="141">
        <v>4</v>
      </c>
      <c r="E84" s="141">
        <f>[2]단가대비표!L93</f>
        <v>1790</v>
      </c>
      <c r="F84" s="141">
        <f t="shared" si="137"/>
        <v>7160</v>
      </c>
      <c r="G84" s="141">
        <v>0</v>
      </c>
      <c r="H84" s="141">
        <f t="shared" si="138"/>
        <v>0</v>
      </c>
      <c r="I84" s="141">
        <v>0</v>
      </c>
      <c r="J84" s="141">
        <f t="shared" si="139"/>
        <v>0</v>
      </c>
      <c r="K84" s="141">
        <f t="shared" si="105"/>
        <v>1790</v>
      </c>
      <c r="L84" s="141">
        <f t="shared" si="105"/>
        <v>7160</v>
      </c>
      <c r="M84" s="141"/>
      <c r="O84" t="str">
        <f t="shared" si="140"/>
        <v>01</v>
      </c>
      <c r="P84" s="118" t="s">
        <v>3046</v>
      </c>
      <c r="Q84">
        <v>1</v>
      </c>
      <c r="R84">
        <f t="shared" si="106"/>
        <v>0</v>
      </c>
      <c r="S84">
        <f t="shared" si="107"/>
        <v>0</v>
      </c>
      <c r="T84">
        <f t="shared" si="108"/>
        <v>0</v>
      </c>
      <c r="U84">
        <f t="shared" si="109"/>
        <v>0</v>
      </c>
      <c r="V84">
        <f t="shared" si="110"/>
        <v>0</v>
      </c>
      <c r="W84">
        <f t="shared" si="111"/>
        <v>0</v>
      </c>
      <c r="X84">
        <f t="shared" si="112"/>
        <v>0</v>
      </c>
      <c r="Y84">
        <f t="shared" si="113"/>
        <v>0</v>
      </c>
      <c r="Z84">
        <f t="shared" si="114"/>
        <v>0</v>
      </c>
      <c r="AA84">
        <f t="shared" si="115"/>
        <v>0</v>
      </c>
      <c r="AB84">
        <f t="shared" si="116"/>
        <v>0</v>
      </c>
      <c r="AC84">
        <f t="shared" si="117"/>
        <v>0</v>
      </c>
      <c r="AD84">
        <f t="shared" si="118"/>
        <v>0</v>
      </c>
      <c r="AE84">
        <f t="shared" si="119"/>
        <v>0</v>
      </c>
      <c r="AF84">
        <f t="shared" si="120"/>
        <v>0</v>
      </c>
      <c r="AG84">
        <f t="shared" si="121"/>
        <v>0</v>
      </c>
      <c r="AH84">
        <f t="shared" si="122"/>
        <v>0</v>
      </c>
      <c r="AI84">
        <f t="shared" si="123"/>
        <v>0</v>
      </c>
      <c r="AJ84">
        <f t="shared" si="124"/>
        <v>0</v>
      </c>
      <c r="AK84">
        <f t="shared" si="125"/>
        <v>0</v>
      </c>
      <c r="AL84">
        <f t="shared" si="126"/>
        <v>0</v>
      </c>
      <c r="AM84">
        <f t="shared" si="127"/>
        <v>0</v>
      </c>
      <c r="AN84">
        <f t="shared" si="128"/>
        <v>0</v>
      </c>
      <c r="AO84">
        <f t="shared" si="129"/>
        <v>0</v>
      </c>
      <c r="AP84">
        <f t="shared" si="130"/>
        <v>0</v>
      </c>
      <c r="AQ84">
        <f t="shared" si="131"/>
        <v>0</v>
      </c>
      <c r="AR84">
        <f t="shared" si="132"/>
        <v>0</v>
      </c>
      <c r="AS84">
        <f t="shared" si="133"/>
        <v>0</v>
      </c>
      <c r="AT84">
        <f t="shared" si="134"/>
        <v>0</v>
      </c>
      <c r="AU84">
        <f t="shared" si="135"/>
        <v>0</v>
      </c>
    </row>
    <row r="85" spans="1:51" ht="23.1" customHeight="1">
      <c r="A85" s="138" t="s">
        <v>3167</v>
      </c>
      <c r="B85" s="138" t="s">
        <v>3176</v>
      </c>
      <c r="C85" s="139" t="s">
        <v>511</v>
      </c>
      <c r="D85" s="141">
        <v>6</v>
      </c>
      <c r="E85" s="141">
        <f>[2]단가대비표!L98</f>
        <v>1038</v>
      </c>
      <c r="F85" s="141">
        <f t="shared" si="137"/>
        <v>6228</v>
      </c>
      <c r="G85" s="141">
        <v>0</v>
      </c>
      <c r="H85" s="141">
        <f t="shared" si="138"/>
        <v>0</v>
      </c>
      <c r="I85" s="141">
        <v>0</v>
      </c>
      <c r="J85" s="141">
        <f t="shared" si="139"/>
        <v>0</v>
      </c>
      <c r="K85" s="141">
        <f t="shared" si="105"/>
        <v>1038</v>
      </c>
      <c r="L85" s="141">
        <f t="shared" si="105"/>
        <v>6228</v>
      </c>
      <c r="M85" s="141"/>
      <c r="O85" t="str">
        <f t="shared" si="140"/>
        <v>01</v>
      </c>
      <c r="P85" s="118" t="s">
        <v>3046</v>
      </c>
      <c r="Q85">
        <v>1</v>
      </c>
      <c r="R85">
        <f t="shared" si="106"/>
        <v>0</v>
      </c>
      <c r="S85">
        <f t="shared" si="107"/>
        <v>0</v>
      </c>
      <c r="T85">
        <f t="shared" si="108"/>
        <v>0</v>
      </c>
      <c r="U85">
        <f t="shared" si="109"/>
        <v>0</v>
      </c>
      <c r="V85">
        <f t="shared" si="110"/>
        <v>0</v>
      </c>
      <c r="W85">
        <f t="shared" si="111"/>
        <v>0</v>
      </c>
      <c r="X85">
        <f t="shared" si="112"/>
        <v>0</v>
      </c>
      <c r="Y85">
        <f t="shared" si="113"/>
        <v>0</v>
      </c>
      <c r="Z85">
        <f t="shared" si="114"/>
        <v>0</v>
      </c>
      <c r="AA85">
        <f t="shared" si="115"/>
        <v>0</v>
      </c>
      <c r="AB85">
        <f t="shared" si="116"/>
        <v>0</v>
      </c>
      <c r="AC85">
        <f t="shared" si="117"/>
        <v>0</v>
      </c>
      <c r="AD85">
        <f t="shared" si="118"/>
        <v>0</v>
      </c>
      <c r="AE85">
        <f t="shared" si="119"/>
        <v>0</v>
      </c>
      <c r="AF85">
        <f t="shared" si="120"/>
        <v>0</v>
      </c>
      <c r="AG85">
        <f t="shared" si="121"/>
        <v>0</v>
      </c>
      <c r="AH85">
        <f t="shared" si="122"/>
        <v>0</v>
      </c>
      <c r="AI85">
        <f t="shared" si="123"/>
        <v>0</v>
      </c>
      <c r="AJ85">
        <f t="shared" si="124"/>
        <v>0</v>
      </c>
      <c r="AK85">
        <f t="shared" si="125"/>
        <v>0</v>
      </c>
      <c r="AL85">
        <f t="shared" si="126"/>
        <v>0</v>
      </c>
      <c r="AM85">
        <f t="shared" si="127"/>
        <v>0</v>
      </c>
      <c r="AN85">
        <f t="shared" si="128"/>
        <v>0</v>
      </c>
      <c r="AO85">
        <f t="shared" si="129"/>
        <v>0</v>
      </c>
      <c r="AP85">
        <f t="shared" si="130"/>
        <v>0</v>
      </c>
      <c r="AQ85">
        <f t="shared" si="131"/>
        <v>0</v>
      </c>
      <c r="AR85">
        <f t="shared" si="132"/>
        <v>0</v>
      </c>
      <c r="AS85">
        <f t="shared" si="133"/>
        <v>0</v>
      </c>
      <c r="AT85">
        <f t="shared" si="134"/>
        <v>0</v>
      </c>
      <c r="AU85">
        <f t="shared" si="135"/>
        <v>0</v>
      </c>
    </row>
    <row r="86" spans="1:51" ht="23.1" customHeight="1">
      <c r="A86" s="138" t="s">
        <v>3167</v>
      </c>
      <c r="B86" s="138" t="s">
        <v>3177</v>
      </c>
      <c r="C86" s="139" t="s">
        <v>511</v>
      </c>
      <c r="D86" s="141">
        <v>1</v>
      </c>
      <c r="E86" s="141">
        <f>[2]단가대비표!L92</f>
        <v>2830</v>
      </c>
      <c r="F86" s="141">
        <f t="shared" si="137"/>
        <v>2830</v>
      </c>
      <c r="G86" s="141">
        <v>0</v>
      </c>
      <c r="H86" s="141">
        <f t="shared" si="138"/>
        <v>0</v>
      </c>
      <c r="I86" s="141">
        <v>0</v>
      </c>
      <c r="J86" s="141">
        <f t="shared" si="139"/>
        <v>0</v>
      </c>
      <c r="K86" s="141">
        <f t="shared" si="105"/>
        <v>2830</v>
      </c>
      <c r="L86" s="141">
        <f t="shared" si="105"/>
        <v>2830</v>
      </c>
      <c r="M86" s="154" t="s">
        <v>3178</v>
      </c>
      <c r="O86" t="str">
        <f t="shared" si="140"/>
        <v>01</v>
      </c>
      <c r="P86" s="118" t="s">
        <v>3046</v>
      </c>
      <c r="Q86">
        <v>1</v>
      </c>
      <c r="R86">
        <f t="shared" si="106"/>
        <v>0</v>
      </c>
      <c r="S86">
        <f t="shared" si="107"/>
        <v>0</v>
      </c>
      <c r="T86">
        <f t="shared" si="108"/>
        <v>0</v>
      </c>
      <c r="U86">
        <f t="shared" si="109"/>
        <v>0</v>
      </c>
      <c r="V86">
        <f t="shared" si="110"/>
        <v>0</v>
      </c>
      <c r="W86">
        <f t="shared" si="111"/>
        <v>0</v>
      </c>
      <c r="X86">
        <f t="shared" si="112"/>
        <v>0</v>
      </c>
      <c r="Y86">
        <f t="shared" si="113"/>
        <v>0</v>
      </c>
      <c r="Z86">
        <f t="shared" si="114"/>
        <v>0</v>
      </c>
      <c r="AA86">
        <f t="shared" si="115"/>
        <v>0</v>
      </c>
      <c r="AB86">
        <f t="shared" si="116"/>
        <v>0</v>
      </c>
      <c r="AC86">
        <f t="shared" si="117"/>
        <v>0</v>
      </c>
      <c r="AD86">
        <f t="shared" si="118"/>
        <v>0</v>
      </c>
      <c r="AE86">
        <f t="shared" si="119"/>
        <v>0</v>
      </c>
      <c r="AF86">
        <f t="shared" si="120"/>
        <v>0</v>
      </c>
      <c r="AG86">
        <f t="shared" si="121"/>
        <v>0</v>
      </c>
      <c r="AH86">
        <f t="shared" si="122"/>
        <v>0</v>
      </c>
      <c r="AI86">
        <f t="shared" si="123"/>
        <v>0</v>
      </c>
      <c r="AJ86">
        <f t="shared" si="124"/>
        <v>0</v>
      </c>
      <c r="AK86">
        <f t="shared" si="125"/>
        <v>0</v>
      </c>
      <c r="AL86">
        <f t="shared" si="126"/>
        <v>0</v>
      </c>
      <c r="AM86">
        <f t="shared" si="127"/>
        <v>0</v>
      </c>
      <c r="AN86">
        <f t="shared" si="128"/>
        <v>0</v>
      </c>
      <c r="AO86">
        <f t="shared" si="129"/>
        <v>0</v>
      </c>
      <c r="AP86">
        <f t="shared" si="130"/>
        <v>0</v>
      </c>
      <c r="AQ86">
        <f t="shared" si="131"/>
        <v>0</v>
      </c>
      <c r="AR86">
        <f t="shared" si="132"/>
        <v>0</v>
      </c>
      <c r="AS86">
        <f t="shared" si="133"/>
        <v>0</v>
      </c>
      <c r="AT86">
        <f t="shared" si="134"/>
        <v>0</v>
      </c>
      <c r="AU86">
        <f t="shared" si="135"/>
        <v>0</v>
      </c>
    </row>
    <row r="87" spans="1:51" ht="23.1" customHeight="1">
      <c r="A87" s="138" t="s">
        <v>3167</v>
      </c>
      <c r="B87" s="138" t="s">
        <v>3179</v>
      </c>
      <c r="C87" s="139" t="s">
        <v>511</v>
      </c>
      <c r="D87" s="141">
        <v>3</v>
      </c>
      <c r="E87" s="141">
        <f>[2]단가대비표!L91</f>
        <v>3758</v>
      </c>
      <c r="F87" s="141">
        <f t="shared" si="137"/>
        <v>11274</v>
      </c>
      <c r="G87" s="141">
        <v>0</v>
      </c>
      <c r="H87" s="141">
        <f t="shared" si="138"/>
        <v>0</v>
      </c>
      <c r="I87" s="141">
        <v>0</v>
      </c>
      <c r="J87" s="141">
        <f t="shared" si="139"/>
        <v>0</v>
      </c>
      <c r="K87" s="141">
        <f t="shared" si="105"/>
        <v>3758</v>
      </c>
      <c r="L87" s="141">
        <f t="shared" si="105"/>
        <v>11274</v>
      </c>
      <c r="M87" s="141"/>
      <c r="O87" t="str">
        <f t="shared" si="140"/>
        <v>01</v>
      </c>
      <c r="P87" s="118" t="s">
        <v>3046</v>
      </c>
      <c r="Q87">
        <v>1</v>
      </c>
      <c r="R87">
        <f t="shared" si="106"/>
        <v>0</v>
      </c>
      <c r="S87">
        <f t="shared" si="107"/>
        <v>0</v>
      </c>
      <c r="T87">
        <f t="shared" si="108"/>
        <v>0</v>
      </c>
      <c r="U87">
        <f t="shared" si="109"/>
        <v>0</v>
      </c>
      <c r="V87">
        <f t="shared" si="110"/>
        <v>0</v>
      </c>
      <c r="W87">
        <f t="shared" si="111"/>
        <v>0</v>
      </c>
      <c r="X87">
        <f t="shared" si="112"/>
        <v>0</v>
      </c>
      <c r="Y87">
        <f t="shared" si="113"/>
        <v>0</v>
      </c>
      <c r="Z87">
        <f t="shared" si="114"/>
        <v>0</v>
      </c>
      <c r="AA87">
        <f t="shared" si="115"/>
        <v>0</v>
      </c>
      <c r="AB87">
        <f t="shared" si="116"/>
        <v>0</v>
      </c>
      <c r="AC87">
        <f t="shared" si="117"/>
        <v>0</v>
      </c>
      <c r="AD87">
        <f t="shared" si="118"/>
        <v>0</v>
      </c>
      <c r="AE87">
        <f t="shared" si="119"/>
        <v>0</v>
      </c>
      <c r="AF87">
        <f t="shared" si="120"/>
        <v>0</v>
      </c>
      <c r="AG87">
        <f t="shared" si="121"/>
        <v>0</v>
      </c>
      <c r="AH87">
        <f t="shared" si="122"/>
        <v>0</v>
      </c>
      <c r="AI87">
        <f t="shared" si="123"/>
        <v>0</v>
      </c>
      <c r="AJ87">
        <f t="shared" si="124"/>
        <v>0</v>
      </c>
      <c r="AK87">
        <f t="shared" si="125"/>
        <v>0</v>
      </c>
      <c r="AL87">
        <f t="shared" si="126"/>
        <v>0</v>
      </c>
      <c r="AM87">
        <f t="shared" si="127"/>
        <v>0</v>
      </c>
      <c r="AN87">
        <f t="shared" si="128"/>
        <v>0</v>
      </c>
      <c r="AO87">
        <f t="shared" si="129"/>
        <v>0</v>
      </c>
      <c r="AP87">
        <f t="shared" si="130"/>
        <v>0</v>
      </c>
      <c r="AQ87">
        <f t="shared" si="131"/>
        <v>0</v>
      </c>
      <c r="AR87">
        <f t="shared" si="132"/>
        <v>0</v>
      </c>
      <c r="AS87">
        <f t="shared" si="133"/>
        <v>0</v>
      </c>
      <c r="AT87">
        <f t="shared" si="134"/>
        <v>0</v>
      </c>
      <c r="AU87">
        <f t="shared" si="135"/>
        <v>0</v>
      </c>
    </row>
    <row r="88" spans="1:51" ht="23.1" customHeight="1">
      <c r="A88" s="138" t="s">
        <v>3167</v>
      </c>
      <c r="B88" s="138" t="s">
        <v>3180</v>
      </c>
      <c r="C88" s="139" t="s">
        <v>511</v>
      </c>
      <c r="D88" s="141">
        <v>2</v>
      </c>
      <c r="E88" s="141">
        <f>[2]단가대비표!L90</f>
        <v>3539</v>
      </c>
      <c r="F88" s="141">
        <f t="shared" si="137"/>
        <v>7078</v>
      </c>
      <c r="G88" s="141">
        <v>0</v>
      </c>
      <c r="H88" s="141">
        <f t="shared" si="138"/>
        <v>0</v>
      </c>
      <c r="I88" s="141">
        <v>0</v>
      </c>
      <c r="J88" s="141">
        <f t="shared" si="139"/>
        <v>0</v>
      </c>
      <c r="K88" s="141">
        <f t="shared" si="105"/>
        <v>3539</v>
      </c>
      <c r="L88" s="141">
        <f t="shared" si="105"/>
        <v>7078</v>
      </c>
      <c r="M88" s="141"/>
      <c r="O88" t="str">
        <f t="shared" si="140"/>
        <v>01</v>
      </c>
      <c r="P88" s="118" t="s">
        <v>3046</v>
      </c>
      <c r="Q88">
        <v>1</v>
      </c>
      <c r="R88">
        <f t="shared" si="106"/>
        <v>0</v>
      </c>
      <c r="S88">
        <f t="shared" si="107"/>
        <v>0</v>
      </c>
      <c r="T88">
        <f t="shared" si="108"/>
        <v>0</v>
      </c>
      <c r="U88">
        <f t="shared" si="109"/>
        <v>0</v>
      </c>
      <c r="V88">
        <f t="shared" si="110"/>
        <v>0</v>
      </c>
      <c r="W88">
        <f t="shared" si="111"/>
        <v>0</v>
      </c>
      <c r="X88">
        <f t="shared" si="112"/>
        <v>0</v>
      </c>
      <c r="Y88">
        <f t="shared" si="113"/>
        <v>0</v>
      </c>
      <c r="Z88">
        <f t="shared" si="114"/>
        <v>0</v>
      </c>
      <c r="AA88">
        <f t="shared" si="115"/>
        <v>0</v>
      </c>
      <c r="AB88">
        <f t="shared" si="116"/>
        <v>0</v>
      </c>
      <c r="AC88">
        <f t="shared" si="117"/>
        <v>0</v>
      </c>
      <c r="AD88">
        <f t="shared" si="118"/>
        <v>0</v>
      </c>
      <c r="AE88">
        <f t="shared" si="119"/>
        <v>0</v>
      </c>
      <c r="AF88">
        <f t="shared" si="120"/>
        <v>0</v>
      </c>
      <c r="AG88">
        <f t="shared" si="121"/>
        <v>0</v>
      </c>
      <c r="AH88">
        <f t="shared" si="122"/>
        <v>0</v>
      </c>
      <c r="AI88">
        <f t="shared" si="123"/>
        <v>0</v>
      </c>
      <c r="AJ88">
        <f t="shared" si="124"/>
        <v>0</v>
      </c>
      <c r="AK88">
        <f t="shared" si="125"/>
        <v>0</v>
      </c>
      <c r="AL88">
        <f t="shared" si="126"/>
        <v>0</v>
      </c>
      <c r="AM88">
        <f t="shared" si="127"/>
        <v>0</v>
      </c>
      <c r="AN88">
        <f t="shared" si="128"/>
        <v>0</v>
      </c>
      <c r="AO88">
        <f t="shared" si="129"/>
        <v>0</v>
      </c>
      <c r="AP88">
        <f t="shared" si="130"/>
        <v>0</v>
      </c>
      <c r="AQ88">
        <f t="shared" si="131"/>
        <v>0</v>
      </c>
      <c r="AR88">
        <f t="shared" si="132"/>
        <v>0</v>
      </c>
      <c r="AS88">
        <f t="shared" si="133"/>
        <v>0</v>
      </c>
      <c r="AT88">
        <f t="shared" si="134"/>
        <v>0</v>
      </c>
      <c r="AU88">
        <f t="shared" si="135"/>
        <v>0</v>
      </c>
    </row>
    <row r="89" spans="1:51" ht="23.1" customHeight="1">
      <c r="A89" s="138" t="s">
        <v>967</v>
      </c>
      <c r="B89" s="142" t="str">
        <f>"노무비의 " &amp; N89*100 &amp; "%"</f>
        <v>노무비의 2%</v>
      </c>
      <c r="C89" s="139" t="s">
        <v>800</v>
      </c>
      <c r="D89" s="141">
        <v>1</v>
      </c>
      <c r="E89" s="141">
        <f>SUMIF(O60:O91, "02", H60:H91)</f>
        <v>1678871</v>
      </c>
      <c r="F89" s="141">
        <f>ROUNDDOWN((E89)*N89, 0)</f>
        <v>33577</v>
      </c>
      <c r="G89" s="141"/>
      <c r="H89" s="141"/>
      <c r="I89" s="141"/>
      <c r="J89" s="141"/>
      <c r="K89" s="141">
        <f t="shared" si="105"/>
        <v>1678871</v>
      </c>
      <c r="L89" s="141">
        <f t="shared" si="105"/>
        <v>33577</v>
      </c>
      <c r="M89" s="141"/>
      <c r="N89">
        <v>0.02</v>
      </c>
      <c r="O89" t="str">
        <f>""</f>
        <v/>
      </c>
      <c r="P89" s="118" t="s">
        <v>3046</v>
      </c>
      <c r="Q89">
        <v>1</v>
      </c>
      <c r="R89">
        <f t="shared" si="106"/>
        <v>0</v>
      </c>
      <c r="S89">
        <f t="shared" si="107"/>
        <v>0</v>
      </c>
      <c r="T89">
        <f t="shared" si="108"/>
        <v>0</v>
      </c>
      <c r="U89">
        <f t="shared" si="109"/>
        <v>0</v>
      </c>
      <c r="V89">
        <f t="shared" si="110"/>
        <v>0</v>
      </c>
      <c r="W89">
        <f t="shared" si="111"/>
        <v>0</v>
      </c>
      <c r="X89">
        <f t="shared" si="112"/>
        <v>0</v>
      </c>
      <c r="Y89">
        <f t="shared" si="113"/>
        <v>0</v>
      </c>
      <c r="Z89">
        <f t="shared" si="114"/>
        <v>0</v>
      </c>
      <c r="AA89">
        <f t="shared" si="115"/>
        <v>0</v>
      </c>
      <c r="AB89">
        <f t="shared" si="116"/>
        <v>0</v>
      </c>
      <c r="AC89">
        <f t="shared" si="117"/>
        <v>0</v>
      </c>
      <c r="AD89">
        <f t="shared" si="118"/>
        <v>0</v>
      </c>
      <c r="AE89">
        <f t="shared" si="119"/>
        <v>0</v>
      </c>
      <c r="AF89">
        <f t="shared" si="120"/>
        <v>0</v>
      </c>
      <c r="AG89">
        <f t="shared" si="121"/>
        <v>0</v>
      </c>
      <c r="AH89">
        <f t="shared" si="122"/>
        <v>0</v>
      </c>
      <c r="AI89">
        <f t="shared" si="123"/>
        <v>0</v>
      </c>
      <c r="AJ89">
        <f t="shared" si="124"/>
        <v>0</v>
      </c>
      <c r="AK89">
        <f t="shared" si="125"/>
        <v>0</v>
      </c>
      <c r="AL89">
        <f t="shared" si="126"/>
        <v>0</v>
      </c>
      <c r="AM89">
        <f t="shared" si="127"/>
        <v>0</v>
      </c>
      <c r="AN89">
        <f t="shared" si="128"/>
        <v>0</v>
      </c>
      <c r="AO89">
        <f t="shared" si="129"/>
        <v>0</v>
      </c>
      <c r="AP89">
        <f t="shared" si="130"/>
        <v>0</v>
      </c>
      <c r="AQ89">
        <f t="shared" si="131"/>
        <v>0</v>
      </c>
      <c r="AR89">
        <f t="shared" si="132"/>
        <v>0</v>
      </c>
      <c r="AS89">
        <f t="shared" si="133"/>
        <v>0</v>
      </c>
      <c r="AT89">
        <f t="shared" si="134"/>
        <v>0</v>
      </c>
      <c r="AU89">
        <f t="shared" si="135"/>
        <v>0</v>
      </c>
      <c r="AW89" s="118" t="s">
        <v>2651</v>
      </c>
      <c r="AX89" s="118" t="s">
        <v>3086</v>
      </c>
    </row>
    <row r="90" spans="1:51" ht="23.1" customHeight="1">
      <c r="A90" s="138" t="s">
        <v>2079</v>
      </c>
      <c r="B90" s="138" t="s">
        <v>872</v>
      </c>
      <c r="C90" s="139" t="s">
        <v>873</v>
      </c>
      <c r="D90" s="141">
        <f>[2]공량산출서!G101</f>
        <v>5.53</v>
      </c>
      <c r="E90" s="141">
        <v>0</v>
      </c>
      <c r="F90" s="141">
        <f>ROUNDDOWN(D90*E90, 0)</f>
        <v>0</v>
      </c>
      <c r="G90" s="141">
        <f>[2]단가대비표!L132</f>
        <v>247897</v>
      </c>
      <c r="H90" s="141">
        <f>ROUNDDOWN(D90*G90, 0)</f>
        <v>1370870</v>
      </c>
      <c r="I90" s="141">
        <v>0</v>
      </c>
      <c r="J90" s="141">
        <f>ROUNDDOWN(D90*I90, 0)</f>
        <v>0</v>
      </c>
      <c r="K90" s="141">
        <f t="shared" si="105"/>
        <v>247897</v>
      </c>
      <c r="L90" s="141">
        <f t="shared" si="105"/>
        <v>1370870</v>
      </c>
      <c r="M90" s="141"/>
      <c r="O90" t="str">
        <f>"02"</f>
        <v>02</v>
      </c>
      <c r="P90" s="118" t="s">
        <v>3046</v>
      </c>
      <c r="Q90">
        <v>1</v>
      </c>
      <c r="R90">
        <f t="shared" si="106"/>
        <v>0</v>
      </c>
      <c r="S90">
        <f t="shared" si="107"/>
        <v>0</v>
      </c>
      <c r="T90">
        <f t="shared" si="108"/>
        <v>0</v>
      </c>
      <c r="U90">
        <f t="shared" si="109"/>
        <v>0</v>
      </c>
      <c r="V90">
        <f t="shared" si="110"/>
        <v>0</v>
      </c>
      <c r="W90">
        <f t="shared" si="111"/>
        <v>0</v>
      </c>
      <c r="X90">
        <f t="shared" si="112"/>
        <v>0</v>
      </c>
      <c r="Y90">
        <f t="shared" si="113"/>
        <v>0</v>
      </c>
      <c r="Z90">
        <f t="shared" si="114"/>
        <v>0</v>
      </c>
      <c r="AA90">
        <f t="shared" si="115"/>
        <v>0</v>
      </c>
      <c r="AB90">
        <f t="shared" si="116"/>
        <v>0</v>
      </c>
      <c r="AC90">
        <f t="shared" si="117"/>
        <v>0</v>
      </c>
      <c r="AD90">
        <f t="shared" si="118"/>
        <v>0</v>
      </c>
      <c r="AE90">
        <f t="shared" si="119"/>
        <v>0</v>
      </c>
      <c r="AF90">
        <f t="shared" si="120"/>
        <v>0</v>
      </c>
      <c r="AG90">
        <f t="shared" si="121"/>
        <v>0</v>
      </c>
      <c r="AH90">
        <f t="shared" si="122"/>
        <v>0</v>
      </c>
      <c r="AI90">
        <f t="shared" si="123"/>
        <v>0</v>
      </c>
      <c r="AJ90">
        <f t="shared" si="124"/>
        <v>0</v>
      </c>
      <c r="AK90">
        <f t="shared" si="125"/>
        <v>0</v>
      </c>
      <c r="AL90">
        <f t="shared" si="126"/>
        <v>0</v>
      </c>
      <c r="AM90">
        <f t="shared" si="127"/>
        <v>0</v>
      </c>
      <c r="AN90">
        <f t="shared" si="128"/>
        <v>0</v>
      </c>
      <c r="AO90">
        <f t="shared" si="129"/>
        <v>0</v>
      </c>
      <c r="AP90">
        <f t="shared" si="130"/>
        <v>0</v>
      </c>
      <c r="AQ90">
        <f t="shared" si="131"/>
        <v>0</v>
      </c>
      <c r="AR90">
        <f t="shared" si="132"/>
        <v>0</v>
      </c>
      <c r="AS90">
        <f t="shared" si="133"/>
        <v>0</v>
      </c>
      <c r="AT90">
        <f t="shared" si="134"/>
        <v>0</v>
      </c>
      <c r="AU90">
        <f t="shared" si="135"/>
        <v>0</v>
      </c>
    </row>
    <row r="91" spans="1:51" ht="23.1" customHeight="1">
      <c r="A91" s="138" t="s">
        <v>876</v>
      </c>
      <c r="B91" s="138" t="s">
        <v>872</v>
      </c>
      <c r="C91" s="139" t="s">
        <v>873</v>
      </c>
      <c r="D91" s="141">
        <f>[2]공량산출서!H101</f>
        <v>1.79</v>
      </c>
      <c r="E91" s="141">
        <v>0</v>
      </c>
      <c r="F91" s="141">
        <f>ROUNDDOWN(D91*E91, 0)</f>
        <v>0</v>
      </c>
      <c r="G91" s="141">
        <f>[2]단가대비표!L135</f>
        <v>172068</v>
      </c>
      <c r="H91" s="141">
        <f>ROUNDDOWN(D91*G91, 0)</f>
        <v>308001</v>
      </c>
      <c r="I91" s="141">
        <v>0</v>
      </c>
      <c r="J91" s="141">
        <f>ROUNDDOWN(D91*I91, 0)</f>
        <v>0</v>
      </c>
      <c r="K91" s="141">
        <f t="shared" si="105"/>
        <v>172068</v>
      </c>
      <c r="L91" s="141">
        <f t="shared" si="105"/>
        <v>308001</v>
      </c>
      <c r="M91" s="141"/>
      <c r="O91" t="str">
        <f>"02"</f>
        <v>02</v>
      </c>
      <c r="P91" s="118" t="s">
        <v>3046</v>
      </c>
      <c r="Q91">
        <v>1</v>
      </c>
      <c r="R91">
        <f t="shared" si="106"/>
        <v>0</v>
      </c>
      <c r="S91">
        <f t="shared" si="107"/>
        <v>0</v>
      </c>
      <c r="T91">
        <f t="shared" si="108"/>
        <v>0</v>
      </c>
      <c r="U91">
        <f t="shared" si="109"/>
        <v>0</v>
      </c>
      <c r="V91">
        <f t="shared" si="110"/>
        <v>0</v>
      </c>
      <c r="W91">
        <f t="shared" si="111"/>
        <v>0</v>
      </c>
      <c r="X91">
        <f t="shared" si="112"/>
        <v>0</v>
      </c>
      <c r="Y91">
        <f t="shared" si="113"/>
        <v>0</v>
      </c>
      <c r="Z91">
        <f t="shared" si="114"/>
        <v>0</v>
      </c>
      <c r="AA91">
        <f t="shared" si="115"/>
        <v>0</v>
      </c>
      <c r="AB91">
        <f t="shared" si="116"/>
        <v>0</v>
      </c>
      <c r="AC91">
        <f t="shared" si="117"/>
        <v>0</v>
      </c>
      <c r="AD91">
        <f t="shared" si="118"/>
        <v>0</v>
      </c>
      <c r="AE91">
        <f t="shared" si="119"/>
        <v>0</v>
      </c>
      <c r="AF91">
        <f t="shared" si="120"/>
        <v>0</v>
      </c>
      <c r="AG91">
        <f t="shared" si="121"/>
        <v>0</v>
      </c>
      <c r="AH91">
        <f t="shared" si="122"/>
        <v>0</v>
      </c>
      <c r="AI91">
        <f t="shared" si="123"/>
        <v>0</v>
      </c>
      <c r="AJ91">
        <f t="shared" si="124"/>
        <v>0</v>
      </c>
      <c r="AK91">
        <f t="shared" si="125"/>
        <v>0</v>
      </c>
      <c r="AL91">
        <f t="shared" si="126"/>
        <v>0</v>
      </c>
      <c r="AM91">
        <f t="shared" si="127"/>
        <v>0</v>
      </c>
      <c r="AN91">
        <f t="shared" si="128"/>
        <v>0</v>
      </c>
      <c r="AO91">
        <f t="shared" si="129"/>
        <v>0</v>
      </c>
      <c r="AP91">
        <f t="shared" si="130"/>
        <v>0</v>
      </c>
      <c r="AQ91">
        <f t="shared" si="131"/>
        <v>0</v>
      </c>
      <c r="AR91">
        <f t="shared" si="132"/>
        <v>0</v>
      </c>
      <c r="AS91">
        <f t="shared" si="133"/>
        <v>0</v>
      </c>
      <c r="AT91">
        <f t="shared" si="134"/>
        <v>0</v>
      </c>
      <c r="AU91">
        <f t="shared" si="135"/>
        <v>0</v>
      </c>
    </row>
    <row r="92" spans="1:51" ht="23.1" customHeight="1">
      <c r="A92" s="142"/>
      <c r="B92" s="142"/>
      <c r="C92" s="140"/>
      <c r="D92" s="141"/>
      <c r="E92" s="141"/>
      <c r="F92" s="141"/>
      <c r="G92" s="141"/>
      <c r="H92" s="141"/>
      <c r="I92" s="141"/>
      <c r="J92" s="141"/>
      <c r="K92" s="141"/>
      <c r="L92" s="141"/>
      <c r="M92" s="141"/>
    </row>
    <row r="93" spans="1:51" ht="23.1" customHeight="1">
      <c r="A93" s="142"/>
      <c r="B93" s="142"/>
      <c r="C93" s="140"/>
      <c r="D93" s="141"/>
      <c r="E93" s="141"/>
      <c r="F93" s="141"/>
      <c r="G93" s="141"/>
      <c r="H93" s="141"/>
      <c r="I93" s="141"/>
      <c r="J93" s="141"/>
      <c r="K93" s="141"/>
      <c r="L93" s="141"/>
      <c r="M93" s="141"/>
    </row>
    <row r="94" spans="1:51" ht="23.1" customHeight="1">
      <c r="A94" s="148" t="s">
        <v>3089</v>
      </c>
      <c r="B94" s="149"/>
      <c r="C94" s="150"/>
      <c r="D94" s="151"/>
      <c r="E94" s="151"/>
      <c r="F94" s="151">
        <f>ROUNDDOWN(SUMIF(Q60:Q93, "1", F60:F93), 0)</f>
        <v>1161058</v>
      </c>
      <c r="G94" s="151"/>
      <c r="H94" s="151">
        <f>ROUNDDOWN(SUMIF(Q60:Q93, "1", H60:H93), 0)</f>
        <v>3065621</v>
      </c>
      <c r="I94" s="151"/>
      <c r="J94" s="151">
        <f>ROUNDDOWN(SUMIF(Q60:Q93, "1", J60:J93), 0)</f>
        <v>0</v>
      </c>
      <c r="K94" s="151"/>
      <c r="L94" s="151">
        <f>F94+H94+J94</f>
        <v>4226679</v>
      </c>
      <c r="M94" s="151"/>
      <c r="R94">
        <f t="shared" ref="R94:AY94" si="141">ROUNDDOWN(SUM(R60:R91), 0)</f>
        <v>0</v>
      </c>
      <c r="S94">
        <f t="shared" si="141"/>
        <v>0</v>
      </c>
      <c r="T94">
        <f t="shared" si="141"/>
        <v>0</v>
      </c>
      <c r="U94">
        <f t="shared" si="141"/>
        <v>0</v>
      </c>
      <c r="V94">
        <f t="shared" si="141"/>
        <v>0</v>
      </c>
      <c r="W94">
        <f t="shared" si="141"/>
        <v>0</v>
      </c>
      <c r="X94">
        <f t="shared" si="141"/>
        <v>0</v>
      </c>
      <c r="Y94">
        <f t="shared" si="141"/>
        <v>0</v>
      </c>
      <c r="Z94">
        <f t="shared" si="141"/>
        <v>0</v>
      </c>
      <c r="AA94">
        <f t="shared" si="141"/>
        <v>0</v>
      </c>
      <c r="AB94">
        <f t="shared" si="141"/>
        <v>0</v>
      </c>
      <c r="AC94">
        <f t="shared" si="141"/>
        <v>0</v>
      </c>
      <c r="AD94">
        <f t="shared" si="141"/>
        <v>0</v>
      </c>
      <c r="AE94">
        <f t="shared" si="141"/>
        <v>0</v>
      </c>
      <c r="AF94">
        <f t="shared" si="141"/>
        <v>0</v>
      </c>
      <c r="AG94">
        <f t="shared" si="141"/>
        <v>0</v>
      </c>
      <c r="AH94">
        <f t="shared" si="141"/>
        <v>0</v>
      </c>
      <c r="AI94">
        <f t="shared" si="141"/>
        <v>0</v>
      </c>
      <c r="AJ94">
        <f t="shared" si="141"/>
        <v>0</v>
      </c>
      <c r="AK94">
        <f t="shared" si="141"/>
        <v>0</v>
      </c>
      <c r="AL94">
        <f t="shared" si="141"/>
        <v>0</v>
      </c>
      <c r="AM94">
        <f t="shared" si="141"/>
        <v>0</v>
      </c>
      <c r="AN94">
        <f t="shared" si="141"/>
        <v>0</v>
      </c>
      <c r="AO94">
        <f t="shared" si="141"/>
        <v>0</v>
      </c>
      <c r="AP94">
        <f t="shared" si="141"/>
        <v>0</v>
      </c>
      <c r="AQ94">
        <f t="shared" si="141"/>
        <v>0</v>
      </c>
      <c r="AR94">
        <f t="shared" si="141"/>
        <v>0</v>
      </c>
      <c r="AS94">
        <f t="shared" si="141"/>
        <v>0</v>
      </c>
      <c r="AT94">
        <f t="shared" si="141"/>
        <v>0</v>
      </c>
      <c r="AU94">
        <f t="shared" si="141"/>
        <v>0</v>
      </c>
      <c r="AV94">
        <f t="shared" si="141"/>
        <v>0</v>
      </c>
      <c r="AW94">
        <f t="shared" si="141"/>
        <v>0</v>
      </c>
      <c r="AX94">
        <f t="shared" si="141"/>
        <v>0</v>
      </c>
      <c r="AY94">
        <f t="shared" si="141"/>
        <v>0</v>
      </c>
    </row>
    <row r="95" spans="1:51" ht="23.1" customHeight="1">
      <c r="A95" s="152" t="s">
        <v>3181</v>
      </c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</row>
    <row r="96" spans="1:51" ht="23.1" customHeight="1">
      <c r="A96" s="138" t="s">
        <v>1673</v>
      </c>
      <c r="B96" s="138" t="s">
        <v>3182</v>
      </c>
      <c r="C96" s="139" t="s">
        <v>223</v>
      </c>
      <c r="D96" s="141">
        <f>[2]공량산출서!F104</f>
        <v>5</v>
      </c>
      <c r="E96" s="141">
        <f>[2]단가대비표!L87</f>
        <v>6845</v>
      </c>
      <c r="F96" s="141">
        <f>ROUNDDOWN(D96*E96, 0)</f>
        <v>34225</v>
      </c>
      <c r="G96" s="141">
        <v>0</v>
      </c>
      <c r="H96" s="141">
        <f>ROUNDDOWN(D96*G96, 0)</f>
        <v>0</v>
      </c>
      <c r="I96" s="141">
        <v>0</v>
      </c>
      <c r="J96" s="141">
        <f>ROUNDDOWN(D96*I96, 0)</f>
        <v>0</v>
      </c>
      <c r="K96" s="141">
        <f t="shared" ref="K96:L114" si="142">E96+G96+I96</f>
        <v>6845</v>
      </c>
      <c r="L96" s="141">
        <f t="shared" si="142"/>
        <v>34225</v>
      </c>
      <c r="M96" s="154" t="s">
        <v>3166</v>
      </c>
      <c r="O96" t="str">
        <f>"04"</f>
        <v>04</v>
      </c>
      <c r="P96" s="118" t="s">
        <v>3046</v>
      </c>
      <c r="Q96">
        <v>1</v>
      </c>
      <c r="R96">
        <f t="shared" ref="R96:R114" si="143">IF(P96="기계경비", J96, 0)</f>
        <v>0</v>
      </c>
      <c r="S96">
        <f t="shared" ref="S96:S114" si="144">IF(P96="운반비", L96, 0)</f>
        <v>0</v>
      </c>
      <c r="T96">
        <f t="shared" ref="T96:T114" si="145">IF(P96="작업부산물", F96, 0)</f>
        <v>0</v>
      </c>
      <c r="U96">
        <f t="shared" ref="U96:U114" si="146">IF(P96="관급", F96, 0)</f>
        <v>0</v>
      </c>
      <c r="V96">
        <f t="shared" ref="V96:V114" si="147">IF(P96="외주비", J96, 0)</f>
        <v>0</v>
      </c>
      <c r="W96">
        <f t="shared" ref="W96:W114" si="148">IF(P96="장비비", J96, 0)</f>
        <v>0</v>
      </c>
      <c r="X96">
        <f t="shared" ref="X96:X114" si="149">IF(P96="폐기물처리비", L96, 0)</f>
        <v>0</v>
      </c>
      <c r="Y96">
        <f t="shared" ref="Y96:Y114" si="150">IF(P96="가설비", J96, 0)</f>
        <v>0</v>
      </c>
      <c r="Z96">
        <f t="shared" ref="Z96:Z114" si="151">IF(P96="잡비제외분", F96, 0)</f>
        <v>0</v>
      </c>
      <c r="AA96">
        <f t="shared" ref="AA96:AA114" si="152">IF(P96="사급자재대", L96, 0)</f>
        <v>0</v>
      </c>
      <c r="AB96">
        <f t="shared" ref="AB96:AB114" si="153">IF(P96="관급자재대", L96, 0)</f>
        <v>0</v>
      </c>
      <c r="AC96">
        <f t="shared" ref="AC96:AC114" si="154">IF(P96="부산물", L96, 0)</f>
        <v>0</v>
      </c>
      <c r="AD96">
        <f t="shared" ref="AD96:AD114" si="155">IF(P96="품질검사비", L96, 0)</f>
        <v>0</v>
      </c>
      <c r="AE96">
        <f t="shared" ref="AE96:AE114" si="156">IF(P96="사용자항목3", L96, 0)</f>
        <v>0</v>
      </c>
      <c r="AF96">
        <f t="shared" ref="AF96:AF114" si="157">IF(P96="급식소 환기설비시험 조정평가", L96, 0)</f>
        <v>0</v>
      </c>
      <c r="AG96">
        <f t="shared" ref="AG96:AG114" si="158">IF(P96="사용자항목5", L96, 0)</f>
        <v>0</v>
      </c>
      <c r="AH96">
        <f t="shared" ref="AH96:AH114" si="159">IF(P96="사용자항목6", L96, 0)</f>
        <v>0</v>
      </c>
      <c r="AI96">
        <f t="shared" ref="AI96:AI114" si="160">IF(P96="사용자항목7", L96, 0)</f>
        <v>0</v>
      </c>
      <c r="AJ96">
        <f t="shared" ref="AJ96:AJ114" si="161">IF(P96="사용자항목8", L96, 0)</f>
        <v>0</v>
      </c>
      <c r="AK96">
        <f t="shared" ref="AK96:AK114" si="162">IF(P96="사용자항목9", L96, 0)</f>
        <v>0</v>
      </c>
      <c r="AL96">
        <f t="shared" ref="AL96:AL114" si="163">IF(P96="사용자항목10", L96, 0)</f>
        <v>0</v>
      </c>
      <c r="AM96">
        <f t="shared" ref="AM96:AM114" si="164">IF(P96="사용자항목11", L96, 0)</f>
        <v>0</v>
      </c>
      <c r="AN96">
        <f t="shared" ref="AN96:AN114" si="165">IF(P96="사용자항목12", L96, 0)</f>
        <v>0</v>
      </c>
      <c r="AO96">
        <f t="shared" ref="AO96:AO114" si="166">IF(P96="사용자항목13", L96, 0)</f>
        <v>0</v>
      </c>
      <c r="AP96">
        <f t="shared" ref="AP96:AP114" si="167">IF(P96="사용자항목14", L96, 0)</f>
        <v>0</v>
      </c>
      <c r="AQ96">
        <f t="shared" ref="AQ96:AQ114" si="168">IF(P96="사용자항목15", L96, 0)</f>
        <v>0</v>
      </c>
      <c r="AR96">
        <f t="shared" ref="AR96:AR114" si="169">IF(P96="사용자항목16", L96, 0)</f>
        <v>0</v>
      </c>
      <c r="AS96">
        <f t="shared" ref="AS96:AS114" si="170">IF(P96="사용자항목17", L96, 0)</f>
        <v>0</v>
      </c>
      <c r="AT96">
        <f t="shared" ref="AT96:AT114" si="171">IF(P96="사용자항목18", L96, 0)</f>
        <v>0</v>
      </c>
      <c r="AU96">
        <f t="shared" ref="AU96:AU114" si="172">IF(P96="사용자항목19", L96, 0)</f>
        <v>0</v>
      </c>
    </row>
    <row r="97" spans="1:51" ht="23.1" customHeight="1">
      <c r="A97" s="138" t="s">
        <v>1673</v>
      </c>
      <c r="B97" s="138" t="s">
        <v>3183</v>
      </c>
      <c r="C97" s="139" t="s">
        <v>223</v>
      </c>
      <c r="D97" s="141">
        <f>[2]공량산출서!F106</f>
        <v>6</v>
      </c>
      <c r="E97" s="141">
        <f>[2]단가대비표!L88</f>
        <v>10577</v>
      </c>
      <c r="F97" s="141">
        <f>ROUNDDOWN(D97*E97, 0)</f>
        <v>63462</v>
      </c>
      <c r="G97" s="141">
        <v>0</v>
      </c>
      <c r="H97" s="141">
        <f>ROUNDDOWN(D97*G97, 0)</f>
        <v>0</v>
      </c>
      <c r="I97" s="141">
        <v>0</v>
      </c>
      <c r="J97" s="141">
        <f>ROUNDDOWN(D97*I97, 0)</f>
        <v>0</v>
      </c>
      <c r="K97" s="141">
        <f t="shared" si="142"/>
        <v>10577</v>
      </c>
      <c r="L97" s="141">
        <f t="shared" si="142"/>
        <v>63462</v>
      </c>
      <c r="M97" s="154" t="s">
        <v>3166</v>
      </c>
      <c r="O97" t="str">
        <f>"04"</f>
        <v>04</v>
      </c>
      <c r="P97" s="118" t="s">
        <v>3046</v>
      </c>
      <c r="Q97">
        <v>1</v>
      </c>
      <c r="R97">
        <f t="shared" si="143"/>
        <v>0</v>
      </c>
      <c r="S97">
        <f t="shared" si="144"/>
        <v>0</v>
      </c>
      <c r="T97">
        <f t="shared" si="145"/>
        <v>0</v>
      </c>
      <c r="U97">
        <f t="shared" si="146"/>
        <v>0</v>
      </c>
      <c r="V97">
        <f t="shared" si="147"/>
        <v>0</v>
      </c>
      <c r="W97">
        <f t="shared" si="148"/>
        <v>0</v>
      </c>
      <c r="X97">
        <f t="shared" si="149"/>
        <v>0</v>
      </c>
      <c r="Y97">
        <f t="shared" si="150"/>
        <v>0</v>
      </c>
      <c r="Z97">
        <f t="shared" si="151"/>
        <v>0</v>
      </c>
      <c r="AA97">
        <f t="shared" si="152"/>
        <v>0</v>
      </c>
      <c r="AB97">
        <f t="shared" si="153"/>
        <v>0</v>
      </c>
      <c r="AC97">
        <f t="shared" si="154"/>
        <v>0</v>
      </c>
      <c r="AD97">
        <f t="shared" si="155"/>
        <v>0</v>
      </c>
      <c r="AE97">
        <f t="shared" si="156"/>
        <v>0</v>
      </c>
      <c r="AF97">
        <f t="shared" si="157"/>
        <v>0</v>
      </c>
      <c r="AG97">
        <f t="shared" si="158"/>
        <v>0</v>
      </c>
      <c r="AH97">
        <f t="shared" si="159"/>
        <v>0</v>
      </c>
      <c r="AI97">
        <f t="shared" si="160"/>
        <v>0</v>
      </c>
      <c r="AJ97">
        <f t="shared" si="161"/>
        <v>0</v>
      </c>
      <c r="AK97">
        <f t="shared" si="162"/>
        <v>0</v>
      </c>
      <c r="AL97">
        <f t="shared" si="163"/>
        <v>0</v>
      </c>
      <c r="AM97">
        <f t="shared" si="164"/>
        <v>0</v>
      </c>
      <c r="AN97">
        <f t="shared" si="165"/>
        <v>0</v>
      </c>
      <c r="AO97">
        <f t="shared" si="166"/>
        <v>0</v>
      </c>
      <c r="AP97">
        <f t="shared" si="167"/>
        <v>0</v>
      </c>
      <c r="AQ97">
        <f t="shared" si="168"/>
        <v>0</v>
      </c>
      <c r="AR97">
        <f t="shared" si="169"/>
        <v>0</v>
      </c>
      <c r="AS97">
        <f t="shared" si="170"/>
        <v>0</v>
      </c>
      <c r="AT97">
        <f t="shared" si="171"/>
        <v>0</v>
      </c>
      <c r="AU97">
        <f t="shared" si="172"/>
        <v>0</v>
      </c>
    </row>
    <row r="98" spans="1:51" ht="23.1" customHeight="1">
      <c r="A98" s="138" t="s">
        <v>3123</v>
      </c>
      <c r="B98" s="142" t="str">
        <f>"관의 " &amp; N98*100 &amp; "%"</f>
        <v>관의 2%</v>
      </c>
      <c r="C98" s="139" t="s">
        <v>800</v>
      </c>
      <c r="D98" s="141">
        <v>1</v>
      </c>
      <c r="E98" s="141">
        <f>SUMIF(O96:O114, "04", F96:F114)</f>
        <v>97687</v>
      </c>
      <c r="F98" s="141">
        <f>ROUNDDOWN((E98)*N98, 0)</f>
        <v>1953</v>
      </c>
      <c r="G98" s="141"/>
      <c r="H98" s="141"/>
      <c r="I98" s="141"/>
      <c r="J98" s="141"/>
      <c r="K98" s="141">
        <f t="shared" si="142"/>
        <v>97687</v>
      </c>
      <c r="L98" s="141">
        <f t="shared" si="142"/>
        <v>1953</v>
      </c>
      <c r="M98" s="141"/>
      <c r="N98">
        <v>0.02</v>
      </c>
      <c r="O98" t="str">
        <f>""</f>
        <v/>
      </c>
      <c r="P98" s="118" t="s">
        <v>3046</v>
      </c>
      <c r="Q98">
        <v>1</v>
      </c>
      <c r="R98">
        <f t="shared" si="143"/>
        <v>0</v>
      </c>
      <c r="S98">
        <f t="shared" si="144"/>
        <v>0</v>
      </c>
      <c r="T98">
        <f t="shared" si="145"/>
        <v>0</v>
      </c>
      <c r="U98">
        <f t="shared" si="146"/>
        <v>0</v>
      </c>
      <c r="V98">
        <f t="shared" si="147"/>
        <v>0</v>
      </c>
      <c r="W98">
        <f t="shared" si="148"/>
        <v>0</v>
      </c>
      <c r="X98">
        <f t="shared" si="149"/>
        <v>0</v>
      </c>
      <c r="Y98">
        <f t="shared" si="150"/>
        <v>0</v>
      </c>
      <c r="Z98">
        <f t="shared" si="151"/>
        <v>0</v>
      </c>
      <c r="AA98">
        <f t="shared" si="152"/>
        <v>0</v>
      </c>
      <c r="AB98">
        <f t="shared" si="153"/>
        <v>0</v>
      </c>
      <c r="AC98">
        <f t="shared" si="154"/>
        <v>0</v>
      </c>
      <c r="AD98">
        <f t="shared" si="155"/>
        <v>0</v>
      </c>
      <c r="AE98">
        <f t="shared" si="156"/>
        <v>0</v>
      </c>
      <c r="AF98">
        <f t="shared" si="157"/>
        <v>0</v>
      </c>
      <c r="AG98">
        <f t="shared" si="158"/>
        <v>0</v>
      </c>
      <c r="AH98">
        <f t="shared" si="159"/>
        <v>0</v>
      </c>
      <c r="AI98">
        <f t="shared" si="160"/>
        <v>0</v>
      </c>
      <c r="AJ98">
        <f t="shared" si="161"/>
        <v>0</v>
      </c>
      <c r="AK98">
        <f t="shared" si="162"/>
        <v>0</v>
      </c>
      <c r="AL98">
        <f t="shared" si="163"/>
        <v>0</v>
      </c>
      <c r="AM98">
        <f t="shared" si="164"/>
        <v>0</v>
      </c>
      <c r="AN98">
        <f t="shared" si="165"/>
        <v>0</v>
      </c>
      <c r="AO98">
        <f t="shared" si="166"/>
        <v>0</v>
      </c>
      <c r="AP98">
        <f t="shared" si="167"/>
        <v>0</v>
      </c>
      <c r="AQ98">
        <f t="shared" si="168"/>
        <v>0</v>
      </c>
      <c r="AR98">
        <f t="shared" si="169"/>
        <v>0</v>
      </c>
      <c r="AS98">
        <f t="shared" si="170"/>
        <v>0</v>
      </c>
      <c r="AT98">
        <f t="shared" si="171"/>
        <v>0</v>
      </c>
      <c r="AU98">
        <f t="shared" si="172"/>
        <v>0</v>
      </c>
      <c r="AW98" s="118" t="s">
        <v>3124</v>
      </c>
      <c r="AX98" s="118" t="s">
        <v>3125</v>
      </c>
    </row>
    <row r="99" spans="1:51" ht="23.1" customHeight="1">
      <c r="A99" s="138" t="s">
        <v>3184</v>
      </c>
      <c r="B99" s="138" t="s">
        <v>3185</v>
      </c>
      <c r="C99" s="139" t="s">
        <v>73</v>
      </c>
      <c r="D99" s="141">
        <v>2</v>
      </c>
      <c r="E99" s="141">
        <f>[2]일위대가목록!G23</f>
        <v>4462</v>
      </c>
      <c r="F99" s="141">
        <f t="shared" ref="F99:F110" si="173">ROUNDDOWN(D99*E99, 0)</f>
        <v>8924</v>
      </c>
      <c r="G99" s="141">
        <f>[2]일위대가목록!I23</f>
        <v>0</v>
      </c>
      <c r="H99" s="141">
        <f t="shared" ref="H99:H110" si="174">ROUNDDOWN(D99*G99, 0)</f>
        <v>0</v>
      </c>
      <c r="I99" s="141">
        <f>[2]일위대가목록!K23</f>
        <v>0</v>
      </c>
      <c r="J99" s="141">
        <f t="shared" ref="J99:J110" si="175">ROUNDDOWN(D99*I99, 0)</f>
        <v>0</v>
      </c>
      <c r="K99" s="141">
        <f t="shared" si="142"/>
        <v>4462</v>
      </c>
      <c r="L99" s="141">
        <f t="shared" si="142"/>
        <v>8924</v>
      </c>
      <c r="M99" s="154" t="s">
        <v>3186</v>
      </c>
      <c r="O99" t="str">
        <f>""</f>
        <v/>
      </c>
      <c r="P99" s="118" t="s">
        <v>3046</v>
      </c>
      <c r="Q99">
        <v>1</v>
      </c>
      <c r="R99">
        <f t="shared" si="143"/>
        <v>0</v>
      </c>
      <c r="S99">
        <f t="shared" si="144"/>
        <v>0</v>
      </c>
      <c r="T99">
        <f t="shared" si="145"/>
        <v>0</v>
      </c>
      <c r="U99">
        <f t="shared" si="146"/>
        <v>0</v>
      </c>
      <c r="V99">
        <f t="shared" si="147"/>
        <v>0</v>
      </c>
      <c r="W99">
        <f t="shared" si="148"/>
        <v>0</v>
      </c>
      <c r="X99">
        <f t="shared" si="149"/>
        <v>0</v>
      </c>
      <c r="Y99">
        <f t="shared" si="150"/>
        <v>0</v>
      </c>
      <c r="Z99">
        <f t="shared" si="151"/>
        <v>0</v>
      </c>
      <c r="AA99">
        <f t="shared" si="152"/>
        <v>0</v>
      </c>
      <c r="AB99">
        <f t="shared" si="153"/>
        <v>0</v>
      </c>
      <c r="AC99">
        <f t="shared" si="154"/>
        <v>0</v>
      </c>
      <c r="AD99">
        <f t="shared" si="155"/>
        <v>0</v>
      </c>
      <c r="AE99">
        <f t="shared" si="156"/>
        <v>0</v>
      </c>
      <c r="AF99">
        <f t="shared" si="157"/>
        <v>0</v>
      </c>
      <c r="AG99">
        <f t="shared" si="158"/>
        <v>0</v>
      </c>
      <c r="AH99">
        <f t="shared" si="159"/>
        <v>0</v>
      </c>
      <c r="AI99">
        <f t="shared" si="160"/>
        <v>0</v>
      </c>
      <c r="AJ99">
        <f t="shared" si="161"/>
        <v>0</v>
      </c>
      <c r="AK99">
        <f t="shared" si="162"/>
        <v>0</v>
      </c>
      <c r="AL99">
        <f t="shared" si="163"/>
        <v>0</v>
      </c>
      <c r="AM99">
        <f t="shared" si="164"/>
        <v>0</v>
      </c>
      <c r="AN99">
        <f t="shared" si="165"/>
        <v>0</v>
      </c>
      <c r="AO99">
        <f t="shared" si="166"/>
        <v>0</v>
      </c>
      <c r="AP99">
        <f t="shared" si="167"/>
        <v>0</v>
      </c>
      <c r="AQ99">
        <f t="shared" si="168"/>
        <v>0</v>
      </c>
      <c r="AR99">
        <f t="shared" si="169"/>
        <v>0</v>
      </c>
      <c r="AS99">
        <f t="shared" si="170"/>
        <v>0</v>
      </c>
      <c r="AT99">
        <f t="shared" si="171"/>
        <v>0</v>
      </c>
      <c r="AU99">
        <f t="shared" si="172"/>
        <v>0</v>
      </c>
    </row>
    <row r="100" spans="1:51" ht="23.1" customHeight="1">
      <c r="A100" s="138" t="s">
        <v>3184</v>
      </c>
      <c r="B100" s="138" t="s">
        <v>3187</v>
      </c>
      <c r="C100" s="139" t="s">
        <v>73</v>
      </c>
      <c r="D100" s="141">
        <v>3</v>
      </c>
      <c r="E100" s="141">
        <f>[2]일위대가목록!G24</f>
        <v>4912</v>
      </c>
      <c r="F100" s="141">
        <f t="shared" si="173"/>
        <v>14736</v>
      </c>
      <c r="G100" s="141">
        <f>[2]일위대가목록!I24</f>
        <v>0</v>
      </c>
      <c r="H100" s="141">
        <f t="shared" si="174"/>
        <v>0</v>
      </c>
      <c r="I100" s="141">
        <f>[2]일위대가목록!K24</f>
        <v>0</v>
      </c>
      <c r="J100" s="141">
        <f t="shared" si="175"/>
        <v>0</v>
      </c>
      <c r="K100" s="141">
        <f t="shared" si="142"/>
        <v>4912</v>
      </c>
      <c r="L100" s="141">
        <f t="shared" si="142"/>
        <v>14736</v>
      </c>
      <c r="M100" s="154" t="s">
        <v>3188</v>
      </c>
      <c r="O100" t="str">
        <f>""</f>
        <v/>
      </c>
      <c r="P100" s="118" t="s">
        <v>3046</v>
      </c>
      <c r="Q100">
        <v>1</v>
      </c>
      <c r="R100">
        <f t="shared" si="143"/>
        <v>0</v>
      </c>
      <c r="S100">
        <f t="shared" si="144"/>
        <v>0</v>
      </c>
      <c r="T100">
        <f t="shared" si="145"/>
        <v>0</v>
      </c>
      <c r="U100">
        <f t="shared" si="146"/>
        <v>0</v>
      </c>
      <c r="V100">
        <f t="shared" si="147"/>
        <v>0</v>
      </c>
      <c r="W100">
        <f t="shared" si="148"/>
        <v>0</v>
      </c>
      <c r="X100">
        <f t="shared" si="149"/>
        <v>0</v>
      </c>
      <c r="Y100">
        <f t="shared" si="150"/>
        <v>0</v>
      </c>
      <c r="Z100">
        <f t="shared" si="151"/>
        <v>0</v>
      </c>
      <c r="AA100">
        <f t="shared" si="152"/>
        <v>0</v>
      </c>
      <c r="AB100">
        <f t="shared" si="153"/>
        <v>0</v>
      </c>
      <c r="AC100">
        <f t="shared" si="154"/>
        <v>0</v>
      </c>
      <c r="AD100">
        <f t="shared" si="155"/>
        <v>0</v>
      </c>
      <c r="AE100">
        <f t="shared" si="156"/>
        <v>0</v>
      </c>
      <c r="AF100">
        <f t="shared" si="157"/>
        <v>0</v>
      </c>
      <c r="AG100">
        <f t="shared" si="158"/>
        <v>0</v>
      </c>
      <c r="AH100">
        <f t="shared" si="159"/>
        <v>0</v>
      </c>
      <c r="AI100">
        <f t="shared" si="160"/>
        <v>0</v>
      </c>
      <c r="AJ100">
        <f t="shared" si="161"/>
        <v>0</v>
      </c>
      <c r="AK100">
        <f t="shared" si="162"/>
        <v>0</v>
      </c>
      <c r="AL100">
        <f t="shared" si="163"/>
        <v>0</v>
      </c>
      <c r="AM100">
        <f t="shared" si="164"/>
        <v>0</v>
      </c>
      <c r="AN100">
        <f t="shared" si="165"/>
        <v>0</v>
      </c>
      <c r="AO100">
        <f t="shared" si="166"/>
        <v>0</v>
      </c>
      <c r="AP100">
        <f t="shared" si="167"/>
        <v>0</v>
      </c>
      <c r="AQ100">
        <f t="shared" si="168"/>
        <v>0</v>
      </c>
      <c r="AR100">
        <f t="shared" si="169"/>
        <v>0</v>
      </c>
      <c r="AS100">
        <f t="shared" si="170"/>
        <v>0</v>
      </c>
      <c r="AT100">
        <f t="shared" si="171"/>
        <v>0</v>
      </c>
      <c r="AU100">
        <f t="shared" si="172"/>
        <v>0</v>
      </c>
    </row>
    <row r="101" spans="1:51" ht="23.1" customHeight="1">
      <c r="A101" s="138" t="s">
        <v>3167</v>
      </c>
      <c r="B101" s="138" t="s">
        <v>3189</v>
      </c>
      <c r="C101" s="139" t="s">
        <v>511</v>
      </c>
      <c r="D101" s="141">
        <v>1</v>
      </c>
      <c r="E101" s="141">
        <f>[2]단가대비표!L97</f>
        <v>2869</v>
      </c>
      <c r="F101" s="141">
        <f t="shared" si="173"/>
        <v>2869</v>
      </c>
      <c r="G101" s="141">
        <v>0</v>
      </c>
      <c r="H101" s="141">
        <f t="shared" si="174"/>
        <v>0</v>
      </c>
      <c r="I101" s="141">
        <v>0</v>
      </c>
      <c r="J101" s="141">
        <f t="shared" si="175"/>
        <v>0</v>
      </c>
      <c r="K101" s="141">
        <f t="shared" si="142"/>
        <v>2869</v>
      </c>
      <c r="L101" s="141">
        <f t="shared" si="142"/>
        <v>2869</v>
      </c>
      <c r="M101" s="154" t="s">
        <v>3169</v>
      </c>
      <c r="O101" t="str">
        <f t="shared" ref="O101:O108" si="176">"01"</f>
        <v>01</v>
      </c>
      <c r="P101" s="118" t="s">
        <v>3046</v>
      </c>
      <c r="Q101">
        <v>1</v>
      </c>
      <c r="R101">
        <f t="shared" si="143"/>
        <v>0</v>
      </c>
      <c r="S101">
        <f t="shared" si="144"/>
        <v>0</v>
      </c>
      <c r="T101">
        <f t="shared" si="145"/>
        <v>0</v>
      </c>
      <c r="U101">
        <f t="shared" si="146"/>
        <v>0</v>
      </c>
      <c r="V101">
        <f t="shared" si="147"/>
        <v>0</v>
      </c>
      <c r="W101">
        <f t="shared" si="148"/>
        <v>0</v>
      </c>
      <c r="X101">
        <f t="shared" si="149"/>
        <v>0</v>
      </c>
      <c r="Y101">
        <f t="shared" si="150"/>
        <v>0</v>
      </c>
      <c r="Z101">
        <f t="shared" si="151"/>
        <v>0</v>
      </c>
      <c r="AA101">
        <f t="shared" si="152"/>
        <v>0</v>
      </c>
      <c r="AB101">
        <f t="shared" si="153"/>
        <v>0</v>
      </c>
      <c r="AC101">
        <f t="shared" si="154"/>
        <v>0</v>
      </c>
      <c r="AD101">
        <f t="shared" si="155"/>
        <v>0</v>
      </c>
      <c r="AE101">
        <f t="shared" si="156"/>
        <v>0</v>
      </c>
      <c r="AF101">
        <f t="shared" si="157"/>
        <v>0</v>
      </c>
      <c r="AG101">
        <f t="shared" si="158"/>
        <v>0</v>
      </c>
      <c r="AH101">
        <f t="shared" si="159"/>
        <v>0</v>
      </c>
      <c r="AI101">
        <f t="shared" si="160"/>
        <v>0</v>
      </c>
      <c r="AJ101">
        <f t="shared" si="161"/>
        <v>0</v>
      </c>
      <c r="AK101">
        <f t="shared" si="162"/>
        <v>0</v>
      </c>
      <c r="AL101">
        <f t="shared" si="163"/>
        <v>0</v>
      </c>
      <c r="AM101">
        <f t="shared" si="164"/>
        <v>0</v>
      </c>
      <c r="AN101">
        <f t="shared" si="165"/>
        <v>0</v>
      </c>
      <c r="AO101">
        <f t="shared" si="166"/>
        <v>0</v>
      </c>
      <c r="AP101">
        <f t="shared" si="167"/>
        <v>0</v>
      </c>
      <c r="AQ101">
        <f t="shared" si="168"/>
        <v>0</v>
      </c>
      <c r="AR101">
        <f t="shared" si="169"/>
        <v>0</v>
      </c>
      <c r="AS101">
        <f t="shared" si="170"/>
        <v>0</v>
      </c>
      <c r="AT101">
        <f t="shared" si="171"/>
        <v>0</v>
      </c>
      <c r="AU101">
        <f t="shared" si="172"/>
        <v>0</v>
      </c>
    </row>
    <row r="102" spans="1:51" ht="23.1" customHeight="1">
      <c r="A102" s="138" t="s">
        <v>3167</v>
      </c>
      <c r="B102" s="138" t="s">
        <v>3190</v>
      </c>
      <c r="C102" s="139" t="s">
        <v>511</v>
      </c>
      <c r="D102" s="141">
        <v>2</v>
      </c>
      <c r="E102" s="141">
        <f>[2]단가대비표!L96</f>
        <v>13560</v>
      </c>
      <c r="F102" s="141">
        <f t="shared" si="173"/>
        <v>27120</v>
      </c>
      <c r="G102" s="141">
        <v>0</v>
      </c>
      <c r="H102" s="141">
        <f t="shared" si="174"/>
        <v>0</v>
      </c>
      <c r="I102" s="141">
        <v>0</v>
      </c>
      <c r="J102" s="141">
        <f t="shared" si="175"/>
        <v>0</v>
      </c>
      <c r="K102" s="141">
        <f t="shared" si="142"/>
        <v>13560</v>
      </c>
      <c r="L102" s="141">
        <f t="shared" si="142"/>
        <v>27120</v>
      </c>
      <c r="M102" s="141"/>
      <c r="O102" t="str">
        <f t="shared" si="176"/>
        <v>01</v>
      </c>
      <c r="P102" s="118" t="s">
        <v>3046</v>
      </c>
      <c r="Q102">
        <v>1</v>
      </c>
      <c r="R102">
        <f t="shared" si="143"/>
        <v>0</v>
      </c>
      <c r="S102">
        <f t="shared" si="144"/>
        <v>0</v>
      </c>
      <c r="T102">
        <f t="shared" si="145"/>
        <v>0</v>
      </c>
      <c r="U102">
        <f t="shared" si="146"/>
        <v>0</v>
      </c>
      <c r="V102">
        <f t="shared" si="147"/>
        <v>0</v>
      </c>
      <c r="W102">
        <f t="shared" si="148"/>
        <v>0</v>
      </c>
      <c r="X102">
        <f t="shared" si="149"/>
        <v>0</v>
      </c>
      <c r="Y102">
        <f t="shared" si="150"/>
        <v>0</v>
      </c>
      <c r="Z102">
        <f t="shared" si="151"/>
        <v>0</v>
      </c>
      <c r="AA102">
        <f t="shared" si="152"/>
        <v>0</v>
      </c>
      <c r="AB102">
        <f t="shared" si="153"/>
        <v>0</v>
      </c>
      <c r="AC102">
        <f t="shared" si="154"/>
        <v>0</v>
      </c>
      <c r="AD102">
        <f t="shared" si="155"/>
        <v>0</v>
      </c>
      <c r="AE102">
        <f t="shared" si="156"/>
        <v>0</v>
      </c>
      <c r="AF102">
        <f t="shared" si="157"/>
        <v>0</v>
      </c>
      <c r="AG102">
        <f t="shared" si="158"/>
        <v>0</v>
      </c>
      <c r="AH102">
        <f t="shared" si="159"/>
        <v>0</v>
      </c>
      <c r="AI102">
        <f t="shared" si="160"/>
        <v>0</v>
      </c>
      <c r="AJ102">
        <f t="shared" si="161"/>
        <v>0</v>
      </c>
      <c r="AK102">
        <f t="shared" si="162"/>
        <v>0</v>
      </c>
      <c r="AL102">
        <f t="shared" si="163"/>
        <v>0</v>
      </c>
      <c r="AM102">
        <f t="shared" si="164"/>
        <v>0</v>
      </c>
      <c r="AN102">
        <f t="shared" si="165"/>
        <v>0</v>
      </c>
      <c r="AO102">
        <f t="shared" si="166"/>
        <v>0</v>
      </c>
      <c r="AP102">
        <f t="shared" si="167"/>
        <v>0</v>
      </c>
      <c r="AQ102">
        <f t="shared" si="168"/>
        <v>0</v>
      </c>
      <c r="AR102">
        <f t="shared" si="169"/>
        <v>0</v>
      </c>
      <c r="AS102">
        <f t="shared" si="170"/>
        <v>0</v>
      </c>
      <c r="AT102">
        <f t="shared" si="171"/>
        <v>0</v>
      </c>
      <c r="AU102">
        <f t="shared" si="172"/>
        <v>0</v>
      </c>
    </row>
    <row r="103" spans="1:51" ht="23.1" customHeight="1">
      <c r="A103" s="138" t="s">
        <v>3191</v>
      </c>
      <c r="B103" s="138" t="s">
        <v>3192</v>
      </c>
      <c r="C103" s="139" t="s">
        <v>3120</v>
      </c>
      <c r="D103" s="141">
        <f>[2]공량산출서!F108</f>
        <v>4</v>
      </c>
      <c r="E103" s="141">
        <f>[2]단가대비표!L20</f>
        <v>7000</v>
      </c>
      <c r="F103" s="141">
        <f t="shared" si="173"/>
        <v>28000</v>
      </c>
      <c r="G103" s="141">
        <v>0</v>
      </c>
      <c r="H103" s="141">
        <f t="shared" si="174"/>
        <v>0</v>
      </c>
      <c r="I103" s="141">
        <v>0</v>
      </c>
      <c r="J103" s="141">
        <f t="shared" si="175"/>
        <v>0</v>
      </c>
      <c r="K103" s="141">
        <f t="shared" si="142"/>
        <v>7000</v>
      </c>
      <c r="L103" s="141">
        <f t="shared" si="142"/>
        <v>28000</v>
      </c>
      <c r="M103" s="141"/>
      <c r="O103" t="str">
        <f t="shared" si="176"/>
        <v>01</v>
      </c>
      <c r="P103" s="118" t="s">
        <v>3046</v>
      </c>
      <c r="Q103">
        <v>1</v>
      </c>
      <c r="R103">
        <f t="shared" si="143"/>
        <v>0</v>
      </c>
      <c r="S103">
        <f t="shared" si="144"/>
        <v>0</v>
      </c>
      <c r="T103">
        <f t="shared" si="145"/>
        <v>0</v>
      </c>
      <c r="U103">
        <f t="shared" si="146"/>
        <v>0</v>
      </c>
      <c r="V103">
        <f t="shared" si="147"/>
        <v>0</v>
      </c>
      <c r="W103">
        <f t="shared" si="148"/>
        <v>0</v>
      </c>
      <c r="X103">
        <f t="shared" si="149"/>
        <v>0</v>
      </c>
      <c r="Y103">
        <f t="shared" si="150"/>
        <v>0</v>
      </c>
      <c r="Z103">
        <f t="shared" si="151"/>
        <v>0</v>
      </c>
      <c r="AA103">
        <f t="shared" si="152"/>
        <v>0</v>
      </c>
      <c r="AB103">
        <f t="shared" si="153"/>
        <v>0</v>
      </c>
      <c r="AC103">
        <f t="shared" si="154"/>
        <v>0</v>
      </c>
      <c r="AD103">
        <f t="shared" si="155"/>
        <v>0</v>
      </c>
      <c r="AE103">
        <f t="shared" si="156"/>
        <v>0</v>
      </c>
      <c r="AF103">
        <f t="shared" si="157"/>
        <v>0</v>
      </c>
      <c r="AG103">
        <f t="shared" si="158"/>
        <v>0</v>
      </c>
      <c r="AH103">
        <f t="shared" si="159"/>
        <v>0</v>
      </c>
      <c r="AI103">
        <f t="shared" si="160"/>
        <v>0</v>
      </c>
      <c r="AJ103">
        <f t="shared" si="161"/>
        <v>0</v>
      </c>
      <c r="AK103">
        <f t="shared" si="162"/>
        <v>0</v>
      </c>
      <c r="AL103">
        <f t="shared" si="163"/>
        <v>0</v>
      </c>
      <c r="AM103">
        <f t="shared" si="164"/>
        <v>0</v>
      </c>
      <c r="AN103">
        <f t="shared" si="165"/>
        <v>0</v>
      </c>
      <c r="AO103">
        <f t="shared" si="166"/>
        <v>0</v>
      </c>
      <c r="AP103">
        <f t="shared" si="167"/>
        <v>0</v>
      </c>
      <c r="AQ103">
        <f t="shared" si="168"/>
        <v>0</v>
      </c>
      <c r="AR103">
        <f t="shared" si="169"/>
        <v>0</v>
      </c>
      <c r="AS103">
        <f t="shared" si="170"/>
        <v>0</v>
      </c>
      <c r="AT103">
        <f t="shared" si="171"/>
        <v>0</v>
      </c>
      <c r="AU103">
        <f t="shared" si="172"/>
        <v>0</v>
      </c>
    </row>
    <row r="104" spans="1:51" ht="23.1" customHeight="1">
      <c r="A104" s="138" t="s">
        <v>3193</v>
      </c>
      <c r="B104" s="138" t="s">
        <v>3194</v>
      </c>
      <c r="C104" s="139" t="s">
        <v>3120</v>
      </c>
      <c r="D104" s="141">
        <f>[2]공량산출서!F110</f>
        <v>1</v>
      </c>
      <c r="E104" s="141">
        <f>[2]단가대비표!L21</f>
        <v>8750</v>
      </c>
      <c r="F104" s="141">
        <f t="shared" si="173"/>
        <v>8750</v>
      </c>
      <c r="G104" s="141">
        <v>0</v>
      </c>
      <c r="H104" s="141">
        <f t="shared" si="174"/>
        <v>0</v>
      </c>
      <c r="I104" s="141">
        <v>0</v>
      </c>
      <c r="J104" s="141">
        <f t="shared" si="175"/>
        <v>0</v>
      </c>
      <c r="K104" s="141">
        <f t="shared" si="142"/>
        <v>8750</v>
      </c>
      <c r="L104" s="141">
        <f t="shared" si="142"/>
        <v>8750</v>
      </c>
      <c r="M104" s="141"/>
      <c r="O104" t="str">
        <f t="shared" si="176"/>
        <v>01</v>
      </c>
      <c r="P104" s="118" t="s">
        <v>3046</v>
      </c>
      <c r="Q104">
        <v>1</v>
      </c>
      <c r="R104">
        <f t="shared" si="143"/>
        <v>0</v>
      </c>
      <c r="S104">
        <f t="shared" si="144"/>
        <v>0</v>
      </c>
      <c r="T104">
        <f t="shared" si="145"/>
        <v>0</v>
      </c>
      <c r="U104">
        <f t="shared" si="146"/>
        <v>0</v>
      </c>
      <c r="V104">
        <f t="shared" si="147"/>
        <v>0</v>
      </c>
      <c r="W104">
        <f t="shared" si="148"/>
        <v>0</v>
      </c>
      <c r="X104">
        <f t="shared" si="149"/>
        <v>0</v>
      </c>
      <c r="Y104">
        <f t="shared" si="150"/>
        <v>0</v>
      </c>
      <c r="Z104">
        <f t="shared" si="151"/>
        <v>0</v>
      </c>
      <c r="AA104">
        <f t="shared" si="152"/>
        <v>0</v>
      </c>
      <c r="AB104">
        <f t="shared" si="153"/>
        <v>0</v>
      </c>
      <c r="AC104">
        <f t="shared" si="154"/>
        <v>0</v>
      </c>
      <c r="AD104">
        <f t="shared" si="155"/>
        <v>0</v>
      </c>
      <c r="AE104">
        <f t="shared" si="156"/>
        <v>0</v>
      </c>
      <c r="AF104">
        <f t="shared" si="157"/>
        <v>0</v>
      </c>
      <c r="AG104">
        <f t="shared" si="158"/>
        <v>0</v>
      </c>
      <c r="AH104">
        <f t="shared" si="159"/>
        <v>0</v>
      </c>
      <c r="AI104">
        <f t="shared" si="160"/>
        <v>0</v>
      </c>
      <c r="AJ104">
        <f t="shared" si="161"/>
        <v>0</v>
      </c>
      <c r="AK104">
        <f t="shared" si="162"/>
        <v>0</v>
      </c>
      <c r="AL104">
        <f t="shared" si="163"/>
        <v>0</v>
      </c>
      <c r="AM104">
        <f t="shared" si="164"/>
        <v>0</v>
      </c>
      <c r="AN104">
        <f t="shared" si="165"/>
        <v>0</v>
      </c>
      <c r="AO104">
        <f t="shared" si="166"/>
        <v>0</v>
      </c>
      <c r="AP104">
        <f t="shared" si="167"/>
        <v>0</v>
      </c>
      <c r="AQ104">
        <f t="shared" si="168"/>
        <v>0</v>
      </c>
      <c r="AR104">
        <f t="shared" si="169"/>
        <v>0</v>
      </c>
      <c r="AS104">
        <f t="shared" si="170"/>
        <v>0</v>
      </c>
      <c r="AT104">
        <f t="shared" si="171"/>
        <v>0</v>
      </c>
      <c r="AU104">
        <f t="shared" si="172"/>
        <v>0</v>
      </c>
    </row>
    <row r="105" spans="1:51" ht="23.1" customHeight="1">
      <c r="A105" s="138" t="s">
        <v>3195</v>
      </c>
      <c r="B105" s="138" t="s">
        <v>3196</v>
      </c>
      <c r="C105" s="139" t="s">
        <v>511</v>
      </c>
      <c r="D105" s="141">
        <v>8</v>
      </c>
      <c r="E105" s="141">
        <f>[2]단가대비표!L22</f>
        <v>714</v>
      </c>
      <c r="F105" s="141">
        <f t="shared" si="173"/>
        <v>5712</v>
      </c>
      <c r="G105" s="141">
        <v>0</v>
      </c>
      <c r="H105" s="141">
        <f t="shared" si="174"/>
        <v>0</v>
      </c>
      <c r="I105" s="141">
        <v>0</v>
      </c>
      <c r="J105" s="141">
        <f t="shared" si="175"/>
        <v>0</v>
      </c>
      <c r="K105" s="141">
        <f t="shared" si="142"/>
        <v>714</v>
      </c>
      <c r="L105" s="141">
        <f t="shared" si="142"/>
        <v>5712</v>
      </c>
      <c r="M105" s="141"/>
      <c r="O105" t="str">
        <f t="shared" si="176"/>
        <v>01</v>
      </c>
      <c r="P105" s="118" t="s">
        <v>3046</v>
      </c>
      <c r="Q105">
        <v>1</v>
      </c>
      <c r="R105">
        <f t="shared" si="143"/>
        <v>0</v>
      </c>
      <c r="S105">
        <f t="shared" si="144"/>
        <v>0</v>
      </c>
      <c r="T105">
        <f t="shared" si="145"/>
        <v>0</v>
      </c>
      <c r="U105">
        <f t="shared" si="146"/>
        <v>0</v>
      </c>
      <c r="V105">
        <f t="shared" si="147"/>
        <v>0</v>
      </c>
      <c r="W105">
        <f t="shared" si="148"/>
        <v>0</v>
      </c>
      <c r="X105">
        <f t="shared" si="149"/>
        <v>0</v>
      </c>
      <c r="Y105">
        <f t="shared" si="150"/>
        <v>0</v>
      </c>
      <c r="Z105">
        <f t="shared" si="151"/>
        <v>0</v>
      </c>
      <c r="AA105">
        <f t="shared" si="152"/>
        <v>0</v>
      </c>
      <c r="AB105">
        <f t="shared" si="153"/>
        <v>0</v>
      </c>
      <c r="AC105">
        <f t="shared" si="154"/>
        <v>0</v>
      </c>
      <c r="AD105">
        <f t="shared" si="155"/>
        <v>0</v>
      </c>
      <c r="AE105">
        <f t="shared" si="156"/>
        <v>0</v>
      </c>
      <c r="AF105">
        <f t="shared" si="157"/>
        <v>0</v>
      </c>
      <c r="AG105">
        <f t="shared" si="158"/>
        <v>0</v>
      </c>
      <c r="AH105">
        <f t="shared" si="159"/>
        <v>0</v>
      </c>
      <c r="AI105">
        <f t="shared" si="160"/>
        <v>0</v>
      </c>
      <c r="AJ105">
        <f t="shared" si="161"/>
        <v>0</v>
      </c>
      <c r="AK105">
        <f t="shared" si="162"/>
        <v>0</v>
      </c>
      <c r="AL105">
        <f t="shared" si="163"/>
        <v>0</v>
      </c>
      <c r="AM105">
        <f t="shared" si="164"/>
        <v>0</v>
      </c>
      <c r="AN105">
        <f t="shared" si="165"/>
        <v>0</v>
      </c>
      <c r="AO105">
        <f t="shared" si="166"/>
        <v>0</v>
      </c>
      <c r="AP105">
        <f t="shared" si="167"/>
        <v>0</v>
      </c>
      <c r="AQ105">
        <f t="shared" si="168"/>
        <v>0</v>
      </c>
      <c r="AR105">
        <f t="shared" si="169"/>
        <v>0</v>
      </c>
      <c r="AS105">
        <f t="shared" si="170"/>
        <v>0</v>
      </c>
      <c r="AT105">
        <f t="shared" si="171"/>
        <v>0</v>
      </c>
      <c r="AU105">
        <f t="shared" si="172"/>
        <v>0</v>
      </c>
    </row>
    <row r="106" spans="1:51" ht="23.1" customHeight="1">
      <c r="A106" s="138" t="s">
        <v>3197</v>
      </c>
      <c r="B106" s="138" t="s">
        <v>3198</v>
      </c>
      <c r="C106" s="139" t="s">
        <v>511</v>
      </c>
      <c r="D106" s="141">
        <v>2</v>
      </c>
      <c r="E106" s="141">
        <f>[2]단가대비표!L23</f>
        <v>765</v>
      </c>
      <c r="F106" s="141">
        <f t="shared" si="173"/>
        <v>1530</v>
      </c>
      <c r="G106" s="141">
        <v>0</v>
      </c>
      <c r="H106" s="141">
        <f t="shared" si="174"/>
        <v>0</v>
      </c>
      <c r="I106" s="141">
        <v>0</v>
      </c>
      <c r="J106" s="141">
        <f t="shared" si="175"/>
        <v>0</v>
      </c>
      <c r="K106" s="141">
        <f t="shared" si="142"/>
        <v>765</v>
      </c>
      <c r="L106" s="141">
        <f t="shared" si="142"/>
        <v>1530</v>
      </c>
      <c r="M106" s="141"/>
      <c r="O106" t="str">
        <f t="shared" si="176"/>
        <v>01</v>
      </c>
      <c r="P106" s="118" t="s">
        <v>3046</v>
      </c>
      <c r="Q106">
        <v>1</v>
      </c>
      <c r="R106">
        <f t="shared" si="143"/>
        <v>0</v>
      </c>
      <c r="S106">
        <f t="shared" si="144"/>
        <v>0</v>
      </c>
      <c r="T106">
        <f t="shared" si="145"/>
        <v>0</v>
      </c>
      <c r="U106">
        <f t="shared" si="146"/>
        <v>0</v>
      </c>
      <c r="V106">
        <f t="shared" si="147"/>
        <v>0</v>
      </c>
      <c r="W106">
        <f t="shared" si="148"/>
        <v>0</v>
      </c>
      <c r="X106">
        <f t="shared" si="149"/>
        <v>0</v>
      </c>
      <c r="Y106">
        <f t="shared" si="150"/>
        <v>0</v>
      </c>
      <c r="Z106">
        <f t="shared" si="151"/>
        <v>0</v>
      </c>
      <c r="AA106">
        <f t="shared" si="152"/>
        <v>0</v>
      </c>
      <c r="AB106">
        <f t="shared" si="153"/>
        <v>0</v>
      </c>
      <c r="AC106">
        <f t="shared" si="154"/>
        <v>0</v>
      </c>
      <c r="AD106">
        <f t="shared" si="155"/>
        <v>0</v>
      </c>
      <c r="AE106">
        <f t="shared" si="156"/>
        <v>0</v>
      </c>
      <c r="AF106">
        <f t="shared" si="157"/>
        <v>0</v>
      </c>
      <c r="AG106">
        <f t="shared" si="158"/>
        <v>0</v>
      </c>
      <c r="AH106">
        <f t="shared" si="159"/>
        <v>0</v>
      </c>
      <c r="AI106">
        <f t="shared" si="160"/>
        <v>0</v>
      </c>
      <c r="AJ106">
        <f t="shared" si="161"/>
        <v>0</v>
      </c>
      <c r="AK106">
        <f t="shared" si="162"/>
        <v>0</v>
      </c>
      <c r="AL106">
        <f t="shared" si="163"/>
        <v>0</v>
      </c>
      <c r="AM106">
        <f t="shared" si="164"/>
        <v>0</v>
      </c>
      <c r="AN106">
        <f t="shared" si="165"/>
        <v>0</v>
      </c>
      <c r="AO106">
        <f t="shared" si="166"/>
        <v>0</v>
      </c>
      <c r="AP106">
        <f t="shared" si="167"/>
        <v>0</v>
      </c>
      <c r="AQ106">
        <f t="shared" si="168"/>
        <v>0</v>
      </c>
      <c r="AR106">
        <f t="shared" si="169"/>
        <v>0</v>
      </c>
      <c r="AS106">
        <f t="shared" si="170"/>
        <v>0</v>
      </c>
      <c r="AT106">
        <f t="shared" si="171"/>
        <v>0</v>
      </c>
      <c r="AU106">
        <f t="shared" si="172"/>
        <v>0</v>
      </c>
    </row>
    <row r="107" spans="1:51" ht="23.1" customHeight="1">
      <c r="A107" s="138" t="s">
        <v>3199</v>
      </c>
      <c r="B107" s="138" t="s">
        <v>3200</v>
      </c>
      <c r="C107" s="139" t="s">
        <v>89</v>
      </c>
      <c r="D107" s="141">
        <v>2</v>
      </c>
      <c r="E107" s="141">
        <f>[2]단가대비표!L121</f>
        <v>7000</v>
      </c>
      <c r="F107" s="141">
        <f t="shared" si="173"/>
        <v>14000</v>
      </c>
      <c r="G107" s="141">
        <v>0</v>
      </c>
      <c r="H107" s="141">
        <f t="shared" si="174"/>
        <v>0</v>
      </c>
      <c r="I107" s="141">
        <v>0</v>
      </c>
      <c r="J107" s="141">
        <f t="shared" si="175"/>
        <v>0</v>
      </c>
      <c r="K107" s="141">
        <f t="shared" si="142"/>
        <v>7000</v>
      </c>
      <c r="L107" s="141">
        <f t="shared" si="142"/>
        <v>14000</v>
      </c>
      <c r="M107" s="141"/>
      <c r="O107" t="str">
        <f t="shared" si="176"/>
        <v>01</v>
      </c>
      <c r="P107" s="118" t="s">
        <v>3046</v>
      </c>
      <c r="Q107">
        <v>1</v>
      </c>
      <c r="R107">
        <f t="shared" si="143"/>
        <v>0</v>
      </c>
      <c r="S107">
        <f t="shared" si="144"/>
        <v>0</v>
      </c>
      <c r="T107">
        <f t="shared" si="145"/>
        <v>0</v>
      </c>
      <c r="U107">
        <f t="shared" si="146"/>
        <v>0</v>
      </c>
      <c r="V107">
        <f t="shared" si="147"/>
        <v>0</v>
      </c>
      <c r="W107">
        <f t="shared" si="148"/>
        <v>0</v>
      </c>
      <c r="X107">
        <f t="shared" si="149"/>
        <v>0</v>
      </c>
      <c r="Y107">
        <f t="shared" si="150"/>
        <v>0</v>
      </c>
      <c r="Z107">
        <f t="shared" si="151"/>
        <v>0</v>
      </c>
      <c r="AA107">
        <f t="shared" si="152"/>
        <v>0</v>
      </c>
      <c r="AB107">
        <f t="shared" si="153"/>
        <v>0</v>
      </c>
      <c r="AC107">
        <f t="shared" si="154"/>
        <v>0</v>
      </c>
      <c r="AD107">
        <f t="shared" si="155"/>
        <v>0</v>
      </c>
      <c r="AE107">
        <f t="shared" si="156"/>
        <v>0</v>
      </c>
      <c r="AF107">
        <f t="shared" si="157"/>
        <v>0</v>
      </c>
      <c r="AG107">
        <f t="shared" si="158"/>
        <v>0</v>
      </c>
      <c r="AH107">
        <f t="shared" si="159"/>
        <v>0</v>
      </c>
      <c r="AI107">
        <f t="shared" si="160"/>
        <v>0</v>
      </c>
      <c r="AJ107">
        <f t="shared" si="161"/>
        <v>0</v>
      </c>
      <c r="AK107">
        <f t="shared" si="162"/>
        <v>0</v>
      </c>
      <c r="AL107">
        <f t="shared" si="163"/>
        <v>0</v>
      </c>
      <c r="AM107">
        <f t="shared" si="164"/>
        <v>0</v>
      </c>
      <c r="AN107">
        <f t="shared" si="165"/>
        <v>0</v>
      </c>
      <c r="AO107">
        <f t="shared" si="166"/>
        <v>0</v>
      </c>
      <c r="AP107">
        <f t="shared" si="167"/>
        <v>0</v>
      </c>
      <c r="AQ107">
        <f t="shared" si="168"/>
        <v>0</v>
      </c>
      <c r="AR107">
        <f t="shared" si="169"/>
        <v>0</v>
      </c>
      <c r="AS107">
        <f t="shared" si="170"/>
        <v>0</v>
      </c>
      <c r="AT107">
        <f t="shared" si="171"/>
        <v>0</v>
      </c>
      <c r="AU107">
        <f t="shared" si="172"/>
        <v>0</v>
      </c>
    </row>
    <row r="108" spans="1:51" ht="23.1" customHeight="1">
      <c r="A108" s="138" t="s">
        <v>3199</v>
      </c>
      <c r="B108" s="138" t="s">
        <v>3201</v>
      </c>
      <c r="C108" s="139" t="s">
        <v>89</v>
      </c>
      <c r="D108" s="141">
        <v>2</v>
      </c>
      <c r="E108" s="141">
        <f>[2]단가대비표!L122</f>
        <v>15000</v>
      </c>
      <c r="F108" s="141">
        <f t="shared" si="173"/>
        <v>30000</v>
      </c>
      <c r="G108" s="141">
        <v>0</v>
      </c>
      <c r="H108" s="141">
        <f t="shared" si="174"/>
        <v>0</v>
      </c>
      <c r="I108" s="141">
        <v>0</v>
      </c>
      <c r="J108" s="141">
        <f t="shared" si="175"/>
        <v>0</v>
      </c>
      <c r="K108" s="141">
        <f t="shared" si="142"/>
        <v>15000</v>
      </c>
      <c r="L108" s="141">
        <f t="shared" si="142"/>
        <v>30000</v>
      </c>
      <c r="M108" s="141"/>
      <c r="O108" t="str">
        <f t="shared" si="176"/>
        <v>01</v>
      </c>
      <c r="P108" s="118" t="s">
        <v>3046</v>
      </c>
      <c r="Q108">
        <v>1</v>
      </c>
      <c r="R108">
        <f t="shared" si="143"/>
        <v>0</v>
      </c>
      <c r="S108">
        <f t="shared" si="144"/>
        <v>0</v>
      </c>
      <c r="T108">
        <f t="shared" si="145"/>
        <v>0</v>
      </c>
      <c r="U108">
        <f t="shared" si="146"/>
        <v>0</v>
      </c>
      <c r="V108">
        <f t="shared" si="147"/>
        <v>0</v>
      </c>
      <c r="W108">
        <f t="shared" si="148"/>
        <v>0</v>
      </c>
      <c r="X108">
        <f t="shared" si="149"/>
        <v>0</v>
      </c>
      <c r="Y108">
        <f t="shared" si="150"/>
        <v>0</v>
      </c>
      <c r="Z108">
        <f t="shared" si="151"/>
        <v>0</v>
      </c>
      <c r="AA108">
        <f t="shared" si="152"/>
        <v>0</v>
      </c>
      <c r="AB108">
        <f t="shared" si="153"/>
        <v>0</v>
      </c>
      <c r="AC108">
        <f t="shared" si="154"/>
        <v>0</v>
      </c>
      <c r="AD108">
        <f t="shared" si="155"/>
        <v>0</v>
      </c>
      <c r="AE108">
        <f t="shared" si="156"/>
        <v>0</v>
      </c>
      <c r="AF108">
        <f t="shared" si="157"/>
        <v>0</v>
      </c>
      <c r="AG108">
        <f t="shared" si="158"/>
        <v>0</v>
      </c>
      <c r="AH108">
        <f t="shared" si="159"/>
        <v>0</v>
      </c>
      <c r="AI108">
        <f t="shared" si="160"/>
        <v>0</v>
      </c>
      <c r="AJ108">
        <f t="shared" si="161"/>
        <v>0</v>
      </c>
      <c r="AK108">
        <f t="shared" si="162"/>
        <v>0</v>
      </c>
      <c r="AL108">
        <f t="shared" si="163"/>
        <v>0</v>
      </c>
      <c r="AM108">
        <f t="shared" si="164"/>
        <v>0</v>
      </c>
      <c r="AN108">
        <f t="shared" si="165"/>
        <v>0</v>
      </c>
      <c r="AO108">
        <f t="shared" si="166"/>
        <v>0</v>
      </c>
      <c r="AP108">
        <f t="shared" si="167"/>
        <v>0</v>
      </c>
      <c r="AQ108">
        <f t="shared" si="168"/>
        <v>0</v>
      </c>
      <c r="AR108">
        <f t="shared" si="169"/>
        <v>0</v>
      </c>
      <c r="AS108">
        <f t="shared" si="170"/>
        <v>0</v>
      </c>
      <c r="AT108">
        <f t="shared" si="171"/>
        <v>0</v>
      </c>
      <c r="AU108">
        <f t="shared" si="172"/>
        <v>0</v>
      </c>
      <c r="AY108" s="118" t="s">
        <v>3105</v>
      </c>
    </row>
    <row r="109" spans="1:51" ht="23.1" customHeight="1">
      <c r="A109" s="138" t="s">
        <v>3202</v>
      </c>
      <c r="B109" s="138" t="s">
        <v>3185</v>
      </c>
      <c r="C109" s="139" t="s">
        <v>73</v>
      </c>
      <c r="D109" s="141">
        <v>2</v>
      </c>
      <c r="E109" s="141">
        <f>[2]일위대가목록!G11</f>
        <v>12795</v>
      </c>
      <c r="F109" s="141">
        <f t="shared" si="173"/>
        <v>25590</v>
      </c>
      <c r="G109" s="141">
        <f>[2]일위대가목록!I11</f>
        <v>0</v>
      </c>
      <c r="H109" s="141">
        <f t="shared" si="174"/>
        <v>0</v>
      </c>
      <c r="I109" s="141">
        <f>[2]일위대가목록!K11</f>
        <v>0</v>
      </c>
      <c r="J109" s="141">
        <f t="shared" si="175"/>
        <v>0</v>
      </c>
      <c r="K109" s="141">
        <f t="shared" si="142"/>
        <v>12795</v>
      </c>
      <c r="L109" s="141">
        <f t="shared" si="142"/>
        <v>25590</v>
      </c>
      <c r="M109" s="154" t="s">
        <v>3203</v>
      </c>
      <c r="O109" t="str">
        <f>""</f>
        <v/>
      </c>
      <c r="P109" s="118" t="s">
        <v>3046</v>
      </c>
      <c r="Q109">
        <v>1</v>
      </c>
      <c r="R109">
        <f t="shared" si="143"/>
        <v>0</v>
      </c>
      <c r="S109">
        <f t="shared" si="144"/>
        <v>0</v>
      </c>
      <c r="T109">
        <f t="shared" si="145"/>
        <v>0</v>
      </c>
      <c r="U109">
        <f t="shared" si="146"/>
        <v>0</v>
      </c>
      <c r="V109">
        <f t="shared" si="147"/>
        <v>0</v>
      </c>
      <c r="W109">
        <f t="shared" si="148"/>
        <v>0</v>
      </c>
      <c r="X109">
        <f t="shared" si="149"/>
        <v>0</v>
      </c>
      <c r="Y109">
        <f t="shared" si="150"/>
        <v>0</v>
      </c>
      <c r="Z109">
        <f t="shared" si="151"/>
        <v>0</v>
      </c>
      <c r="AA109">
        <f t="shared" si="152"/>
        <v>0</v>
      </c>
      <c r="AB109">
        <f t="shared" si="153"/>
        <v>0</v>
      </c>
      <c r="AC109">
        <f t="shared" si="154"/>
        <v>0</v>
      </c>
      <c r="AD109">
        <f t="shared" si="155"/>
        <v>0</v>
      </c>
      <c r="AE109">
        <f t="shared" si="156"/>
        <v>0</v>
      </c>
      <c r="AF109">
        <f t="shared" si="157"/>
        <v>0</v>
      </c>
      <c r="AG109">
        <f t="shared" si="158"/>
        <v>0</v>
      </c>
      <c r="AH109">
        <f t="shared" si="159"/>
        <v>0</v>
      </c>
      <c r="AI109">
        <f t="shared" si="160"/>
        <v>0</v>
      </c>
      <c r="AJ109">
        <f t="shared" si="161"/>
        <v>0</v>
      </c>
      <c r="AK109">
        <f t="shared" si="162"/>
        <v>0</v>
      </c>
      <c r="AL109">
        <f t="shared" si="163"/>
        <v>0</v>
      </c>
      <c r="AM109">
        <f t="shared" si="164"/>
        <v>0</v>
      </c>
      <c r="AN109">
        <f t="shared" si="165"/>
        <v>0</v>
      </c>
      <c r="AO109">
        <f t="shared" si="166"/>
        <v>0</v>
      </c>
      <c r="AP109">
        <f t="shared" si="167"/>
        <v>0</v>
      </c>
      <c r="AQ109">
        <f t="shared" si="168"/>
        <v>0</v>
      </c>
      <c r="AR109">
        <f t="shared" si="169"/>
        <v>0</v>
      </c>
      <c r="AS109">
        <f t="shared" si="170"/>
        <v>0</v>
      </c>
      <c r="AT109">
        <f t="shared" si="171"/>
        <v>0</v>
      </c>
      <c r="AU109">
        <f t="shared" si="172"/>
        <v>0</v>
      </c>
    </row>
    <row r="110" spans="1:51" ht="23.1" customHeight="1">
      <c r="A110" s="138" t="s">
        <v>3202</v>
      </c>
      <c r="B110" s="138" t="s">
        <v>3187</v>
      </c>
      <c r="C110" s="139" t="s">
        <v>73</v>
      </c>
      <c r="D110" s="141">
        <v>2</v>
      </c>
      <c r="E110" s="141">
        <f>[2]일위대가목록!G12</f>
        <v>18705</v>
      </c>
      <c r="F110" s="141">
        <f t="shared" si="173"/>
        <v>37410</v>
      </c>
      <c r="G110" s="141">
        <f>[2]일위대가목록!I12</f>
        <v>0</v>
      </c>
      <c r="H110" s="141">
        <f t="shared" si="174"/>
        <v>0</v>
      </c>
      <c r="I110" s="141">
        <f>[2]일위대가목록!K12</f>
        <v>0</v>
      </c>
      <c r="J110" s="141">
        <f t="shared" si="175"/>
        <v>0</v>
      </c>
      <c r="K110" s="141">
        <f t="shared" si="142"/>
        <v>18705</v>
      </c>
      <c r="L110" s="141">
        <f t="shared" si="142"/>
        <v>37410</v>
      </c>
      <c r="M110" s="154" t="s">
        <v>3204</v>
      </c>
      <c r="O110" t="str">
        <f>""</f>
        <v/>
      </c>
      <c r="P110" s="118" t="s">
        <v>3046</v>
      </c>
      <c r="Q110">
        <v>1</v>
      </c>
      <c r="R110">
        <f t="shared" si="143"/>
        <v>0</v>
      </c>
      <c r="S110">
        <f t="shared" si="144"/>
        <v>0</v>
      </c>
      <c r="T110">
        <f t="shared" si="145"/>
        <v>0</v>
      </c>
      <c r="U110">
        <f t="shared" si="146"/>
        <v>0</v>
      </c>
      <c r="V110">
        <f t="shared" si="147"/>
        <v>0</v>
      </c>
      <c r="W110">
        <f t="shared" si="148"/>
        <v>0</v>
      </c>
      <c r="X110">
        <f t="shared" si="149"/>
        <v>0</v>
      </c>
      <c r="Y110">
        <f t="shared" si="150"/>
        <v>0</v>
      </c>
      <c r="Z110">
        <f t="shared" si="151"/>
        <v>0</v>
      </c>
      <c r="AA110">
        <f t="shared" si="152"/>
        <v>0</v>
      </c>
      <c r="AB110">
        <f t="shared" si="153"/>
        <v>0</v>
      </c>
      <c r="AC110">
        <f t="shared" si="154"/>
        <v>0</v>
      </c>
      <c r="AD110">
        <f t="shared" si="155"/>
        <v>0</v>
      </c>
      <c r="AE110">
        <f t="shared" si="156"/>
        <v>0</v>
      </c>
      <c r="AF110">
        <f t="shared" si="157"/>
        <v>0</v>
      </c>
      <c r="AG110">
        <f t="shared" si="158"/>
        <v>0</v>
      </c>
      <c r="AH110">
        <f t="shared" si="159"/>
        <v>0</v>
      </c>
      <c r="AI110">
        <f t="shared" si="160"/>
        <v>0</v>
      </c>
      <c r="AJ110">
        <f t="shared" si="161"/>
        <v>0</v>
      </c>
      <c r="AK110">
        <f t="shared" si="162"/>
        <v>0</v>
      </c>
      <c r="AL110">
        <f t="shared" si="163"/>
        <v>0</v>
      </c>
      <c r="AM110">
        <f t="shared" si="164"/>
        <v>0</v>
      </c>
      <c r="AN110">
        <f t="shared" si="165"/>
        <v>0</v>
      </c>
      <c r="AO110">
        <f t="shared" si="166"/>
        <v>0</v>
      </c>
      <c r="AP110">
        <f t="shared" si="167"/>
        <v>0</v>
      </c>
      <c r="AQ110">
        <f t="shared" si="168"/>
        <v>0</v>
      </c>
      <c r="AR110">
        <f t="shared" si="169"/>
        <v>0</v>
      </c>
      <c r="AS110">
        <f t="shared" si="170"/>
        <v>0</v>
      </c>
      <c r="AT110">
        <f t="shared" si="171"/>
        <v>0</v>
      </c>
      <c r="AU110">
        <f t="shared" si="172"/>
        <v>0</v>
      </c>
    </row>
    <row r="111" spans="1:51" ht="23.1" customHeight="1">
      <c r="A111" s="138" t="s">
        <v>967</v>
      </c>
      <c r="B111" s="142" t="str">
        <f>"노무비의 " &amp; N111*100 &amp; "%"</f>
        <v>노무비의 2%</v>
      </c>
      <c r="C111" s="139" t="s">
        <v>800</v>
      </c>
      <c r="D111" s="141">
        <v>1</v>
      </c>
      <c r="E111" s="141">
        <f>SUMIF(O96:O114, "02", H96:H114)</f>
        <v>235524</v>
      </c>
      <c r="F111" s="141">
        <f>ROUNDDOWN((E111)*N111, 0)</f>
        <v>4710</v>
      </c>
      <c r="G111" s="141"/>
      <c r="H111" s="141"/>
      <c r="I111" s="141"/>
      <c r="J111" s="141"/>
      <c r="K111" s="141">
        <f t="shared" si="142"/>
        <v>235524</v>
      </c>
      <c r="L111" s="141">
        <f t="shared" si="142"/>
        <v>4710</v>
      </c>
      <c r="M111" s="141"/>
      <c r="N111">
        <v>0.02</v>
      </c>
      <c r="O111" t="str">
        <f>""</f>
        <v/>
      </c>
      <c r="P111" s="118" t="s">
        <v>3046</v>
      </c>
      <c r="Q111">
        <v>1</v>
      </c>
      <c r="R111">
        <f t="shared" si="143"/>
        <v>0</v>
      </c>
      <c r="S111">
        <f t="shared" si="144"/>
        <v>0</v>
      </c>
      <c r="T111">
        <f t="shared" si="145"/>
        <v>0</v>
      </c>
      <c r="U111">
        <f t="shared" si="146"/>
        <v>0</v>
      </c>
      <c r="V111">
        <f t="shared" si="147"/>
        <v>0</v>
      </c>
      <c r="W111">
        <f t="shared" si="148"/>
        <v>0</v>
      </c>
      <c r="X111">
        <f t="shared" si="149"/>
        <v>0</v>
      </c>
      <c r="Y111">
        <f t="shared" si="150"/>
        <v>0</v>
      </c>
      <c r="Z111">
        <f t="shared" si="151"/>
        <v>0</v>
      </c>
      <c r="AA111">
        <f t="shared" si="152"/>
        <v>0</v>
      </c>
      <c r="AB111">
        <f t="shared" si="153"/>
        <v>0</v>
      </c>
      <c r="AC111">
        <f t="shared" si="154"/>
        <v>0</v>
      </c>
      <c r="AD111">
        <f t="shared" si="155"/>
        <v>0</v>
      </c>
      <c r="AE111">
        <f t="shared" si="156"/>
        <v>0</v>
      </c>
      <c r="AF111">
        <f t="shared" si="157"/>
        <v>0</v>
      </c>
      <c r="AG111">
        <f t="shared" si="158"/>
        <v>0</v>
      </c>
      <c r="AH111">
        <f t="shared" si="159"/>
        <v>0</v>
      </c>
      <c r="AI111">
        <f t="shared" si="160"/>
        <v>0</v>
      </c>
      <c r="AJ111">
        <f t="shared" si="161"/>
        <v>0</v>
      </c>
      <c r="AK111">
        <f t="shared" si="162"/>
        <v>0</v>
      </c>
      <c r="AL111">
        <f t="shared" si="163"/>
        <v>0</v>
      </c>
      <c r="AM111">
        <f t="shared" si="164"/>
        <v>0</v>
      </c>
      <c r="AN111">
        <f t="shared" si="165"/>
        <v>0</v>
      </c>
      <c r="AO111">
        <f t="shared" si="166"/>
        <v>0</v>
      </c>
      <c r="AP111">
        <f t="shared" si="167"/>
        <v>0</v>
      </c>
      <c r="AQ111">
        <f t="shared" si="168"/>
        <v>0</v>
      </c>
      <c r="AR111">
        <f t="shared" si="169"/>
        <v>0</v>
      </c>
      <c r="AS111">
        <f t="shared" si="170"/>
        <v>0</v>
      </c>
      <c r="AT111">
        <f t="shared" si="171"/>
        <v>0</v>
      </c>
      <c r="AU111">
        <f t="shared" si="172"/>
        <v>0</v>
      </c>
      <c r="AW111" s="118" t="s">
        <v>2651</v>
      </c>
      <c r="AX111" s="118" t="s">
        <v>3086</v>
      </c>
    </row>
    <row r="112" spans="1:51" ht="23.1" customHeight="1">
      <c r="A112" s="138" t="s">
        <v>2079</v>
      </c>
      <c r="B112" s="138" t="s">
        <v>872</v>
      </c>
      <c r="C112" s="139" t="s">
        <v>873</v>
      </c>
      <c r="D112" s="141">
        <f>[2]공량산출서!G117</f>
        <v>0.71</v>
      </c>
      <c r="E112" s="141">
        <v>0</v>
      </c>
      <c r="F112" s="141">
        <f>ROUNDDOWN(D112*E112, 0)</f>
        <v>0</v>
      </c>
      <c r="G112" s="141">
        <f>[2]단가대비표!L132</f>
        <v>247897</v>
      </c>
      <c r="H112" s="141">
        <f>ROUNDDOWN(D112*G112, 0)</f>
        <v>176006</v>
      </c>
      <c r="I112" s="141">
        <v>0</v>
      </c>
      <c r="J112" s="141">
        <f>ROUNDDOWN(D112*I112, 0)</f>
        <v>0</v>
      </c>
      <c r="K112" s="141">
        <f t="shared" si="142"/>
        <v>247897</v>
      </c>
      <c r="L112" s="141">
        <f t="shared" si="142"/>
        <v>176006</v>
      </c>
      <c r="M112" s="141"/>
      <c r="O112" t="str">
        <f>"02"</f>
        <v>02</v>
      </c>
      <c r="P112" s="118" t="s">
        <v>3046</v>
      </c>
      <c r="Q112">
        <v>1</v>
      </c>
      <c r="R112">
        <f t="shared" si="143"/>
        <v>0</v>
      </c>
      <c r="S112">
        <f t="shared" si="144"/>
        <v>0</v>
      </c>
      <c r="T112">
        <f t="shared" si="145"/>
        <v>0</v>
      </c>
      <c r="U112">
        <f t="shared" si="146"/>
        <v>0</v>
      </c>
      <c r="V112">
        <f t="shared" si="147"/>
        <v>0</v>
      </c>
      <c r="W112">
        <f t="shared" si="148"/>
        <v>0</v>
      </c>
      <c r="X112">
        <f t="shared" si="149"/>
        <v>0</v>
      </c>
      <c r="Y112">
        <f t="shared" si="150"/>
        <v>0</v>
      </c>
      <c r="Z112">
        <f t="shared" si="151"/>
        <v>0</v>
      </c>
      <c r="AA112">
        <f t="shared" si="152"/>
        <v>0</v>
      </c>
      <c r="AB112">
        <f t="shared" si="153"/>
        <v>0</v>
      </c>
      <c r="AC112">
        <f t="shared" si="154"/>
        <v>0</v>
      </c>
      <c r="AD112">
        <f t="shared" si="155"/>
        <v>0</v>
      </c>
      <c r="AE112">
        <f t="shared" si="156"/>
        <v>0</v>
      </c>
      <c r="AF112">
        <f t="shared" si="157"/>
        <v>0</v>
      </c>
      <c r="AG112">
        <f t="shared" si="158"/>
        <v>0</v>
      </c>
      <c r="AH112">
        <f t="shared" si="159"/>
        <v>0</v>
      </c>
      <c r="AI112">
        <f t="shared" si="160"/>
        <v>0</v>
      </c>
      <c r="AJ112">
        <f t="shared" si="161"/>
        <v>0</v>
      </c>
      <c r="AK112">
        <f t="shared" si="162"/>
        <v>0</v>
      </c>
      <c r="AL112">
        <f t="shared" si="163"/>
        <v>0</v>
      </c>
      <c r="AM112">
        <f t="shared" si="164"/>
        <v>0</v>
      </c>
      <c r="AN112">
        <f t="shared" si="165"/>
        <v>0</v>
      </c>
      <c r="AO112">
        <f t="shared" si="166"/>
        <v>0</v>
      </c>
      <c r="AP112">
        <f t="shared" si="167"/>
        <v>0</v>
      </c>
      <c r="AQ112">
        <f t="shared" si="168"/>
        <v>0</v>
      </c>
      <c r="AR112">
        <f t="shared" si="169"/>
        <v>0</v>
      </c>
      <c r="AS112">
        <f t="shared" si="170"/>
        <v>0</v>
      </c>
      <c r="AT112">
        <f t="shared" si="171"/>
        <v>0</v>
      </c>
      <c r="AU112">
        <f t="shared" si="172"/>
        <v>0</v>
      </c>
    </row>
    <row r="113" spans="1:47" ht="23.1" customHeight="1">
      <c r="A113" s="138" t="s">
        <v>876</v>
      </c>
      <c r="B113" s="138" t="s">
        <v>872</v>
      </c>
      <c r="C113" s="139" t="s">
        <v>873</v>
      </c>
      <c r="D113" s="141">
        <f>[2]공량산출서!H117</f>
        <v>0.24</v>
      </c>
      <c r="E113" s="141">
        <v>0</v>
      </c>
      <c r="F113" s="141">
        <f>ROUNDDOWN(D113*E113, 0)</f>
        <v>0</v>
      </c>
      <c r="G113" s="141">
        <f>[2]단가대비표!L135</f>
        <v>172068</v>
      </c>
      <c r="H113" s="141">
        <f>ROUNDDOWN(D113*G113, 0)</f>
        <v>41296</v>
      </c>
      <c r="I113" s="141">
        <v>0</v>
      </c>
      <c r="J113" s="141">
        <f>ROUNDDOWN(D113*I113, 0)</f>
        <v>0</v>
      </c>
      <c r="K113" s="141">
        <f t="shared" si="142"/>
        <v>172068</v>
      </c>
      <c r="L113" s="141">
        <f t="shared" si="142"/>
        <v>41296</v>
      </c>
      <c r="M113" s="141"/>
      <c r="O113" t="str">
        <f>"02"</f>
        <v>02</v>
      </c>
      <c r="P113" s="118" t="s">
        <v>3046</v>
      </c>
      <c r="Q113">
        <v>1</v>
      </c>
      <c r="R113">
        <f t="shared" si="143"/>
        <v>0</v>
      </c>
      <c r="S113">
        <f t="shared" si="144"/>
        <v>0</v>
      </c>
      <c r="T113">
        <f t="shared" si="145"/>
        <v>0</v>
      </c>
      <c r="U113">
        <f t="shared" si="146"/>
        <v>0</v>
      </c>
      <c r="V113">
        <f t="shared" si="147"/>
        <v>0</v>
      </c>
      <c r="W113">
        <f t="shared" si="148"/>
        <v>0</v>
      </c>
      <c r="X113">
        <f t="shared" si="149"/>
        <v>0</v>
      </c>
      <c r="Y113">
        <f t="shared" si="150"/>
        <v>0</v>
      </c>
      <c r="Z113">
        <f t="shared" si="151"/>
        <v>0</v>
      </c>
      <c r="AA113">
        <f t="shared" si="152"/>
        <v>0</v>
      </c>
      <c r="AB113">
        <f t="shared" si="153"/>
        <v>0</v>
      </c>
      <c r="AC113">
        <f t="shared" si="154"/>
        <v>0</v>
      </c>
      <c r="AD113">
        <f t="shared" si="155"/>
        <v>0</v>
      </c>
      <c r="AE113">
        <f t="shared" si="156"/>
        <v>0</v>
      </c>
      <c r="AF113">
        <f t="shared" si="157"/>
        <v>0</v>
      </c>
      <c r="AG113">
        <f t="shared" si="158"/>
        <v>0</v>
      </c>
      <c r="AH113">
        <f t="shared" si="159"/>
        <v>0</v>
      </c>
      <c r="AI113">
        <f t="shared" si="160"/>
        <v>0</v>
      </c>
      <c r="AJ113">
        <f t="shared" si="161"/>
        <v>0</v>
      </c>
      <c r="AK113">
        <f t="shared" si="162"/>
        <v>0</v>
      </c>
      <c r="AL113">
        <f t="shared" si="163"/>
        <v>0</v>
      </c>
      <c r="AM113">
        <f t="shared" si="164"/>
        <v>0</v>
      </c>
      <c r="AN113">
        <f t="shared" si="165"/>
        <v>0</v>
      </c>
      <c r="AO113">
        <f t="shared" si="166"/>
        <v>0</v>
      </c>
      <c r="AP113">
        <f t="shared" si="167"/>
        <v>0</v>
      </c>
      <c r="AQ113">
        <f t="shared" si="168"/>
        <v>0</v>
      </c>
      <c r="AR113">
        <f t="shared" si="169"/>
        <v>0</v>
      </c>
      <c r="AS113">
        <f t="shared" si="170"/>
        <v>0</v>
      </c>
      <c r="AT113">
        <f t="shared" si="171"/>
        <v>0</v>
      </c>
      <c r="AU113">
        <f t="shared" si="172"/>
        <v>0</v>
      </c>
    </row>
    <row r="114" spans="1:47" ht="23.1" customHeight="1">
      <c r="A114" s="138" t="s">
        <v>3205</v>
      </c>
      <c r="B114" s="138" t="s">
        <v>872</v>
      </c>
      <c r="C114" s="139" t="s">
        <v>873</v>
      </c>
      <c r="D114" s="141">
        <f>[2]공량산출서!I117</f>
        <v>0.09</v>
      </c>
      <c r="E114" s="141">
        <v>0</v>
      </c>
      <c r="F114" s="141">
        <f>ROUNDDOWN(D114*E114, 0)</f>
        <v>0</v>
      </c>
      <c r="G114" s="141">
        <f>[2]단가대비표!L130</f>
        <v>202472</v>
      </c>
      <c r="H114" s="141">
        <f>ROUNDDOWN(D114*G114, 0)</f>
        <v>18222</v>
      </c>
      <c r="I114" s="141">
        <v>0</v>
      </c>
      <c r="J114" s="141">
        <f>ROUNDDOWN(D114*I114, 0)</f>
        <v>0</v>
      </c>
      <c r="K114" s="141">
        <f t="shared" si="142"/>
        <v>202472</v>
      </c>
      <c r="L114" s="141">
        <f t="shared" si="142"/>
        <v>18222</v>
      </c>
      <c r="M114" s="141"/>
      <c r="O114" t="str">
        <f>"02"</f>
        <v>02</v>
      </c>
      <c r="P114" s="118" t="s">
        <v>3046</v>
      </c>
      <c r="Q114">
        <v>1</v>
      </c>
      <c r="R114">
        <f t="shared" si="143"/>
        <v>0</v>
      </c>
      <c r="S114">
        <f t="shared" si="144"/>
        <v>0</v>
      </c>
      <c r="T114">
        <f t="shared" si="145"/>
        <v>0</v>
      </c>
      <c r="U114">
        <f t="shared" si="146"/>
        <v>0</v>
      </c>
      <c r="V114">
        <f t="shared" si="147"/>
        <v>0</v>
      </c>
      <c r="W114">
        <f t="shared" si="148"/>
        <v>0</v>
      </c>
      <c r="X114">
        <f t="shared" si="149"/>
        <v>0</v>
      </c>
      <c r="Y114">
        <f t="shared" si="150"/>
        <v>0</v>
      </c>
      <c r="Z114">
        <f t="shared" si="151"/>
        <v>0</v>
      </c>
      <c r="AA114">
        <f t="shared" si="152"/>
        <v>0</v>
      </c>
      <c r="AB114">
        <f t="shared" si="153"/>
        <v>0</v>
      </c>
      <c r="AC114">
        <f t="shared" si="154"/>
        <v>0</v>
      </c>
      <c r="AD114">
        <f t="shared" si="155"/>
        <v>0</v>
      </c>
      <c r="AE114">
        <f t="shared" si="156"/>
        <v>0</v>
      </c>
      <c r="AF114">
        <f t="shared" si="157"/>
        <v>0</v>
      </c>
      <c r="AG114">
        <f t="shared" si="158"/>
        <v>0</v>
      </c>
      <c r="AH114">
        <f t="shared" si="159"/>
        <v>0</v>
      </c>
      <c r="AI114">
        <f t="shared" si="160"/>
        <v>0</v>
      </c>
      <c r="AJ114">
        <f t="shared" si="161"/>
        <v>0</v>
      </c>
      <c r="AK114">
        <f t="shared" si="162"/>
        <v>0</v>
      </c>
      <c r="AL114">
        <f t="shared" si="163"/>
        <v>0</v>
      </c>
      <c r="AM114">
        <f t="shared" si="164"/>
        <v>0</v>
      </c>
      <c r="AN114">
        <f t="shared" si="165"/>
        <v>0</v>
      </c>
      <c r="AO114">
        <f t="shared" si="166"/>
        <v>0</v>
      </c>
      <c r="AP114">
        <f t="shared" si="167"/>
        <v>0</v>
      </c>
      <c r="AQ114">
        <f t="shared" si="168"/>
        <v>0</v>
      </c>
      <c r="AR114">
        <f t="shared" si="169"/>
        <v>0</v>
      </c>
      <c r="AS114">
        <f t="shared" si="170"/>
        <v>0</v>
      </c>
      <c r="AT114">
        <f t="shared" si="171"/>
        <v>0</v>
      </c>
      <c r="AU114">
        <f t="shared" si="172"/>
        <v>0</v>
      </c>
    </row>
    <row r="115" spans="1:47" ht="23.1" customHeight="1">
      <c r="A115" s="142"/>
      <c r="B115" s="142"/>
      <c r="C115" s="140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</row>
    <row r="116" spans="1:47" ht="23.1" customHeight="1">
      <c r="A116" s="142"/>
      <c r="B116" s="142"/>
      <c r="C116" s="140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</row>
    <row r="117" spans="1:47" ht="23.1" customHeight="1">
      <c r="A117" s="142"/>
      <c r="B117" s="142"/>
      <c r="C117" s="140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</row>
    <row r="118" spans="1:47" ht="23.1" customHeight="1">
      <c r="A118" s="142"/>
      <c r="B118" s="142"/>
      <c r="C118" s="140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</row>
    <row r="119" spans="1:47" ht="23.1" customHeight="1">
      <c r="A119" s="142"/>
      <c r="B119" s="142"/>
      <c r="C119" s="140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</row>
    <row r="120" spans="1:47" ht="23.1" customHeight="1">
      <c r="A120" s="142"/>
      <c r="B120" s="142"/>
      <c r="C120" s="140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</row>
    <row r="121" spans="1:47" ht="23.1" customHeight="1">
      <c r="A121" s="142"/>
      <c r="B121" s="142"/>
      <c r="C121" s="140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</row>
    <row r="122" spans="1:47" ht="23.1" customHeight="1">
      <c r="A122" s="142"/>
      <c r="B122" s="142"/>
      <c r="C122" s="140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</row>
    <row r="123" spans="1:47" ht="23.1" customHeight="1">
      <c r="A123" s="142"/>
      <c r="B123" s="142"/>
      <c r="C123" s="140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</row>
    <row r="124" spans="1:47" ht="23.1" customHeight="1">
      <c r="A124" s="142"/>
      <c r="B124" s="142"/>
      <c r="C124" s="140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</row>
    <row r="125" spans="1:47" ht="23.1" customHeight="1">
      <c r="A125" s="142"/>
      <c r="B125" s="142"/>
      <c r="C125" s="140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</row>
    <row r="126" spans="1:47" ht="23.1" customHeight="1">
      <c r="A126" s="142"/>
      <c r="B126" s="142"/>
      <c r="C126" s="140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</row>
    <row r="127" spans="1:47" ht="23.1" customHeight="1">
      <c r="A127" s="142"/>
      <c r="B127" s="142"/>
      <c r="C127" s="140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</row>
    <row r="128" spans="1:47" ht="23.1" customHeight="1">
      <c r="A128" s="142"/>
      <c r="B128" s="142"/>
      <c r="C128" s="140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</row>
    <row r="129" spans="1:51" ht="23.1" customHeight="1">
      <c r="A129" s="142"/>
      <c r="B129" s="142"/>
      <c r="C129" s="140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</row>
    <row r="130" spans="1:51" ht="23.1" customHeight="1">
      <c r="A130" s="148" t="s">
        <v>3089</v>
      </c>
      <c r="B130" s="149"/>
      <c r="C130" s="150"/>
      <c r="D130" s="151"/>
      <c r="E130" s="151"/>
      <c r="F130" s="151">
        <f>ROUNDDOWN(SUMIF(Q96:Q129, "1", F96:F129), 0)</f>
        <v>308991</v>
      </c>
      <c r="G130" s="151"/>
      <c r="H130" s="151">
        <f>ROUNDDOWN(SUMIF(Q96:Q129, "1", H96:H129), 0)</f>
        <v>235524</v>
      </c>
      <c r="I130" s="151"/>
      <c r="J130" s="151">
        <f>ROUNDDOWN(SUMIF(Q96:Q129, "1", J96:J129), 0)</f>
        <v>0</v>
      </c>
      <c r="K130" s="151"/>
      <c r="L130" s="151">
        <f>F130+H130+J130</f>
        <v>544515</v>
      </c>
      <c r="M130" s="151"/>
      <c r="R130">
        <f t="shared" ref="R130:AY130" si="177">ROUNDDOWN(SUM(R96:R114), 0)</f>
        <v>0</v>
      </c>
      <c r="S130">
        <f t="shared" si="177"/>
        <v>0</v>
      </c>
      <c r="T130">
        <f t="shared" si="177"/>
        <v>0</v>
      </c>
      <c r="U130">
        <f t="shared" si="177"/>
        <v>0</v>
      </c>
      <c r="V130">
        <f t="shared" si="177"/>
        <v>0</v>
      </c>
      <c r="W130">
        <f t="shared" si="177"/>
        <v>0</v>
      </c>
      <c r="X130">
        <f t="shared" si="177"/>
        <v>0</v>
      </c>
      <c r="Y130">
        <f t="shared" si="177"/>
        <v>0</v>
      </c>
      <c r="Z130">
        <f t="shared" si="177"/>
        <v>0</v>
      </c>
      <c r="AA130">
        <f t="shared" si="177"/>
        <v>0</v>
      </c>
      <c r="AB130">
        <f t="shared" si="177"/>
        <v>0</v>
      </c>
      <c r="AC130">
        <f t="shared" si="177"/>
        <v>0</v>
      </c>
      <c r="AD130">
        <f t="shared" si="177"/>
        <v>0</v>
      </c>
      <c r="AE130">
        <f t="shared" si="177"/>
        <v>0</v>
      </c>
      <c r="AF130">
        <f t="shared" si="177"/>
        <v>0</v>
      </c>
      <c r="AG130">
        <f t="shared" si="177"/>
        <v>0</v>
      </c>
      <c r="AH130">
        <f t="shared" si="177"/>
        <v>0</v>
      </c>
      <c r="AI130">
        <f t="shared" si="177"/>
        <v>0</v>
      </c>
      <c r="AJ130">
        <f t="shared" si="177"/>
        <v>0</v>
      </c>
      <c r="AK130">
        <f t="shared" si="177"/>
        <v>0</v>
      </c>
      <c r="AL130">
        <f t="shared" si="177"/>
        <v>0</v>
      </c>
      <c r="AM130">
        <f t="shared" si="177"/>
        <v>0</v>
      </c>
      <c r="AN130">
        <f t="shared" si="177"/>
        <v>0</v>
      </c>
      <c r="AO130">
        <f t="shared" si="177"/>
        <v>0</v>
      </c>
      <c r="AP130">
        <f t="shared" si="177"/>
        <v>0</v>
      </c>
      <c r="AQ130">
        <f t="shared" si="177"/>
        <v>0</v>
      </c>
      <c r="AR130">
        <f t="shared" si="177"/>
        <v>0</v>
      </c>
      <c r="AS130">
        <f t="shared" si="177"/>
        <v>0</v>
      </c>
      <c r="AT130">
        <f t="shared" si="177"/>
        <v>0</v>
      </c>
      <c r="AU130">
        <f t="shared" si="177"/>
        <v>0</v>
      </c>
      <c r="AV130">
        <f t="shared" si="177"/>
        <v>0</v>
      </c>
      <c r="AW130">
        <f t="shared" si="177"/>
        <v>0</v>
      </c>
      <c r="AX130">
        <f t="shared" si="177"/>
        <v>0</v>
      </c>
      <c r="AY130">
        <f t="shared" si="177"/>
        <v>0</v>
      </c>
    </row>
    <row r="131" spans="1:51" ht="23.1" customHeight="1">
      <c r="A131" s="152" t="s">
        <v>3206</v>
      </c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</row>
    <row r="132" spans="1:51" ht="23.1" customHeight="1">
      <c r="A132" s="138" t="s">
        <v>3207</v>
      </c>
      <c r="B132" s="138" t="s">
        <v>3208</v>
      </c>
      <c r="C132" s="139" t="s">
        <v>3120</v>
      </c>
      <c r="D132" s="141">
        <v>7</v>
      </c>
      <c r="E132" s="141">
        <f>[2]단가대비표!L9</f>
        <v>4168</v>
      </c>
      <c r="F132" s="141">
        <f t="shared" ref="F132:F159" si="178">ROUNDDOWN(D132*E132, 0)</f>
        <v>29176</v>
      </c>
      <c r="G132" s="141">
        <v>0</v>
      </c>
      <c r="H132" s="141">
        <f t="shared" ref="H132:H159" si="179">ROUNDDOWN(D132*G132, 0)</f>
        <v>0</v>
      </c>
      <c r="I132" s="141">
        <v>0</v>
      </c>
      <c r="J132" s="141">
        <f t="shared" ref="J132:J159" si="180">ROUNDDOWN(D132*I132, 0)</f>
        <v>0</v>
      </c>
      <c r="K132" s="141">
        <f t="shared" ref="K132:L174" si="181">E132+G132+I132</f>
        <v>4168</v>
      </c>
      <c r="L132" s="141">
        <f t="shared" si="181"/>
        <v>29176</v>
      </c>
      <c r="M132" s="141"/>
      <c r="O132" t="str">
        <f>"04"</f>
        <v>04</v>
      </c>
      <c r="P132" s="118" t="s">
        <v>3046</v>
      </c>
      <c r="Q132">
        <v>1</v>
      </c>
      <c r="R132">
        <f t="shared" ref="R132:R174" si="182">IF(P132="기계경비", J132, 0)</f>
        <v>0</v>
      </c>
      <c r="S132">
        <f t="shared" ref="S132:S174" si="183">IF(P132="운반비", L132, 0)</f>
        <v>0</v>
      </c>
      <c r="T132">
        <f t="shared" ref="T132:T174" si="184">IF(P132="작업부산물", F132, 0)</f>
        <v>0</v>
      </c>
      <c r="U132">
        <f t="shared" ref="U132:U174" si="185">IF(P132="관급", F132, 0)</f>
        <v>0</v>
      </c>
      <c r="V132">
        <f t="shared" ref="V132:V174" si="186">IF(P132="외주비", J132, 0)</f>
        <v>0</v>
      </c>
      <c r="W132">
        <f t="shared" ref="W132:W174" si="187">IF(P132="장비비", J132, 0)</f>
        <v>0</v>
      </c>
      <c r="X132">
        <f t="shared" ref="X132:X174" si="188">IF(P132="폐기물처리비", L132, 0)</f>
        <v>0</v>
      </c>
      <c r="Y132">
        <f t="shared" ref="Y132:Y174" si="189">IF(P132="가설비", J132, 0)</f>
        <v>0</v>
      </c>
      <c r="Z132">
        <f t="shared" ref="Z132:Z174" si="190">IF(P132="잡비제외분", F132, 0)</f>
        <v>0</v>
      </c>
      <c r="AA132">
        <f t="shared" ref="AA132:AA174" si="191">IF(P132="사급자재대", L132, 0)</f>
        <v>0</v>
      </c>
      <c r="AB132">
        <f t="shared" ref="AB132:AB174" si="192">IF(P132="관급자재대", L132, 0)</f>
        <v>0</v>
      </c>
      <c r="AC132">
        <f t="shared" ref="AC132:AC174" si="193">IF(P132="부산물", L132, 0)</f>
        <v>0</v>
      </c>
      <c r="AD132">
        <f t="shared" ref="AD132:AD174" si="194">IF(P132="품질검사비", L132, 0)</f>
        <v>0</v>
      </c>
      <c r="AE132">
        <f t="shared" ref="AE132:AE174" si="195">IF(P132="사용자항목3", L132, 0)</f>
        <v>0</v>
      </c>
      <c r="AF132">
        <f t="shared" ref="AF132:AF174" si="196">IF(P132="급식소 환기설비시험 조정평가", L132, 0)</f>
        <v>0</v>
      </c>
      <c r="AG132">
        <f t="shared" ref="AG132:AG174" si="197">IF(P132="사용자항목5", L132, 0)</f>
        <v>0</v>
      </c>
      <c r="AH132">
        <f t="shared" ref="AH132:AH174" si="198">IF(P132="사용자항목6", L132, 0)</f>
        <v>0</v>
      </c>
      <c r="AI132">
        <f t="shared" ref="AI132:AI174" si="199">IF(P132="사용자항목7", L132, 0)</f>
        <v>0</v>
      </c>
      <c r="AJ132">
        <f t="shared" ref="AJ132:AJ174" si="200">IF(P132="사용자항목8", L132, 0)</f>
        <v>0</v>
      </c>
      <c r="AK132">
        <f t="shared" ref="AK132:AK174" si="201">IF(P132="사용자항목9", L132, 0)</f>
        <v>0</v>
      </c>
      <c r="AL132">
        <f t="shared" ref="AL132:AL174" si="202">IF(P132="사용자항목10", L132, 0)</f>
        <v>0</v>
      </c>
      <c r="AM132">
        <f t="shared" ref="AM132:AM174" si="203">IF(P132="사용자항목11", L132, 0)</f>
        <v>0</v>
      </c>
      <c r="AN132">
        <f t="shared" ref="AN132:AN174" si="204">IF(P132="사용자항목12", L132, 0)</f>
        <v>0</v>
      </c>
      <c r="AO132">
        <f t="shared" ref="AO132:AO174" si="205">IF(P132="사용자항목13", L132, 0)</f>
        <v>0</v>
      </c>
      <c r="AP132">
        <f t="shared" ref="AP132:AP174" si="206">IF(P132="사용자항목14", L132, 0)</f>
        <v>0</v>
      </c>
      <c r="AQ132">
        <f t="shared" ref="AQ132:AQ174" si="207">IF(P132="사용자항목15", L132, 0)</f>
        <v>0</v>
      </c>
      <c r="AR132">
        <f t="shared" ref="AR132:AR174" si="208">IF(P132="사용자항목16", L132, 0)</f>
        <v>0</v>
      </c>
      <c r="AS132">
        <f t="shared" ref="AS132:AS174" si="209">IF(P132="사용자항목17", L132, 0)</f>
        <v>0</v>
      </c>
      <c r="AT132">
        <f t="shared" ref="AT132:AT174" si="210">IF(P132="사용자항목18", L132, 0)</f>
        <v>0</v>
      </c>
      <c r="AU132">
        <f t="shared" ref="AU132:AU174" si="211">IF(P132="사용자항목19", L132, 0)</f>
        <v>0</v>
      </c>
    </row>
    <row r="133" spans="1:51" ht="23.1" customHeight="1">
      <c r="A133" s="138" t="s">
        <v>3129</v>
      </c>
      <c r="B133" s="138" t="s">
        <v>3130</v>
      </c>
      <c r="C133" s="139" t="s">
        <v>104</v>
      </c>
      <c r="D133" s="141">
        <v>8</v>
      </c>
      <c r="E133" s="141">
        <v>554</v>
      </c>
      <c r="F133" s="141">
        <f t="shared" si="178"/>
        <v>4432</v>
      </c>
      <c r="G133" s="141">
        <v>15814</v>
      </c>
      <c r="H133" s="141">
        <f t="shared" si="179"/>
        <v>126512</v>
      </c>
      <c r="I133" s="141">
        <v>504</v>
      </c>
      <c r="J133" s="141">
        <f t="shared" si="180"/>
        <v>4032</v>
      </c>
      <c r="K133" s="141">
        <f t="shared" si="181"/>
        <v>16872</v>
      </c>
      <c r="L133" s="141">
        <f t="shared" si="181"/>
        <v>134976</v>
      </c>
      <c r="M133" s="154" t="s">
        <v>3131</v>
      </c>
      <c r="O133" t="str">
        <f>""</f>
        <v/>
      </c>
      <c r="P133" s="118" t="s">
        <v>3046</v>
      </c>
      <c r="Q133">
        <v>1</v>
      </c>
      <c r="R133">
        <f t="shared" si="182"/>
        <v>4032</v>
      </c>
      <c r="S133">
        <f t="shared" si="183"/>
        <v>0</v>
      </c>
      <c r="T133">
        <f t="shared" si="184"/>
        <v>0</v>
      </c>
      <c r="U133">
        <f t="shared" si="185"/>
        <v>0</v>
      </c>
      <c r="V133">
        <f t="shared" si="186"/>
        <v>0</v>
      </c>
      <c r="W133">
        <f t="shared" si="187"/>
        <v>0</v>
      </c>
      <c r="X133">
        <f t="shared" si="188"/>
        <v>0</v>
      </c>
      <c r="Y133">
        <f t="shared" si="189"/>
        <v>0</v>
      </c>
      <c r="Z133">
        <f t="shared" si="190"/>
        <v>0</v>
      </c>
      <c r="AA133">
        <f t="shared" si="191"/>
        <v>0</v>
      </c>
      <c r="AB133">
        <f t="shared" si="192"/>
        <v>0</v>
      </c>
      <c r="AC133">
        <f t="shared" si="193"/>
        <v>0</v>
      </c>
      <c r="AD133">
        <f t="shared" si="194"/>
        <v>0</v>
      </c>
      <c r="AE133">
        <f t="shared" si="195"/>
        <v>0</v>
      </c>
      <c r="AF133">
        <f t="shared" si="196"/>
        <v>0</v>
      </c>
      <c r="AG133">
        <f t="shared" si="197"/>
        <v>0</v>
      </c>
      <c r="AH133">
        <f t="shared" si="198"/>
        <v>0</v>
      </c>
      <c r="AI133">
        <f t="shared" si="199"/>
        <v>0</v>
      </c>
      <c r="AJ133">
        <f t="shared" si="200"/>
        <v>0</v>
      </c>
      <c r="AK133">
        <f t="shared" si="201"/>
        <v>0</v>
      </c>
      <c r="AL133">
        <f t="shared" si="202"/>
        <v>0</v>
      </c>
      <c r="AM133">
        <f t="shared" si="203"/>
        <v>0</v>
      </c>
      <c r="AN133">
        <f t="shared" si="204"/>
        <v>0</v>
      </c>
      <c r="AO133">
        <f t="shared" si="205"/>
        <v>0</v>
      </c>
      <c r="AP133">
        <f t="shared" si="206"/>
        <v>0</v>
      </c>
      <c r="AQ133">
        <f t="shared" si="207"/>
        <v>0</v>
      </c>
      <c r="AR133">
        <f t="shared" si="208"/>
        <v>0</v>
      </c>
      <c r="AS133">
        <f t="shared" si="209"/>
        <v>0</v>
      </c>
      <c r="AT133">
        <f t="shared" si="210"/>
        <v>0</v>
      </c>
      <c r="AU133">
        <f t="shared" si="211"/>
        <v>0</v>
      </c>
    </row>
    <row r="134" spans="1:51" ht="23.1" customHeight="1">
      <c r="A134" s="138" t="s">
        <v>3126</v>
      </c>
      <c r="B134" s="138" t="s">
        <v>3127</v>
      </c>
      <c r="C134" s="139" t="s">
        <v>104</v>
      </c>
      <c r="D134" s="141">
        <v>8</v>
      </c>
      <c r="E134" s="141">
        <v>224</v>
      </c>
      <c r="F134" s="141">
        <f t="shared" si="178"/>
        <v>1792</v>
      </c>
      <c r="G134" s="141">
        <v>11024</v>
      </c>
      <c r="H134" s="141">
        <f t="shared" si="179"/>
        <v>88192</v>
      </c>
      <c r="I134" s="141">
        <v>291</v>
      </c>
      <c r="J134" s="141">
        <f t="shared" si="180"/>
        <v>2328</v>
      </c>
      <c r="K134" s="141">
        <f t="shared" si="181"/>
        <v>11539</v>
      </c>
      <c r="L134" s="141">
        <f t="shared" si="181"/>
        <v>92312</v>
      </c>
      <c r="M134" s="154" t="s">
        <v>3128</v>
      </c>
      <c r="O134" t="str">
        <f>""</f>
        <v/>
      </c>
      <c r="P134" s="118" t="s">
        <v>3046</v>
      </c>
      <c r="Q134">
        <v>1</v>
      </c>
      <c r="R134">
        <f t="shared" si="182"/>
        <v>2328</v>
      </c>
      <c r="S134">
        <f t="shared" si="183"/>
        <v>0</v>
      </c>
      <c r="T134">
        <f t="shared" si="184"/>
        <v>0</v>
      </c>
      <c r="U134">
        <f t="shared" si="185"/>
        <v>0</v>
      </c>
      <c r="V134">
        <f t="shared" si="186"/>
        <v>0</v>
      </c>
      <c r="W134">
        <f t="shared" si="187"/>
        <v>0</v>
      </c>
      <c r="X134">
        <f t="shared" si="188"/>
        <v>0</v>
      </c>
      <c r="Y134">
        <f t="shared" si="189"/>
        <v>0</v>
      </c>
      <c r="Z134">
        <f t="shared" si="190"/>
        <v>0</v>
      </c>
      <c r="AA134">
        <f t="shared" si="191"/>
        <v>0</v>
      </c>
      <c r="AB134">
        <f t="shared" si="192"/>
        <v>0</v>
      </c>
      <c r="AC134">
        <f t="shared" si="193"/>
        <v>0</v>
      </c>
      <c r="AD134">
        <f t="shared" si="194"/>
        <v>0</v>
      </c>
      <c r="AE134">
        <f t="shared" si="195"/>
        <v>0</v>
      </c>
      <c r="AF134">
        <f t="shared" si="196"/>
        <v>0</v>
      </c>
      <c r="AG134">
        <f t="shared" si="197"/>
        <v>0</v>
      </c>
      <c r="AH134">
        <f t="shared" si="198"/>
        <v>0</v>
      </c>
      <c r="AI134">
        <f t="shared" si="199"/>
        <v>0</v>
      </c>
      <c r="AJ134">
        <f t="shared" si="200"/>
        <v>0</v>
      </c>
      <c r="AK134">
        <f t="shared" si="201"/>
        <v>0</v>
      </c>
      <c r="AL134">
        <f t="shared" si="202"/>
        <v>0</v>
      </c>
      <c r="AM134">
        <f t="shared" si="203"/>
        <v>0</v>
      </c>
      <c r="AN134">
        <f t="shared" si="204"/>
        <v>0</v>
      </c>
      <c r="AO134">
        <f t="shared" si="205"/>
        <v>0</v>
      </c>
      <c r="AP134">
        <f t="shared" si="206"/>
        <v>0</v>
      </c>
      <c r="AQ134">
        <f t="shared" si="207"/>
        <v>0</v>
      </c>
      <c r="AR134">
        <f t="shared" si="208"/>
        <v>0</v>
      </c>
      <c r="AS134">
        <f t="shared" si="209"/>
        <v>0</v>
      </c>
      <c r="AT134">
        <f t="shared" si="210"/>
        <v>0</v>
      </c>
      <c r="AU134">
        <f t="shared" si="211"/>
        <v>0</v>
      </c>
    </row>
    <row r="135" spans="1:51" ht="23.1" customHeight="1">
      <c r="A135" s="138" t="s">
        <v>3209</v>
      </c>
      <c r="B135" s="138" t="s">
        <v>3210</v>
      </c>
      <c r="C135" s="139" t="s">
        <v>223</v>
      </c>
      <c r="D135" s="141">
        <v>7</v>
      </c>
      <c r="E135" s="141">
        <f>[2]단가대비표!L17</f>
        <v>180</v>
      </c>
      <c r="F135" s="141">
        <f t="shared" si="178"/>
        <v>1260</v>
      </c>
      <c r="G135" s="141">
        <v>0</v>
      </c>
      <c r="H135" s="141">
        <f t="shared" si="179"/>
        <v>0</v>
      </c>
      <c r="I135" s="141">
        <v>0</v>
      </c>
      <c r="J135" s="141">
        <f t="shared" si="180"/>
        <v>0</v>
      </c>
      <c r="K135" s="141">
        <f t="shared" si="181"/>
        <v>180</v>
      </c>
      <c r="L135" s="141">
        <f t="shared" si="181"/>
        <v>1260</v>
      </c>
      <c r="M135" s="141"/>
      <c r="O135" t="str">
        <f>"01"</f>
        <v>01</v>
      </c>
      <c r="P135" s="118" t="s">
        <v>3046</v>
      </c>
      <c r="Q135">
        <v>1</v>
      </c>
      <c r="R135">
        <f t="shared" si="182"/>
        <v>0</v>
      </c>
      <c r="S135">
        <f t="shared" si="183"/>
        <v>0</v>
      </c>
      <c r="T135">
        <f t="shared" si="184"/>
        <v>0</v>
      </c>
      <c r="U135">
        <f t="shared" si="185"/>
        <v>0</v>
      </c>
      <c r="V135">
        <f t="shared" si="186"/>
        <v>0</v>
      </c>
      <c r="W135">
        <f t="shared" si="187"/>
        <v>0</v>
      </c>
      <c r="X135">
        <f t="shared" si="188"/>
        <v>0</v>
      </c>
      <c r="Y135">
        <f t="shared" si="189"/>
        <v>0</v>
      </c>
      <c r="Z135">
        <f t="shared" si="190"/>
        <v>0</v>
      </c>
      <c r="AA135">
        <f t="shared" si="191"/>
        <v>0</v>
      </c>
      <c r="AB135">
        <f t="shared" si="192"/>
        <v>0</v>
      </c>
      <c r="AC135">
        <f t="shared" si="193"/>
        <v>0</v>
      </c>
      <c r="AD135">
        <f t="shared" si="194"/>
        <v>0</v>
      </c>
      <c r="AE135">
        <f t="shared" si="195"/>
        <v>0</v>
      </c>
      <c r="AF135">
        <f t="shared" si="196"/>
        <v>0</v>
      </c>
      <c r="AG135">
        <f t="shared" si="197"/>
        <v>0</v>
      </c>
      <c r="AH135">
        <f t="shared" si="198"/>
        <v>0</v>
      </c>
      <c r="AI135">
        <f t="shared" si="199"/>
        <v>0</v>
      </c>
      <c r="AJ135">
        <f t="shared" si="200"/>
        <v>0</v>
      </c>
      <c r="AK135">
        <f t="shared" si="201"/>
        <v>0</v>
      </c>
      <c r="AL135">
        <f t="shared" si="202"/>
        <v>0</v>
      </c>
      <c r="AM135">
        <f t="shared" si="203"/>
        <v>0</v>
      </c>
      <c r="AN135">
        <f t="shared" si="204"/>
        <v>0</v>
      </c>
      <c r="AO135">
        <f t="shared" si="205"/>
        <v>0</v>
      </c>
      <c r="AP135">
        <f t="shared" si="206"/>
        <v>0</v>
      </c>
      <c r="AQ135">
        <f t="shared" si="207"/>
        <v>0</v>
      </c>
      <c r="AR135">
        <f t="shared" si="208"/>
        <v>0</v>
      </c>
      <c r="AS135">
        <f t="shared" si="209"/>
        <v>0</v>
      </c>
      <c r="AT135">
        <f t="shared" si="210"/>
        <v>0</v>
      </c>
      <c r="AU135">
        <f t="shared" si="211"/>
        <v>0</v>
      </c>
    </row>
    <row r="136" spans="1:51" ht="23.1" customHeight="1">
      <c r="A136" s="138" t="s">
        <v>3211</v>
      </c>
      <c r="B136" s="142"/>
      <c r="C136" s="139" t="s">
        <v>104</v>
      </c>
      <c r="D136" s="141">
        <v>3</v>
      </c>
      <c r="E136" s="141">
        <v>715</v>
      </c>
      <c r="F136" s="141">
        <f t="shared" si="178"/>
        <v>2145</v>
      </c>
      <c r="G136" s="141">
        <v>7915</v>
      </c>
      <c r="H136" s="141">
        <f t="shared" si="179"/>
        <v>23745</v>
      </c>
      <c r="I136" s="141">
        <v>1053</v>
      </c>
      <c r="J136" s="141">
        <f t="shared" si="180"/>
        <v>3159</v>
      </c>
      <c r="K136" s="141">
        <f t="shared" si="181"/>
        <v>9683</v>
      </c>
      <c r="L136" s="141">
        <f t="shared" si="181"/>
        <v>29049</v>
      </c>
      <c r="M136" s="154" t="s">
        <v>3212</v>
      </c>
      <c r="O136" t="str">
        <f>""</f>
        <v/>
      </c>
      <c r="P136" s="118" t="s">
        <v>3046</v>
      </c>
      <c r="Q136">
        <v>1</v>
      </c>
      <c r="R136">
        <f t="shared" si="182"/>
        <v>3159</v>
      </c>
      <c r="S136">
        <f t="shared" si="183"/>
        <v>0</v>
      </c>
      <c r="T136">
        <f t="shared" si="184"/>
        <v>0</v>
      </c>
      <c r="U136">
        <f t="shared" si="185"/>
        <v>0</v>
      </c>
      <c r="V136">
        <f t="shared" si="186"/>
        <v>0</v>
      </c>
      <c r="W136">
        <f t="shared" si="187"/>
        <v>0</v>
      </c>
      <c r="X136">
        <f t="shared" si="188"/>
        <v>0</v>
      </c>
      <c r="Y136">
        <f t="shared" si="189"/>
        <v>0</v>
      </c>
      <c r="Z136">
        <f t="shared" si="190"/>
        <v>0</v>
      </c>
      <c r="AA136">
        <f t="shared" si="191"/>
        <v>0</v>
      </c>
      <c r="AB136">
        <f t="shared" si="192"/>
        <v>0</v>
      </c>
      <c r="AC136">
        <f t="shared" si="193"/>
        <v>0</v>
      </c>
      <c r="AD136">
        <f t="shared" si="194"/>
        <v>0</v>
      </c>
      <c r="AE136">
        <f t="shared" si="195"/>
        <v>0</v>
      </c>
      <c r="AF136">
        <f t="shared" si="196"/>
        <v>0</v>
      </c>
      <c r="AG136">
        <f t="shared" si="197"/>
        <v>0</v>
      </c>
      <c r="AH136">
        <f t="shared" si="198"/>
        <v>0</v>
      </c>
      <c r="AI136">
        <f t="shared" si="199"/>
        <v>0</v>
      </c>
      <c r="AJ136">
        <f t="shared" si="200"/>
        <v>0</v>
      </c>
      <c r="AK136">
        <f t="shared" si="201"/>
        <v>0</v>
      </c>
      <c r="AL136">
        <f t="shared" si="202"/>
        <v>0</v>
      </c>
      <c r="AM136">
        <f t="shared" si="203"/>
        <v>0</v>
      </c>
      <c r="AN136">
        <f t="shared" si="204"/>
        <v>0</v>
      </c>
      <c r="AO136">
        <f t="shared" si="205"/>
        <v>0</v>
      </c>
      <c r="AP136">
        <f t="shared" si="206"/>
        <v>0</v>
      </c>
      <c r="AQ136">
        <f t="shared" si="207"/>
        <v>0</v>
      </c>
      <c r="AR136">
        <f t="shared" si="208"/>
        <v>0</v>
      </c>
      <c r="AS136">
        <f t="shared" si="209"/>
        <v>0</v>
      </c>
      <c r="AT136">
        <f t="shared" si="210"/>
        <v>0</v>
      </c>
      <c r="AU136">
        <f t="shared" si="211"/>
        <v>0</v>
      </c>
    </row>
    <row r="137" spans="1:51" ht="23.1" customHeight="1">
      <c r="A137" s="138" t="s">
        <v>724</v>
      </c>
      <c r="B137" s="138" t="s">
        <v>3213</v>
      </c>
      <c r="C137" s="139" t="s">
        <v>104</v>
      </c>
      <c r="D137" s="141">
        <v>3</v>
      </c>
      <c r="E137" s="141">
        <f>[2]단가대비표!L31</f>
        <v>47000</v>
      </c>
      <c r="F137" s="141">
        <f t="shared" si="178"/>
        <v>141000</v>
      </c>
      <c r="G137" s="141">
        <v>0</v>
      </c>
      <c r="H137" s="141">
        <f t="shared" si="179"/>
        <v>0</v>
      </c>
      <c r="I137" s="141">
        <v>0</v>
      </c>
      <c r="J137" s="141">
        <f t="shared" si="180"/>
        <v>0</v>
      </c>
      <c r="K137" s="141">
        <f t="shared" si="181"/>
        <v>47000</v>
      </c>
      <c r="L137" s="141">
        <f t="shared" si="181"/>
        <v>141000</v>
      </c>
      <c r="M137" s="154" t="s">
        <v>3214</v>
      </c>
      <c r="O137" t="str">
        <f>"01"</f>
        <v>01</v>
      </c>
      <c r="P137" s="118" t="s">
        <v>3046</v>
      </c>
      <c r="Q137">
        <v>1</v>
      </c>
      <c r="R137">
        <f t="shared" si="182"/>
        <v>0</v>
      </c>
      <c r="S137">
        <f t="shared" si="183"/>
        <v>0</v>
      </c>
      <c r="T137">
        <f t="shared" si="184"/>
        <v>0</v>
      </c>
      <c r="U137">
        <f t="shared" si="185"/>
        <v>0</v>
      </c>
      <c r="V137">
        <f t="shared" si="186"/>
        <v>0</v>
      </c>
      <c r="W137">
        <f t="shared" si="187"/>
        <v>0</v>
      </c>
      <c r="X137">
        <f t="shared" si="188"/>
        <v>0</v>
      </c>
      <c r="Y137">
        <f t="shared" si="189"/>
        <v>0</v>
      </c>
      <c r="Z137">
        <f t="shared" si="190"/>
        <v>0</v>
      </c>
      <c r="AA137">
        <f t="shared" si="191"/>
        <v>0</v>
      </c>
      <c r="AB137">
        <f t="shared" si="192"/>
        <v>0</v>
      </c>
      <c r="AC137">
        <f t="shared" si="193"/>
        <v>0</v>
      </c>
      <c r="AD137">
        <f t="shared" si="194"/>
        <v>0</v>
      </c>
      <c r="AE137">
        <f t="shared" si="195"/>
        <v>0</v>
      </c>
      <c r="AF137">
        <f t="shared" si="196"/>
        <v>0</v>
      </c>
      <c r="AG137">
        <f t="shared" si="197"/>
        <v>0</v>
      </c>
      <c r="AH137">
        <f t="shared" si="198"/>
        <v>0</v>
      </c>
      <c r="AI137">
        <f t="shared" si="199"/>
        <v>0</v>
      </c>
      <c r="AJ137">
        <f t="shared" si="200"/>
        <v>0</v>
      </c>
      <c r="AK137">
        <f t="shared" si="201"/>
        <v>0</v>
      </c>
      <c r="AL137">
        <f t="shared" si="202"/>
        <v>0</v>
      </c>
      <c r="AM137">
        <f t="shared" si="203"/>
        <v>0</v>
      </c>
      <c r="AN137">
        <f t="shared" si="204"/>
        <v>0</v>
      </c>
      <c r="AO137">
        <f t="shared" si="205"/>
        <v>0</v>
      </c>
      <c r="AP137">
        <f t="shared" si="206"/>
        <v>0</v>
      </c>
      <c r="AQ137">
        <f t="shared" si="207"/>
        <v>0</v>
      </c>
      <c r="AR137">
        <f t="shared" si="208"/>
        <v>0</v>
      </c>
      <c r="AS137">
        <f t="shared" si="209"/>
        <v>0</v>
      </c>
      <c r="AT137">
        <f t="shared" si="210"/>
        <v>0</v>
      </c>
      <c r="AU137">
        <f t="shared" si="211"/>
        <v>0</v>
      </c>
    </row>
    <row r="138" spans="1:51" ht="23.1" customHeight="1">
      <c r="A138" s="138" t="s">
        <v>3215</v>
      </c>
      <c r="B138" s="138" t="s">
        <v>3216</v>
      </c>
      <c r="C138" s="139" t="s">
        <v>3120</v>
      </c>
      <c r="D138" s="141">
        <v>7</v>
      </c>
      <c r="E138" s="141">
        <f>[2]단가대비표!L30</f>
        <v>2100</v>
      </c>
      <c r="F138" s="141">
        <f t="shared" si="178"/>
        <v>14700</v>
      </c>
      <c r="G138" s="141">
        <v>0</v>
      </c>
      <c r="H138" s="141">
        <f t="shared" si="179"/>
        <v>0</v>
      </c>
      <c r="I138" s="141">
        <v>0</v>
      </c>
      <c r="J138" s="141">
        <f t="shared" si="180"/>
        <v>0</v>
      </c>
      <c r="K138" s="141">
        <f t="shared" si="181"/>
        <v>2100</v>
      </c>
      <c r="L138" s="141">
        <f t="shared" si="181"/>
        <v>14700</v>
      </c>
      <c r="M138" s="141"/>
      <c r="O138" t="str">
        <f>"04"</f>
        <v>04</v>
      </c>
      <c r="P138" s="118" t="s">
        <v>3046</v>
      </c>
      <c r="Q138">
        <v>1</v>
      </c>
      <c r="R138">
        <f t="shared" si="182"/>
        <v>0</v>
      </c>
      <c r="S138">
        <f t="shared" si="183"/>
        <v>0</v>
      </c>
      <c r="T138">
        <f t="shared" si="184"/>
        <v>0</v>
      </c>
      <c r="U138">
        <f t="shared" si="185"/>
        <v>0</v>
      </c>
      <c r="V138">
        <f t="shared" si="186"/>
        <v>0</v>
      </c>
      <c r="W138">
        <f t="shared" si="187"/>
        <v>0</v>
      </c>
      <c r="X138">
        <f t="shared" si="188"/>
        <v>0</v>
      </c>
      <c r="Y138">
        <f t="shared" si="189"/>
        <v>0</v>
      </c>
      <c r="Z138">
        <f t="shared" si="190"/>
        <v>0</v>
      </c>
      <c r="AA138">
        <f t="shared" si="191"/>
        <v>0</v>
      </c>
      <c r="AB138">
        <f t="shared" si="192"/>
        <v>0</v>
      </c>
      <c r="AC138">
        <f t="shared" si="193"/>
        <v>0</v>
      </c>
      <c r="AD138">
        <f t="shared" si="194"/>
        <v>0</v>
      </c>
      <c r="AE138">
        <f t="shared" si="195"/>
        <v>0</v>
      </c>
      <c r="AF138">
        <f t="shared" si="196"/>
        <v>0</v>
      </c>
      <c r="AG138">
        <f t="shared" si="197"/>
        <v>0</v>
      </c>
      <c r="AH138">
        <f t="shared" si="198"/>
        <v>0</v>
      </c>
      <c r="AI138">
        <f t="shared" si="199"/>
        <v>0</v>
      </c>
      <c r="AJ138">
        <f t="shared" si="200"/>
        <v>0</v>
      </c>
      <c r="AK138">
        <f t="shared" si="201"/>
        <v>0</v>
      </c>
      <c r="AL138">
        <f t="shared" si="202"/>
        <v>0</v>
      </c>
      <c r="AM138">
        <f t="shared" si="203"/>
        <v>0</v>
      </c>
      <c r="AN138">
        <f t="shared" si="204"/>
        <v>0</v>
      </c>
      <c r="AO138">
        <f t="shared" si="205"/>
        <v>0</v>
      </c>
      <c r="AP138">
        <f t="shared" si="206"/>
        <v>0</v>
      </c>
      <c r="AQ138">
        <f t="shared" si="207"/>
        <v>0</v>
      </c>
      <c r="AR138">
        <f t="shared" si="208"/>
        <v>0</v>
      </c>
      <c r="AS138">
        <f t="shared" si="209"/>
        <v>0</v>
      </c>
      <c r="AT138">
        <f t="shared" si="210"/>
        <v>0</v>
      </c>
      <c r="AU138">
        <f t="shared" si="211"/>
        <v>0</v>
      </c>
      <c r="AY138" s="118" t="s">
        <v>3105</v>
      </c>
    </row>
    <row r="139" spans="1:51" ht="23.1" customHeight="1">
      <c r="A139" s="138" t="s">
        <v>3217</v>
      </c>
      <c r="B139" s="138" t="s">
        <v>3218</v>
      </c>
      <c r="C139" s="139" t="s">
        <v>511</v>
      </c>
      <c r="D139" s="141">
        <v>1</v>
      </c>
      <c r="E139" s="141">
        <f>[2]단가대비표!L10</f>
        <v>13397</v>
      </c>
      <c r="F139" s="141">
        <f t="shared" si="178"/>
        <v>13397</v>
      </c>
      <c r="G139" s="141">
        <v>0</v>
      </c>
      <c r="H139" s="141">
        <f t="shared" si="179"/>
        <v>0</v>
      </c>
      <c r="I139" s="141">
        <v>0</v>
      </c>
      <c r="J139" s="141">
        <f t="shared" si="180"/>
        <v>0</v>
      </c>
      <c r="K139" s="141">
        <f t="shared" si="181"/>
        <v>13397</v>
      </c>
      <c r="L139" s="141">
        <f t="shared" si="181"/>
        <v>13397</v>
      </c>
      <c r="M139" s="141"/>
      <c r="O139" t="str">
        <f>"01"</f>
        <v>01</v>
      </c>
      <c r="P139" s="118" t="s">
        <v>3046</v>
      </c>
      <c r="Q139">
        <v>1</v>
      </c>
      <c r="R139">
        <f t="shared" si="182"/>
        <v>0</v>
      </c>
      <c r="S139">
        <f t="shared" si="183"/>
        <v>0</v>
      </c>
      <c r="T139">
        <f t="shared" si="184"/>
        <v>0</v>
      </c>
      <c r="U139">
        <f t="shared" si="185"/>
        <v>0</v>
      </c>
      <c r="V139">
        <f t="shared" si="186"/>
        <v>0</v>
      </c>
      <c r="W139">
        <f t="shared" si="187"/>
        <v>0</v>
      </c>
      <c r="X139">
        <f t="shared" si="188"/>
        <v>0</v>
      </c>
      <c r="Y139">
        <f t="shared" si="189"/>
        <v>0</v>
      </c>
      <c r="Z139">
        <f t="shared" si="190"/>
        <v>0</v>
      </c>
      <c r="AA139">
        <f t="shared" si="191"/>
        <v>0</v>
      </c>
      <c r="AB139">
        <f t="shared" si="192"/>
        <v>0</v>
      </c>
      <c r="AC139">
        <f t="shared" si="193"/>
        <v>0</v>
      </c>
      <c r="AD139">
        <f t="shared" si="194"/>
        <v>0</v>
      </c>
      <c r="AE139">
        <f t="shared" si="195"/>
        <v>0</v>
      </c>
      <c r="AF139">
        <f t="shared" si="196"/>
        <v>0</v>
      </c>
      <c r="AG139">
        <f t="shared" si="197"/>
        <v>0</v>
      </c>
      <c r="AH139">
        <f t="shared" si="198"/>
        <v>0</v>
      </c>
      <c r="AI139">
        <f t="shared" si="199"/>
        <v>0</v>
      </c>
      <c r="AJ139">
        <f t="shared" si="200"/>
        <v>0</v>
      </c>
      <c r="AK139">
        <f t="shared" si="201"/>
        <v>0</v>
      </c>
      <c r="AL139">
        <f t="shared" si="202"/>
        <v>0</v>
      </c>
      <c r="AM139">
        <f t="shared" si="203"/>
        <v>0</v>
      </c>
      <c r="AN139">
        <f t="shared" si="204"/>
        <v>0</v>
      </c>
      <c r="AO139">
        <f t="shared" si="205"/>
        <v>0</v>
      </c>
      <c r="AP139">
        <f t="shared" si="206"/>
        <v>0</v>
      </c>
      <c r="AQ139">
        <f t="shared" si="207"/>
        <v>0</v>
      </c>
      <c r="AR139">
        <f t="shared" si="208"/>
        <v>0</v>
      </c>
      <c r="AS139">
        <f t="shared" si="209"/>
        <v>0</v>
      </c>
      <c r="AT139">
        <f t="shared" si="210"/>
        <v>0</v>
      </c>
      <c r="AU139">
        <f t="shared" si="211"/>
        <v>0</v>
      </c>
    </row>
    <row r="140" spans="1:51" ht="23.1" customHeight="1">
      <c r="A140" s="138" t="s">
        <v>3217</v>
      </c>
      <c r="B140" s="138" t="s">
        <v>3218</v>
      </c>
      <c r="C140" s="139" t="s">
        <v>511</v>
      </c>
      <c r="D140" s="141">
        <v>4</v>
      </c>
      <c r="E140" s="141">
        <f>[2]단가대비표!L10</f>
        <v>13397</v>
      </c>
      <c r="F140" s="141">
        <f t="shared" si="178"/>
        <v>53588</v>
      </c>
      <c r="G140" s="141">
        <v>0</v>
      </c>
      <c r="H140" s="141">
        <f t="shared" si="179"/>
        <v>0</v>
      </c>
      <c r="I140" s="141">
        <v>0</v>
      </c>
      <c r="J140" s="141">
        <f t="shared" si="180"/>
        <v>0</v>
      </c>
      <c r="K140" s="141">
        <f t="shared" si="181"/>
        <v>13397</v>
      </c>
      <c r="L140" s="141">
        <f t="shared" si="181"/>
        <v>53588</v>
      </c>
      <c r="M140" s="141"/>
      <c r="O140" t="str">
        <f>"01"</f>
        <v>01</v>
      </c>
      <c r="P140" s="118" t="s">
        <v>3046</v>
      </c>
      <c r="Q140">
        <v>1</v>
      </c>
      <c r="R140">
        <f t="shared" si="182"/>
        <v>0</v>
      </c>
      <c r="S140">
        <f t="shared" si="183"/>
        <v>0</v>
      </c>
      <c r="T140">
        <f t="shared" si="184"/>
        <v>0</v>
      </c>
      <c r="U140">
        <f t="shared" si="185"/>
        <v>0</v>
      </c>
      <c r="V140">
        <f t="shared" si="186"/>
        <v>0</v>
      </c>
      <c r="W140">
        <f t="shared" si="187"/>
        <v>0</v>
      </c>
      <c r="X140">
        <f t="shared" si="188"/>
        <v>0</v>
      </c>
      <c r="Y140">
        <f t="shared" si="189"/>
        <v>0</v>
      </c>
      <c r="Z140">
        <f t="shared" si="190"/>
        <v>0</v>
      </c>
      <c r="AA140">
        <f t="shared" si="191"/>
        <v>0</v>
      </c>
      <c r="AB140">
        <f t="shared" si="192"/>
        <v>0</v>
      </c>
      <c r="AC140">
        <f t="shared" si="193"/>
        <v>0</v>
      </c>
      <c r="AD140">
        <f t="shared" si="194"/>
        <v>0</v>
      </c>
      <c r="AE140">
        <f t="shared" si="195"/>
        <v>0</v>
      </c>
      <c r="AF140">
        <f t="shared" si="196"/>
        <v>0</v>
      </c>
      <c r="AG140">
        <f t="shared" si="197"/>
        <v>0</v>
      </c>
      <c r="AH140">
        <f t="shared" si="198"/>
        <v>0</v>
      </c>
      <c r="AI140">
        <f t="shared" si="199"/>
        <v>0</v>
      </c>
      <c r="AJ140">
        <f t="shared" si="200"/>
        <v>0</v>
      </c>
      <c r="AK140">
        <f t="shared" si="201"/>
        <v>0</v>
      </c>
      <c r="AL140">
        <f t="shared" si="202"/>
        <v>0</v>
      </c>
      <c r="AM140">
        <f t="shared" si="203"/>
        <v>0</v>
      </c>
      <c r="AN140">
        <f t="shared" si="204"/>
        <v>0</v>
      </c>
      <c r="AO140">
        <f t="shared" si="205"/>
        <v>0</v>
      </c>
      <c r="AP140">
        <f t="shared" si="206"/>
        <v>0</v>
      </c>
      <c r="AQ140">
        <f t="shared" si="207"/>
        <v>0</v>
      </c>
      <c r="AR140">
        <f t="shared" si="208"/>
        <v>0</v>
      </c>
      <c r="AS140">
        <f t="shared" si="209"/>
        <v>0</v>
      </c>
      <c r="AT140">
        <f t="shared" si="210"/>
        <v>0</v>
      </c>
      <c r="AU140">
        <f t="shared" si="211"/>
        <v>0</v>
      </c>
    </row>
    <row r="141" spans="1:51" ht="23.1" customHeight="1">
      <c r="A141" s="138" t="s">
        <v>3219</v>
      </c>
      <c r="B141" s="138" t="s">
        <v>3220</v>
      </c>
      <c r="C141" s="139" t="s">
        <v>73</v>
      </c>
      <c r="D141" s="141">
        <v>3</v>
      </c>
      <c r="E141" s="141">
        <f>[2]일위대가목록!G28</f>
        <v>2031</v>
      </c>
      <c r="F141" s="141">
        <f t="shared" si="178"/>
        <v>6093</v>
      </c>
      <c r="G141" s="141">
        <f>[2]일위대가목록!I28</f>
        <v>40631</v>
      </c>
      <c r="H141" s="141">
        <f t="shared" si="179"/>
        <v>121893</v>
      </c>
      <c r="I141" s="141">
        <f>[2]일위대가목록!K28</f>
        <v>0</v>
      </c>
      <c r="J141" s="141">
        <f t="shared" si="180"/>
        <v>0</v>
      </c>
      <c r="K141" s="141">
        <f t="shared" si="181"/>
        <v>42662</v>
      </c>
      <c r="L141" s="141">
        <f t="shared" si="181"/>
        <v>127986</v>
      </c>
      <c r="M141" s="154" t="s">
        <v>3221</v>
      </c>
      <c r="O141" t="str">
        <f>""</f>
        <v/>
      </c>
      <c r="P141" s="118" t="s">
        <v>3046</v>
      </c>
      <c r="Q141">
        <v>1</v>
      </c>
      <c r="R141">
        <f t="shared" si="182"/>
        <v>0</v>
      </c>
      <c r="S141">
        <f t="shared" si="183"/>
        <v>0</v>
      </c>
      <c r="T141">
        <f t="shared" si="184"/>
        <v>0</v>
      </c>
      <c r="U141">
        <f t="shared" si="185"/>
        <v>0</v>
      </c>
      <c r="V141">
        <f t="shared" si="186"/>
        <v>0</v>
      </c>
      <c r="W141">
        <f t="shared" si="187"/>
        <v>0</v>
      </c>
      <c r="X141">
        <f t="shared" si="188"/>
        <v>0</v>
      </c>
      <c r="Y141">
        <f t="shared" si="189"/>
        <v>0</v>
      </c>
      <c r="Z141">
        <f t="shared" si="190"/>
        <v>0</v>
      </c>
      <c r="AA141">
        <f t="shared" si="191"/>
        <v>0</v>
      </c>
      <c r="AB141">
        <f t="shared" si="192"/>
        <v>0</v>
      </c>
      <c r="AC141">
        <f t="shared" si="193"/>
        <v>0</v>
      </c>
      <c r="AD141">
        <f t="shared" si="194"/>
        <v>0</v>
      </c>
      <c r="AE141">
        <f t="shared" si="195"/>
        <v>0</v>
      </c>
      <c r="AF141">
        <f t="shared" si="196"/>
        <v>0</v>
      </c>
      <c r="AG141">
        <f t="shared" si="197"/>
        <v>0</v>
      </c>
      <c r="AH141">
        <f t="shared" si="198"/>
        <v>0</v>
      </c>
      <c r="AI141">
        <f t="shared" si="199"/>
        <v>0</v>
      </c>
      <c r="AJ141">
        <f t="shared" si="200"/>
        <v>0</v>
      </c>
      <c r="AK141">
        <f t="shared" si="201"/>
        <v>0</v>
      </c>
      <c r="AL141">
        <f t="shared" si="202"/>
        <v>0</v>
      </c>
      <c r="AM141">
        <f t="shared" si="203"/>
        <v>0</v>
      </c>
      <c r="AN141">
        <f t="shared" si="204"/>
        <v>0</v>
      </c>
      <c r="AO141">
        <f t="shared" si="205"/>
        <v>0</v>
      </c>
      <c r="AP141">
        <f t="shared" si="206"/>
        <v>0</v>
      </c>
      <c r="AQ141">
        <f t="shared" si="207"/>
        <v>0</v>
      </c>
      <c r="AR141">
        <f t="shared" si="208"/>
        <v>0</v>
      </c>
      <c r="AS141">
        <f t="shared" si="209"/>
        <v>0</v>
      </c>
      <c r="AT141">
        <f t="shared" si="210"/>
        <v>0</v>
      </c>
      <c r="AU141">
        <f t="shared" si="211"/>
        <v>0</v>
      </c>
    </row>
    <row r="142" spans="1:51" ht="23.1" customHeight="1">
      <c r="A142" s="138" t="s">
        <v>3219</v>
      </c>
      <c r="B142" s="138" t="s">
        <v>3222</v>
      </c>
      <c r="C142" s="139" t="s">
        <v>73</v>
      </c>
      <c r="D142" s="141">
        <v>8</v>
      </c>
      <c r="E142" s="141">
        <f>[2]일위대가목록!G29</f>
        <v>2650</v>
      </c>
      <c r="F142" s="141">
        <f t="shared" si="178"/>
        <v>21200</v>
      </c>
      <c r="G142" s="141">
        <f>[2]일위대가목록!I29</f>
        <v>53011</v>
      </c>
      <c r="H142" s="141">
        <f t="shared" si="179"/>
        <v>424088</v>
      </c>
      <c r="I142" s="141">
        <f>[2]일위대가목록!K29</f>
        <v>0</v>
      </c>
      <c r="J142" s="141">
        <f t="shared" si="180"/>
        <v>0</v>
      </c>
      <c r="K142" s="141">
        <f t="shared" si="181"/>
        <v>55661</v>
      </c>
      <c r="L142" s="141">
        <f t="shared" si="181"/>
        <v>445288</v>
      </c>
      <c r="M142" s="154" t="s">
        <v>3223</v>
      </c>
      <c r="O142" t="str">
        <f>""</f>
        <v/>
      </c>
      <c r="P142" s="118" t="s">
        <v>3046</v>
      </c>
      <c r="Q142">
        <v>1</v>
      </c>
      <c r="R142">
        <f t="shared" si="182"/>
        <v>0</v>
      </c>
      <c r="S142">
        <f t="shared" si="183"/>
        <v>0</v>
      </c>
      <c r="T142">
        <f t="shared" si="184"/>
        <v>0</v>
      </c>
      <c r="U142">
        <f t="shared" si="185"/>
        <v>0</v>
      </c>
      <c r="V142">
        <f t="shared" si="186"/>
        <v>0</v>
      </c>
      <c r="W142">
        <f t="shared" si="187"/>
        <v>0</v>
      </c>
      <c r="X142">
        <f t="shared" si="188"/>
        <v>0</v>
      </c>
      <c r="Y142">
        <f t="shared" si="189"/>
        <v>0</v>
      </c>
      <c r="Z142">
        <f t="shared" si="190"/>
        <v>0</v>
      </c>
      <c r="AA142">
        <f t="shared" si="191"/>
        <v>0</v>
      </c>
      <c r="AB142">
        <f t="shared" si="192"/>
        <v>0</v>
      </c>
      <c r="AC142">
        <f t="shared" si="193"/>
        <v>0</v>
      </c>
      <c r="AD142">
        <f t="shared" si="194"/>
        <v>0</v>
      </c>
      <c r="AE142">
        <f t="shared" si="195"/>
        <v>0</v>
      </c>
      <c r="AF142">
        <f t="shared" si="196"/>
        <v>0</v>
      </c>
      <c r="AG142">
        <f t="shared" si="197"/>
        <v>0</v>
      </c>
      <c r="AH142">
        <f t="shared" si="198"/>
        <v>0</v>
      </c>
      <c r="AI142">
        <f t="shared" si="199"/>
        <v>0</v>
      </c>
      <c r="AJ142">
        <f t="shared" si="200"/>
        <v>0</v>
      </c>
      <c r="AK142">
        <f t="shared" si="201"/>
        <v>0</v>
      </c>
      <c r="AL142">
        <f t="shared" si="202"/>
        <v>0</v>
      </c>
      <c r="AM142">
        <f t="shared" si="203"/>
        <v>0</v>
      </c>
      <c r="AN142">
        <f t="shared" si="204"/>
        <v>0</v>
      </c>
      <c r="AO142">
        <f t="shared" si="205"/>
        <v>0</v>
      </c>
      <c r="AP142">
        <f t="shared" si="206"/>
        <v>0</v>
      </c>
      <c r="AQ142">
        <f t="shared" si="207"/>
        <v>0</v>
      </c>
      <c r="AR142">
        <f t="shared" si="208"/>
        <v>0</v>
      </c>
      <c r="AS142">
        <f t="shared" si="209"/>
        <v>0</v>
      </c>
      <c r="AT142">
        <f t="shared" si="210"/>
        <v>0</v>
      </c>
      <c r="AU142">
        <f t="shared" si="211"/>
        <v>0</v>
      </c>
    </row>
    <row r="143" spans="1:51" ht="23.1" customHeight="1">
      <c r="A143" s="138" t="s">
        <v>3224</v>
      </c>
      <c r="B143" s="138" t="s">
        <v>3225</v>
      </c>
      <c r="C143" s="139" t="s">
        <v>73</v>
      </c>
      <c r="D143" s="141">
        <v>3</v>
      </c>
      <c r="E143" s="141">
        <f>[2]일위대가목록!G6</f>
        <v>2864</v>
      </c>
      <c r="F143" s="141">
        <f t="shared" si="178"/>
        <v>8592</v>
      </c>
      <c r="G143" s="141">
        <f>[2]일위대가목록!I6</f>
        <v>26630</v>
      </c>
      <c r="H143" s="141">
        <f t="shared" si="179"/>
        <v>79890</v>
      </c>
      <c r="I143" s="141">
        <f>[2]일위대가목록!K6</f>
        <v>0</v>
      </c>
      <c r="J143" s="141">
        <f t="shared" si="180"/>
        <v>0</v>
      </c>
      <c r="K143" s="141">
        <f t="shared" si="181"/>
        <v>29494</v>
      </c>
      <c r="L143" s="141">
        <f t="shared" si="181"/>
        <v>88482</v>
      </c>
      <c r="M143" s="154" t="s">
        <v>3226</v>
      </c>
      <c r="O143" t="str">
        <f>""</f>
        <v/>
      </c>
      <c r="P143" s="118" t="s">
        <v>3046</v>
      </c>
      <c r="Q143">
        <v>1</v>
      </c>
      <c r="R143">
        <f t="shared" si="182"/>
        <v>0</v>
      </c>
      <c r="S143">
        <f t="shared" si="183"/>
        <v>0</v>
      </c>
      <c r="T143">
        <f t="shared" si="184"/>
        <v>0</v>
      </c>
      <c r="U143">
        <f t="shared" si="185"/>
        <v>0</v>
      </c>
      <c r="V143">
        <f t="shared" si="186"/>
        <v>0</v>
      </c>
      <c r="W143">
        <f t="shared" si="187"/>
        <v>0</v>
      </c>
      <c r="X143">
        <f t="shared" si="188"/>
        <v>0</v>
      </c>
      <c r="Y143">
        <f t="shared" si="189"/>
        <v>0</v>
      </c>
      <c r="Z143">
        <f t="shared" si="190"/>
        <v>0</v>
      </c>
      <c r="AA143">
        <f t="shared" si="191"/>
        <v>0</v>
      </c>
      <c r="AB143">
        <f t="shared" si="192"/>
        <v>0</v>
      </c>
      <c r="AC143">
        <f t="shared" si="193"/>
        <v>0</v>
      </c>
      <c r="AD143">
        <f t="shared" si="194"/>
        <v>0</v>
      </c>
      <c r="AE143">
        <f t="shared" si="195"/>
        <v>0</v>
      </c>
      <c r="AF143">
        <f t="shared" si="196"/>
        <v>0</v>
      </c>
      <c r="AG143">
        <f t="shared" si="197"/>
        <v>0</v>
      </c>
      <c r="AH143">
        <f t="shared" si="198"/>
        <v>0</v>
      </c>
      <c r="AI143">
        <f t="shared" si="199"/>
        <v>0</v>
      </c>
      <c r="AJ143">
        <f t="shared" si="200"/>
        <v>0</v>
      </c>
      <c r="AK143">
        <f t="shared" si="201"/>
        <v>0</v>
      </c>
      <c r="AL143">
        <f t="shared" si="202"/>
        <v>0</v>
      </c>
      <c r="AM143">
        <f t="shared" si="203"/>
        <v>0</v>
      </c>
      <c r="AN143">
        <f t="shared" si="204"/>
        <v>0</v>
      </c>
      <c r="AO143">
        <f t="shared" si="205"/>
        <v>0</v>
      </c>
      <c r="AP143">
        <f t="shared" si="206"/>
        <v>0</v>
      </c>
      <c r="AQ143">
        <f t="shared" si="207"/>
        <v>0</v>
      </c>
      <c r="AR143">
        <f t="shared" si="208"/>
        <v>0</v>
      </c>
      <c r="AS143">
        <f t="shared" si="209"/>
        <v>0</v>
      </c>
      <c r="AT143">
        <f t="shared" si="210"/>
        <v>0</v>
      </c>
      <c r="AU143">
        <f t="shared" si="211"/>
        <v>0</v>
      </c>
    </row>
    <row r="144" spans="1:51" ht="23.1" customHeight="1">
      <c r="A144" s="138" t="s">
        <v>3227</v>
      </c>
      <c r="B144" s="138" t="s">
        <v>3228</v>
      </c>
      <c r="C144" s="139" t="s">
        <v>73</v>
      </c>
      <c r="D144" s="141">
        <v>2</v>
      </c>
      <c r="E144" s="141">
        <f>[2]일위대가목록!G26</f>
        <v>42650</v>
      </c>
      <c r="F144" s="141">
        <f t="shared" si="178"/>
        <v>85300</v>
      </c>
      <c r="G144" s="141">
        <f>[2]일위대가목록!I26</f>
        <v>0</v>
      </c>
      <c r="H144" s="141">
        <f t="shared" si="179"/>
        <v>0</v>
      </c>
      <c r="I144" s="141">
        <f>[2]일위대가목록!K26</f>
        <v>0</v>
      </c>
      <c r="J144" s="141">
        <f t="shared" si="180"/>
        <v>0</v>
      </c>
      <c r="K144" s="141">
        <f t="shared" si="181"/>
        <v>42650</v>
      </c>
      <c r="L144" s="141">
        <f t="shared" si="181"/>
        <v>85300</v>
      </c>
      <c r="M144" s="154" t="s">
        <v>3229</v>
      </c>
      <c r="O144" t="str">
        <f>""</f>
        <v/>
      </c>
      <c r="P144" s="118" t="s">
        <v>3046</v>
      </c>
      <c r="Q144">
        <v>1</v>
      </c>
      <c r="R144">
        <f t="shared" si="182"/>
        <v>0</v>
      </c>
      <c r="S144">
        <f t="shared" si="183"/>
        <v>0</v>
      </c>
      <c r="T144">
        <f t="shared" si="184"/>
        <v>0</v>
      </c>
      <c r="U144">
        <f t="shared" si="185"/>
        <v>0</v>
      </c>
      <c r="V144">
        <f t="shared" si="186"/>
        <v>0</v>
      </c>
      <c r="W144">
        <f t="shared" si="187"/>
        <v>0</v>
      </c>
      <c r="X144">
        <f t="shared" si="188"/>
        <v>0</v>
      </c>
      <c r="Y144">
        <f t="shared" si="189"/>
        <v>0</v>
      </c>
      <c r="Z144">
        <f t="shared" si="190"/>
        <v>0</v>
      </c>
      <c r="AA144">
        <f t="shared" si="191"/>
        <v>0</v>
      </c>
      <c r="AB144">
        <f t="shared" si="192"/>
        <v>0</v>
      </c>
      <c r="AC144">
        <f t="shared" si="193"/>
        <v>0</v>
      </c>
      <c r="AD144">
        <f t="shared" si="194"/>
        <v>0</v>
      </c>
      <c r="AE144">
        <f t="shared" si="195"/>
        <v>0</v>
      </c>
      <c r="AF144">
        <f t="shared" si="196"/>
        <v>0</v>
      </c>
      <c r="AG144">
        <f t="shared" si="197"/>
        <v>0</v>
      </c>
      <c r="AH144">
        <f t="shared" si="198"/>
        <v>0</v>
      </c>
      <c r="AI144">
        <f t="shared" si="199"/>
        <v>0</v>
      </c>
      <c r="AJ144">
        <f t="shared" si="200"/>
        <v>0</v>
      </c>
      <c r="AK144">
        <f t="shared" si="201"/>
        <v>0</v>
      </c>
      <c r="AL144">
        <f t="shared" si="202"/>
        <v>0</v>
      </c>
      <c r="AM144">
        <f t="shared" si="203"/>
        <v>0</v>
      </c>
      <c r="AN144">
        <f t="shared" si="204"/>
        <v>0</v>
      </c>
      <c r="AO144">
        <f t="shared" si="205"/>
        <v>0</v>
      </c>
      <c r="AP144">
        <f t="shared" si="206"/>
        <v>0</v>
      </c>
      <c r="AQ144">
        <f t="shared" si="207"/>
        <v>0</v>
      </c>
      <c r="AR144">
        <f t="shared" si="208"/>
        <v>0</v>
      </c>
      <c r="AS144">
        <f t="shared" si="209"/>
        <v>0</v>
      </c>
      <c r="AT144">
        <f t="shared" si="210"/>
        <v>0</v>
      </c>
      <c r="AU144">
        <f t="shared" si="211"/>
        <v>0</v>
      </c>
    </row>
    <row r="145" spans="1:51" ht="23.1" customHeight="1">
      <c r="A145" s="138" t="s">
        <v>3230</v>
      </c>
      <c r="B145" s="138" t="s">
        <v>3231</v>
      </c>
      <c r="C145" s="139" t="s">
        <v>83</v>
      </c>
      <c r="D145" s="141">
        <v>2</v>
      </c>
      <c r="E145" s="141">
        <f>[2]일위대가목록!G16</f>
        <v>1333</v>
      </c>
      <c r="F145" s="141">
        <f t="shared" si="178"/>
        <v>2666</v>
      </c>
      <c r="G145" s="141">
        <f>[2]일위대가목록!I16</f>
        <v>8922</v>
      </c>
      <c r="H145" s="141">
        <f t="shared" si="179"/>
        <v>17844</v>
      </c>
      <c r="I145" s="141">
        <f>[2]일위대가목록!K16</f>
        <v>0</v>
      </c>
      <c r="J145" s="141">
        <f t="shared" si="180"/>
        <v>0</v>
      </c>
      <c r="K145" s="141">
        <f t="shared" si="181"/>
        <v>10255</v>
      </c>
      <c r="L145" s="141">
        <f t="shared" si="181"/>
        <v>20510</v>
      </c>
      <c r="M145" s="154" t="s">
        <v>3232</v>
      </c>
      <c r="O145" t="str">
        <f>""</f>
        <v/>
      </c>
      <c r="P145" s="118" t="s">
        <v>3046</v>
      </c>
      <c r="Q145">
        <v>1</v>
      </c>
      <c r="R145">
        <f t="shared" si="182"/>
        <v>0</v>
      </c>
      <c r="S145">
        <f t="shared" si="183"/>
        <v>0</v>
      </c>
      <c r="T145">
        <f t="shared" si="184"/>
        <v>0</v>
      </c>
      <c r="U145">
        <f t="shared" si="185"/>
        <v>0</v>
      </c>
      <c r="V145">
        <f t="shared" si="186"/>
        <v>0</v>
      </c>
      <c r="W145">
        <f t="shared" si="187"/>
        <v>0</v>
      </c>
      <c r="X145">
        <f t="shared" si="188"/>
        <v>0</v>
      </c>
      <c r="Y145">
        <f t="shared" si="189"/>
        <v>0</v>
      </c>
      <c r="Z145">
        <f t="shared" si="190"/>
        <v>0</v>
      </c>
      <c r="AA145">
        <f t="shared" si="191"/>
        <v>0</v>
      </c>
      <c r="AB145">
        <f t="shared" si="192"/>
        <v>0</v>
      </c>
      <c r="AC145">
        <f t="shared" si="193"/>
        <v>0</v>
      </c>
      <c r="AD145">
        <f t="shared" si="194"/>
        <v>0</v>
      </c>
      <c r="AE145">
        <f t="shared" si="195"/>
        <v>0</v>
      </c>
      <c r="AF145">
        <f t="shared" si="196"/>
        <v>0</v>
      </c>
      <c r="AG145">
        <f t="shared" si="197"/>
        <v>0</v>
      </c>
      <c r="AH145">
        <f t="shared" si="198"/>
        <v>0</v>
      </c>
      <c r="AI145">
        <f t="shared" si="199"/>
        <v>0</v>
      </c>
      <c r="AJ145">
        <f t="shared" si="200"/>
        <v>0</v>
      </c>
      <c r="AK145">
        <f t="shared" si="201"/>
        <v>0</v>
      </c>
      <c r="AL145">
        <f t="shared" si="202"/>
        <v>0</v>
      </c>
      <c r="AM145">
        <f t="shared" si="203"/>
        <v>0</v>
      </c>
      <c r="AN145">
        <f t="shared" si="204"/>
        <v>0</v>
      </c>
      <c r="AO145">
        <f t="shared" si="205"/>
        <v>0</v>
      </c>
      <c r="AP145">
        <f t="shared" si="206"/>
        <v>0</v>
      </c>
      <c r="AQ145">
        <f t="shared" si="207"/>
        <v>0</v>
      </c>
      <c r="AR145">
        <f t="shared" si="208"/>
        <v>0</v>
      </c>
      <c r="AS145">
        <f t="shared" si="209"/>
        <v>0</v>
      </c>
      <c r="AT145">
        <f t="shared" si="210"/>
        <v>0</v>
      </c>
      <c r="AU145">
        <f t="shared" si="211"/>
        <v>0</v>
      </c>
    </row>
    <row r="146" spans="1:51" ht="23.1" customHeight="1">
      <c r="A146" s="138" t="s">
        <v>3233</v>
      </c>
      <c r="B146" s="138" t="s">
        <v>3234</v>
      </c>
      <c r="C146" s="139" t="s">
        <v>83</v>
      </c>
      <c r="D146" s="141">
        <v>2</v>
      </c>
      <c r="E146" s="141">
        <f>[2]일위대가목록!G25</f>
        <v>1266</v>
      </c>
      <c r="F146" s="141">
        <f t="shared" si="178"/>
        <v>2532</v>
      </c>
      <c r="G146" s="141">
        <f>[2]일위대가목록!I25</f>
        <v>11897</v>
      </c>
      <c r="H146" s="141">
        <f t="shared" si="179"/>
        <v>23794</v>
      </c>
      <c r="I146" s="141">
        <f>[2]일위대가목록!K25</f>
        <v>0</v>
      </c>
      <c r="J146" s="141">
        <f t="shared" si="180"/>
        <v>0</v>
      </c>
      <c r="K146" s="141">
        <f t="shared" si="181"/>
        <v>13163</v>
      </c>
      <c r="L146" s="141">
        <f t="shared" si="181"/>
        <v>26326</v>
      </c>
      <c r="M146" s="154" t="s">
        <v>3235</v>
      </c>
      <c r="O146" t="str">
        <f>""</f>
        <v/>
      </c>
      <c r="P146" s="118" t="s">
        <v>3046</v>
      </c>
      <c r="Q146">
        <v>1</v>
      </c>
      <c r="R146">
        <f t="shared" si="182"/>
        <v>0</v>
      </c>
      <c r="S146">
        <f t="shared" si="183"/>
        <v>0</v>
      </c>
      <c r="T146">
        <f t="shared" si="184"/>
        <v>0</v>
      </c>
      <c r="U146">
        <f t="shared" si="185"/>
        <v>0</v>
      </c>
      <c r="V146">
        <f t="shared" si="186"/>
        <v>0</v>
      </c>
      <c r="W146">
        <f t="shared" si="187"/>
        <v>0</v>
      </c>
      <c r="X146">
        <f t="shared" si="188"/>
        <v>0</v>
      </c>
      <c r="Y146">
        <f t="shared" si="189"/>
        <v>0</v>
      </c>
      <c r="Z146">
        <f t="shared" si="190"/>
        <v>0</v>
      </c>
      <c r="AA146">
        <f t="shared" si="191"/>
        <v>0</v>
      </c>
      <c r="AB146">
        <f t="shared" si="192"/>
        <v>0</v>
      </c>
      <c r="AC146">
        <f t="shared" si="193"/>
        <v>0</v>
      </c>
      <c r="AD146">
        <f t="shared" si="194"/>
        <v>0</v>
      </c>
      <c r="AE146">
        <f t="shared" si="195"/>
        <v>0</v>
      </c>
      <c r="AF146">
        <f t="shared" si="196"/>
        <v>0</v>
      </c>
      <c r="AG146">
        <f t="shared" si="197"/>
        <v>0</v>
      </c>
      <c r="AH146">
        <f t="shared" si="198"/>
        <v>0</v>
      </c>
      <c r="AI146">
        <f t="shared" si="199"/>
        <v>0</v>
      </c>
      <c r="AJ146">
        <f t="shared" si="200"/>
        <v>0</v>
      </c>
      <c r="AK146">
        <f t="shared" si="201"/>
        <v>0</v>
      </c>
      <c r="AL146">
        <f t="shared" si="202"/>
        <v>0</v>
      </c>
      <c r="AM146">
        <f t="shared" si="203"/>
        <v>0</v>
      </c>
      <c r="AN146">
        <f t="shared" si="204"/>
        <v>0</v>
      </c>
      <c r="AO146">
        <f t="shared" si="205"/>
        <v>0</v>
      </c>
      <c r="AP146">
        <f t="shared" si="206"/>
        <v>0</v>
      </c>
      <c r="AQ146">
        <f t="shared" si="207"/>
        <v>0</v>
      </c>
      <c r="AR146">
        <f t="shared" si="208"/>
        <v>0</v>
      </c>
      <c r="AS146">
        <f t="shared" si="209"/>
        <v>0</v>
      </c>
      <c r="AT146">
        <f t="shared" si="210"/>
        <v>0</v>
      </c>
      <c r="AU146">
        <f t="shared" si="211"/>
        <v>0</v>
      </c>
    </row>
    <row r="147" spans="1:51" ht="23.1" customHeight="1">
      <c r="A147" s="138" t="s">
        <v>3236</v>
      </c>
      <c r="B147" s="138" t="s">
        <v>3237</v>
      </c>
      <c r="C147" s="139" t="s">
        <v>3238</v>
      </c>
      <c r="D147" s="141">
        <v>2</v>
      </c>
      <c r="E147" s="141">
        <f>[2]단가대비표!L32</f>
        <v>31000</v>
      </c>
      <c r="F147" s="141">
        <f t="shared" si="178"/>
        <v>62000</v>
      </c>
      <c r="G147" s="141">
        <v>0</v>
      </c>
      <c r="H147" s="141">
        <f t="shared" si="179"/>
        <v>0</v>
      </c>
      <c r="I147" s="141">
        <v>0</v>
      </c>
      <c r="J147" s="141">
        <f t="shared" si="180"/>
        <v>0</v>
      </c>
      <c r="K147" s="141">
        <f t="shared" si="181"/>
        <v>31000</v>
      </c>
      <c r="L147" s="141">
        <f t="shared" si="181"/>
        <v>62000</v>
      </c>
      <c r="M147" s="141"/>
      <c r="O147" t="str">
        <f>"01"</f>
        <v>01</v>
      </c>
      <c r="P147" s="118" t="s">
        <v>3046</v>
      </c>
      <c r="Q147">
        <v>1</v>
      </c>
      <c r="R147">
        <f t="shared" si="182"/>
        <v>0</v>
      </c>
      <c r="S147">
        <f t="shared" si="183"/>
        <v>0</v>
      </c>
      <c r="T147">
        <f t="shared" si="184"/>
        <v>0</v>
      </c>
      <c r="U147">
        <f t="shared" si="185"/>
        <v>0</v>
      </c>
      <c r="V147">
        <f t="shared" si="186"/>
        <v>0</v>
      </c>
      <c r="W147">
        <f t="shared" si="187"/>
        <v>0</v>
      </c>
      <c r="X147">
        <f t="shared" si="188"/>
        <v>0</v>
      </c>
      <c r="Y147">
        <f t="shared" si="189"/>
        <v>0</v>
      </c>
      <c r="Z147">
        <f t="shared" si="190"/>
        <v>0</v>
      </c>
      <c r="AA147">
        <f t="shared" si="191"/>
        <v>0</v>
      </c>
      <c r="AB147">
        <f t="shared" si="192"/>
        <v>0</v>
      </c>
      <c r="AC147">
        <f t="shared" si="193"/>
        <v>0</v>
      </c>
      <c r="AD147">
        <f t="shared" si="194"/>
        <v>0</v>
      </c>
      <c r="AE147">
        <f t="shared" si="195"/>
        <v>0</v>
      </c>
      <c r="AF147">
        <f t="shared" si="196"/>
        <v>0</v>
      </c>
      <c r="AG147">
        <f t="shared" si="197"/>
        <v>0</v>
      </c>
      <c r="AH147">
        <f t="shared" si="198"/>
        <v>0</v>
      </c>
      <c r="AI147">
        <f t="shared" si="199"/>
        <v>0</v>
      </c>
      <c r="AJ147">
        <f t="shared" si="200"/>
        <v>0</v>
      </c>
      <c r="AK147">
        <f t="shared" si="201"/>
        <v>0</v>
      </c>
      <c r="AL147">
        <f t="shared" si="202"/>
        <v>0</v>
      </c>
      <c r="AM147">
        <f t="shared" si="203"/>
        <v>0</v>
      </c>
      <c r="AN147">
        <f t="shared" si="204"/>
        <v>0</v>
      </c>
      <c r="AO147">
        <f t="shared" si="205"/>
        <v>0</v>
      </c>
      <c r="AP147">
        <f t="shared" si="206"/>
        <v>0</v>
      </c>
      <c r="AQ147">
        <f t="shared" si="207"/>
        <v>0</v>
      </c>
      <c r="AR147">
        <f t="shared" si="208"/>
        <v>0</v>
      </c>
      <c r="AS147">
        <f t="shared" si="209"/>
        <v>0</v>
      </c>
      <c r="AT147">
        <f t="shared" si="210"/>
        <v>0</v>
      </c>
      <c r="AU147">
        <f t="shared" si="211"/>
        <v>0</v>
      </c>
    </row>
    <row r="148" spans="1:51" ht="23.1" customHeight="1">
      <c r="A148" s="138" t="s">
        <v>3239</v>
      </c>
      <c r="B148" s="138" t="s">
        <v>3141</v>
      </c>
      <c r="C148" s="139" t="s">
        <v>511</v>
      </c>
      <c r="D148" s="141">
        <v>3</v>
      </c>
      <c r="E148" s="141">
        <f>[2]단가대비표!L45</f>
        <v>4380</v>
      </c>
      <c r="F148" s="141">
        <f t="shared" si="178"/>
        <v>13140</v>
      </c>
      <c r="G148" s="141">
        <v>0</v>
      </c>
      <c r="H148" s="141">
        <f t="shared" si="179"/>
        <v>0</v>
      </c>
      <c r="I148" s="141">
        <v>0</v>
      </c>
      <c r="J148" s="141">
        <f t="shared" si="180"/>
        <v>0</v>
      </c>
      <c r="K148" s="141">
        <f t="shared" si="181"/>
        <v>4380</v>
      </c>
      <c r="L148" s="141">
        <f t="shared" si="181"/>
        <v>13140</v>
      </c>
      <c r="M148" s="141"/>
      <c r="O148" t="str">
        <f>"01"</f>
        <v>01</v>
      </c>
      <c r="P148" s="118" t="s">
        <v>3046</v>
      </c>
      <c r="Q148">
        <v>1</v>
      </c>
      <c r="R148">
        <f t="shared" si="182"/>
        <v>0</v>
      </c>
      <c r="S148">
        <f t="shared" si="183"/>
        <v>0</v>
      </c>
      <c r="T148">
        <f t="shared" si="184"/>
        <v>0</v>
      </c>
      <c r="U148">
        <f t="shared" si="185"/>
        <v>0</v>
      </c>
      <c r="V148">
        <f t="shared" si="186"/>
        <v>0</v>
      </c>
      <c r="W148">
        <f t="shared" si="187"/>
        <v>0</v>
      </c>
      <c r="X148">
        <f t="shared" si="188"/>
        <v>0</v>
      </c>
      <c r="Y148">
        <f t="shared" si="189"/>
        <v>0</v>
      </c>
      <c r="Z148">
        <f t="shared" si="190"/>
        <v>0</v>
      </c>
      <c r="AA148">
        <f t="shared" si="191"/>
        <v>0</v>
      </c>
      <c r="AB148">
        <f t="shared" si="192"/>
        <v>0</v>
      </c>
      <c r="AC148">
        <f t="shared" si="193"/>
        <v>0</v>
      </c>
      <c r="AD148">
        <f t="shared" si="194"/>
        <v>0</v>
      </c>
      <c r="AE148">
        <f t="shared" si="195"/>
        <v>0</v>
      </c>
      <c r="AF148">
        <f t="shared" si="196"/>
        <v>0</v>
      </c>
      <c r="AG148">
        <f t="shared" si="197"/>
        <v>0</v>
      </c>
      <c r="AH148">
        <f t="shared" si="198"/>
        <v>0</v>
      </c>
      <c r="AI148">
        <f t="shared" si="199"/>
        <v>0</v>
      </c>
      <c r="AJ148">
        <f t="shared" si="200"/>
        <v>0</v>
      </c>
      <c r="AK148">
        <f t="shared" si="201"/>
        <v>0</v>
      </c>
      <c r="AL148">
        <f t="shared" si="202"/>
        <v>0</v>
      </c>
      <c r="AM148">
        <f t="shared" si="203"/>
        <v>0</v>
      </c>
      <c r="AN148">
        <f t="shared" si="204"/>
        <v>0</v>
      </c>
      <c r="AO148">
        <f t="shared" si="205"/>
        <v>0</v>
      </c>
      <c r="AP148">
        <f t="shared" si="206"/>
        <v>0</v>
      </c>
      <c r="AQ148">
        <f t="shared" si="207"/>
        <v>0</v>
      </c>
      <c r="AR148">
        <f t="shared" si="208"/>
        <v>0</v>
      </c>
      <c r="AS148">
        <f t="shared" si="209"/>
        <v>0</v>
      </c>
      <c r="AT148">
        <f t="shared" si="210"/>
        <v>0</v>
      </c>
      <c r="AU148">
        <f t="shared" si="211"/>
        <v>0</v>
      </c>
      <c r="AY148" s="118" t="s">
        <v>3105</v>
      </c>
    </row>
    <row r="149" spans="1:51" ht="23.1" customHeight="1">
      <c r="A149" s="138" t="s">
        <v>3239</v>
      </c>
      <c r="B149" s="138" t="s">
        <v>3225</v>
      </c>
      <c r="C149" s="139" t="s">
        <v>511</v>
      </c>
      <c r="D149" s="141">
        <v>2</v>
      </c>
      <c r="E149" s="141">
        <f>[2]단가대비표!L46</f>
        <v>6840</v>
      </c>
      <c r="F149" s="141">
        <f t="shared" si="178"/>
        <v>13680</v>
      </c>
      <c r="G149" s="141">
        <v>0</v>
      </c>
      <c r="H149" s="141">
        <f t="shared" si="179"/>
        <v>0</v>
      </c>
      <c r="I149" s="141">
        <v>0</v>
      </c>
      <c r="J149" s="141">
        <f t="shared" si="180"/>
        <v>0</v>
      </c>
      <c r="K149" s="141">
        <f t="shared" si="181"/>
        <v>6840</v>
      </c>
      <c r="L149" s="141">
        <f t="shared" si="181"/>
        <v>13680</v>
      </c>
      <c r="M149" s="141"/>
      <c r="O149" t="str">
        <f>"01"</f>
        <v>01</v>
      </c>
      <c r="P149" s="118" t="s">
        <v>3046</v>
      </c>
      <c r="Q149">
        <v>1</v>
      </c>
      <c r="R149">
        <f t="shared" si="182"/>
        <v>0</v>
      </c>
      <c r="S149">
        <f t="shared" si="183"/>
        <v>0</v>
      </c>
      <c r="T149">
        <f t="shared" si="184"/>
        <v>0</v>
      </c>
      <c r="U149">
        <f t="shared" si="185"/>
        <v>0</v>
      </c>
      <c r="V149">
        <f t="shared" si="186"/>
        <v>0</v>
      </c>
      <c r="W149">
        <f t="shared" si="187"/>
        <v>0</v>
      </c>
      <c r="X149">
        <f t="shared" si="188"/>
        <v>0</v>
      </c>
      <c r="Y149">
        <f t="shared" si="189"/>
        <v>0</v>
      </c>
      <c r="Z149">
        <f t="shared" si="190"/>
        <v>0</v>
      </c>
      <c r="AA149">
        <f t="shared" si="191"/>
        <v>0</v>
      </c>
      <c r="AB149">
        <f t="shared" si="192"/>
        <v>0</v>
      </c>
      <c r="AC149">
        <f t="shared" si="193"/>
        <v>0</v>
      </c>
      <c r="AD149">
        <f t="shared" si="194"/>
        <v>0</v>
      </c>
      <c r="AE149">
        <f t="shared" si="195"/>
        <v>0</v>
      </c>
      <c r="AF149">
        <f t="shared" si="196"/>
        <v>0</v>
      </c>
      <c r="AG149">
        <f t="shared" si="197"/>
        <v>0</v>
      </c>
      <c r="AH149">
        <f t="shared" si="198"/>
        <v>0</v>
      </c>
      <c r="AI149">
        <f t="shared" si="199"/>
        <v>0</v>
      </c>
      <c r="AJ149">
        <f t="shared" si="200"/>
        <v>0</v>
      </c>
      <c r="AK149">
        <f t="shared" si="201"/>
        <v>0</v>
      </c>
      <c r="AL149">
        <f t="shared" si="202"/>
        <v>0</v>
      </c>
      <c r="AM149">
        <f t="shared" si="203"/>
        <v>0</v>
      </c>
      <c r="AN149">
        <f t="shared" si="204"/>
        <v>0</v>
      </c>
      <c r="AO149">
        <f t="shared" si="205"/>
        <v>0</v>
      </c>
      <c r="AP149">
        <f t="shared" si="206"/>
        <v>0</v>
      </c>
      <c r="AQ149">
        <f t="shared" si="207"/>
        <v>0</v>
      </c>
      <c r="AR149">
        <f t="shared" si="208"/>
        <v>0</v>
      </c>
      <c r="AS149">
        <f t="shared" si="209"/>
        <v>0</v>
      </c>
      <c r="AT149">
        <f t="shared" si="210"/>
        <v>0</v>
      </c>
      <c r="AU149">
        <f t="shared" si="211"/>
        <v>0</v>
      </c>
      <c r="AY149" s="118" t="s">
        <v>3105</v>
      </c>
    </row>
    <row r="150" spans="1:51" ht="23.1" customHeight="1">
      <c r="A150" s="138" t="s">
        <v>3240</v>
      </c>
      <c r="B150" s="138" t="s">
        <v>3241</v>
      </c>
      <c r="C150" s="139" t="s">
        <v>511</v>
      </c>
      <c r="D150" s="141">
        <v>9</v>
      </c>
      <c r="E150" s="141">
        <f>[2]단가대비표!L65</f>
        <v>120</v>
      </c>
      <c r="F150" s="141">
        <f t="shared" si="178"/>
        <v>1080</v>
      </c>
      <c r="G150" s="141">
        <v>0</v>
      </c>
      <c r="H150" s="141">
        <f t="shared" si="179"/>
        <v>0</v>
      </c>
      <c r="I150" s="141">
        <v>0</v>
      </c>
      <c r="J150" s="141">
        <f t="shared" si="180"/>
        <v>0</v>
      </c>
      <c r="K150" s="141">
        <f t="shared" si="181"/>
        <v>120</v>
      </c>
      <c r="L150" s="141">
        <f t="shared" si="181"/>
        <v>1080</v>
      </c>
      <c r="M150" s="154" t="s">
        <v>3242</v>
      </c>
      <c r="O150" t="str">
        <f>"01"</f>
        <v>01</v>
      </c>
      <c r="P150" s="118" t="s">
        <v>3046</v>
      </c>
      <c r="Q150">
        <v>1</v>
      </c>
      <c r="R150">
        <f t="shared" si="182"/>
        <v>0</v>
      </c>
      <c r="S150">
        <f t="shared" si="183"/>
        <v>0</v>
      </c>
      <c r="T150">
        <f t="shared" si="184"/>
        <v>0</v>
      </c>
      <c r="U150">
        <f t="shared" si="185"/>
        <v>0</v>
      </c>
      <c r="V150">
        <f t="shared" si="186"/>
        <v>0</v>
      </c>
      <c r="W150">
        <f t="shared" si="187"/>
        <v>0</v>
      </c>
      <c r="X150">
        <f t="shared" si="188"/>
        <v>0</v>
      </c>
      <c r="Y150">
        <f t="shared" si="189"/>
        <v>0</v>
      </c>
      <c r="Z150">
        <f t="shared" si="190"/>
        <v>0</v>
      </c>
      <c r="AA150">
        <f t="shared" si="191"/>
        <v>0</v>
      </c>
      <c r="AB150">
        <f t="shared" si="192"/>
        <v>0</v>
      </c>
      <c r="AC150">
        <f t="shared" si="193"/>
        <v>0</v>
      </c>
      <c r="AD150">
        <f t="shared" si="194"/>
        <v>0</v>
      </c>
      <c r="AE150">
        <f t="shared" si="195"/>
        <v>0</v>
      </c>
      <c r="AF150">
        <f t="shared" si="196"/>
        <v>0</v>
      </c>
      <c r="AG150">
        <f t="shared" si="197"/>
        <v>0</v>
      </c>
      <c r="AH150">
        <f t="shared" si="198"/>
        <v>0</v>
      </c>
      <c r="AI150">
        <f t="shared" si="199"/>
        <v>0</v>
      </c>
      <c r="AJ150">
        <f t="shared" si="200"/>
        <v>0</v>
      </c>
      <c r="AK150">
        <f t="shared" si="201"/>
        <v>0</v>
      </c>
      <c r="AL150">
        <f t="shared" si="202"/>
        <v>0</v>
      </c>
      <c r="AM150">
        <f t="shared" si="203"/>
        <v>0</v>
      </c>
      <c r="AN150">
        <f t="shared" si="204"/>
        <v>0</v>
      </c>
      <c r="AO150">
        <f t="shared" si="205"/>
        <v>0</v>
      </c>
      <c r="AP150">
        <f t="shared" si="206"/>
        <v>0</v>
      </c>
      <c r="AQ150">
        <f t="shared" si="207"/>
        <v>0</v>
      </c>
      <c r="AR150">
        <f t="shared" si="208"/>
        <v>0</v>
      </c>
      <c r="AS150">
        <f t="shared" si="209"/>
        <v>0</v>
      </c>
      <c r="AT150">
        <f t="shared" si="210"/>
        <v>0</v>
      </c>
      <c r="AU150">
        <f t="shared" si="211"/>
        <v>0</v>
      </c>
    </row>
    <row r="151" spans="1:51" ht="23.1" customHeight="1">
      <c r="A151" s="138" t="s">
        <v>3243</v>
      </c>
      <c r="B151" s="138" t="s">
        <v>3244</v>
      </c>
      <c r="C151" s="139" t="s">
        <v>73</v>
      </c>
      <c r="D151" s="141">
        <v>3</v>
      </c>
      <c r="E151" s="141">
        <f>[2]일위대가목록!G30</f>
        <v>908</v>
      </c>
      <c r="F151" s="141">
        <f t="shared" si="178"/>
        <v>2724</v>
      </c>
      <c r="G151" s="141">
        <f>[2]일위대가목록!I30</f>
        <v>0</v>
      </c>
      <c r="H151" s="141">
        <f t="shared" si="179"/>
        <v>0</v>
      </c>
      <c r="I151" s="141">
        <f>[2]일위대가목록!K30</f>
        <v>0</v>
      </c>
      <c r="J151" s="141">
        <f t="shared" si="180"/>
        <v>0</v>
      </c>
      <c r="K151" s="141">
        <f t="shared" si="181"/>
        <v>908</v>
      </c>
      <c r="L151" s="141">
        <f t="shared" si="181"/>
        <v>2724</v>
      </c>
      <c r="M151" s="154" t="s">
        <v>3245</v>
      </c>
      <c r="O151" t="str">
        <f>""</f>
        <v/>
      </c>
      <c r="P151" s="118" t="s">
        <v>3046</v>
      </c>
      <c r="Q151">
        <v>1</v>
      </c>
      <c r="R151">
        <f t="shared" si="182"/>
        <v>0</v>
      </c>
      <c r="S151">
        <f t="shared" si="183"/>
        <v>0</v>
      </c>
      <c r="T151">
        <f t="shared" si="184"/>
        <v>0</v>
      </c>
      <c r="U151">
        <f t="shared" si="185"/>
        <v>0</v>
      </c>
      <c r="V151">
        <f t="shared" si="186"/>
        <v>0</v>
      </c>
      <c r="W151">
        <f t="shared" si="187"/>
        <v>0</v>
      </c>
      <c r="X151">
        <f t="shared" si="188"/>
        <v>0</v>
      </c>
      <c r="Y151">
        <f t="shared" si="189"/>
        <v>0</v>
      </c>
      <c r="Z151">
        <f t="shared" si="190"/>
        <v>0</v>
      </c>
      <c r="AA151">
        <f t="shared" si="191"/>
        <v>0</v>
      </c>
      <c r="AB151">
        <f t="shared" si="192"/>
        <v>0</v>
      </c>
      <c r="AC151">
        <f t="shared" si="193"/>
        <v>0</v>
      </c>
      <c r="AD151">
        <f t="shared" si="194"/>
        <v>0</v>
      </c>
      <c r="AE151">
        <f t="shared" si="195"/>
        <v>0</v>
      </c>
      <c r="AF151">
        <f t="shared" si="196"/>
        <v>0</v>
      </c>
      <c r="AG151">
        <f t="shared" si="197"/>
        <v>0</v>
      </c>
      <c r="AH151">
        <f t="shared" si="198"/>
        <v>0</v>
      </c>
      <c r="AI151">
        <f t="shared" si="199"/>
        <v>0</v>
      </c>
      <c r="AJ151">
        <f t="shared" si="200"/>
        <v>0</v>
      </c>
      <c r="AK151">
        <f t="shared" si="201"/>
        <v>0</v>
      </c>
      <c r="AL151">
        <f t="shared" si="202"/>
        <v>0</v>
      </c>
      <c r="AM151">
        <f t="shared" si="203"/>
        <v>0</v>
      </c>
      <c r="AN151">
        <f t="shared" si="204"/>
        <v>0</v>
      </c>
      <c r="AO151">
        <f t="shared" si="205"/>
        <v>0</v>
      </c>
      <c r="AP151">
        <f t="shared" si="206"/>
        <v>0</v>
      </c>
      <c r="AQ151">
        <f t="shared" si="207"/>
        <v>0</v>
      </c>
      <c r="AR151">
        <f t="shared" si="208"/>
        <v>0</v>
      </c>
      <c r="AS151">
        <f t="shared" si="209"/>
        <v>0</v>
      </c>
      <c r="AT151">
        <f t="shared" si="210"/>
        <v>0</v>
      </c>
      <c r="AU151">
        <f t="shared" si="211"/>
        <v>0</v>
      </c>
    </row>
    <row r="152" spans="1:51" ht="23.1" customHeight="1">
      <c r="A152" s="138" t="s">
        <v>3243</v>
      </c>
      <c r="B152" s="138" t="s">
        <v>3246</v>
      </c>
      <c r="C152" s="139" t="s">
        <v>73</v>
      </c>
      <c r="D152" s="141">
        <v>2</v>
      </c>
      <c r="E152" s="141">
        <f>[2]일위대가목록!G31</f>
        <v>1214</v>
      </c>
      <c r="F152" s="141">
        <f t="shared" si="178"/>
        <v>2428</v>
      </c>
      <c r="G152" s="141">
        <f>[2]일위대가목록!I31</f>
        <v>0</v>
      </c>
      <c r="H152" s="141">
        <f t="shared" si="179"/>
        <v>0</v>
      </c>
      <c r="I152" s="141">
        <f>[2]일위대가목록!K31</f>
        <v>0</v>
      </c>
      <c r="J152" s="141">
        <f t="shared" si="180"/>
        <v>0</v>
      </c>
      <c r="K152" s="141">
        <f t="shared" si="181"/>
        <v>1214</v>
      </c>
      <c r="L152" s="141">
        <f t="shared" si="181"/>
        <v>2428</v>
      </c>
      <c r="M152" s="154" t="s">
        <v>3247</v>
      </c>
      <c r="O152" t="str">
        <f>""</f>
        <v/>
      </c>
      <c r="P152" s="118" t="s">
        <v>3046</v>
      </c>
      <c r="Q152">
        <v>1</v>
      </c>
      <c r="R152">
        <f t="shared" si="182"/>
        <v>0</v>
      </c>
      <c r="S152">
        <f t="shared" si="183"/>
        <v>0</v>
      </c>
      <c r="T152">
        <f t="shared" si="184"/>
        <v>0</v>
      </c>
      <c r="U152">
        <f t="shared" si="185"/>
        <v>0</v>
      </c>
      <c r="V152">
        <f t="shared" si="186"/>
        <v>0</v>
      </c>
      <c r="W152">
        <f t="shared" si="187"/>
        <v>0</v>
      </c>
      <c r="X152">
        <f t="shared" si="188"/>
        <v>0</v>
      </c>
      <c r="Y152">
        <f t="shared" si="189"/>
        <v>0</v>
      </c>
      <c r="Z152">
        <f t="shared" si="190"/>
        <v>0</v>
      </c>
      <c r="AA152">
        <f t="shared" si="191"/>
        <v>0</v>
      </c>
      <c r="AB152">
        <f t="shared" si="192"/>
        <v>0</v>
      </c>
      <c r="AC152">
        <f t="shared" si="193"/>
        <v>0</v>
      </c>
      <c r="AD152">
        <f t="shared" si="194"/>
        <v>0</v>
      </c>
      <c r="AE152">
        <f t="shared" si="195"/>
        <v>0</v>
      </c>
      <c r="AF152">
        <f t="shared" si="196"/>
        <v>0</v>
      </c>
      <c r="AG152">
        <f t="shared" si="197"/>
        <v>0</v>
      </c>
      <c r="AH152">
        <f t="shared" si="198"/>
        <v>0</v>
      </c>
      <c r="AI152">
        <f t="shared" si="199"/>
        <v>0</v>
      </c>
      <c r="AJ152">
        <f t="shared" si="200"/>
        <v>0</v>
      </c>
      <c r="AK152">
        <f t="shared" si="201"/>
        <v>0</v>
      </c>
      <c r="AL152">
        <f t="shared" si="202"/>
        <v>0</v>
      </c>
      <c r="AM152">
        <f t="shared" si="203"/>
        <v>0</v>
      </c>
      <c r="AN152">
        <f t="shared" si="204"/>
        <v>0</v>
      </c>
      <c r="AO152">
        <f t="shared" si="205"/>
        <v>0</v>
      </c>
      <c r="AP152">
        <f t="shared" si="206"/>
        <v>0</v>
      </c>
      <c r="AQ152">
        <f t="shared" si="207"/>
        <v>0</v>
      </c>
      <c r="AR152">
        <f t="shared" si="208"/>
        <v>0</v>
      </c>
      <c r="AS152">
        <f t="shared" si="209"/>
        <v>0</v>
      </c>
      <c r="AT152">
        <f t="shared" si="210"/>
        <v>0</v>
      </c>
      <c r="AU152">
        <f t="shared" si="211"/>
        <v>0</v>
      </c>
    </row>
    <row r="153" spans="1:51" ht="23.1" customHeight="1">
      <c r="A153" s="138" t="s">
        <v>3248</v>
      </c>
      <c r="B153" s="138" t="s">
        <v>3249</v>
      </c>
      <c r="C153" s="139" t="s">
        <v>3120</v>
      </c>
      <c r="D153" s="141">
        <v>6</v>
      </c>
      <c r="E153" s="141">
        <f>[2]단가대비표!L39</f>
        <v>4340</v>
      </c>
      <c r="F153" s="141">
        <f t="shared" si="178"/>
        <v>26040</v>
      </c>
      <c r="G153" s="141">
        <v>0</v>
      </c>
      <c r="H153" s="141">
        <f t="shared" si="179"/>
        <v>0</v>
      </c>
      <c r="I153" s="141">
        <v>0</v>
      </c>
      <c r="J153" s="141">
        <f t="shared" si="180"/>
        <v>0</v>
      </c>
      <c r="K153" s="141">
        <f t="shared" si="181"/>
        <v>4340</v>
      </c>
      <c r="L153" s="141">
        <f t="shared" si="181"/>
        <v>26040</v>
      </c>
      <c r="M153" s="141"/>
      <c r="O153" t="str">
        <f>"04"</f>
        <v>04</v>
      </c>
      <c r="P153" s="118" t="s">
        <v>3046</v>
      </c>
      <c r="Q153">
        <v>1</v>
      </c>
      <c r="R153">
        <f t="shared" si="182"/>
        <v>0</v>
      </c>
      <c r="S153">
        <f t="shared" si="183"/>
        <v>0</v>
      </c>
      <c r="T153">
        <f t="shared" si="184"/>
        <v>0</v>
      </c>
      <c r="U153">
        <f t="shared" si="185"/>
        <v>0</v>
      </c>
      <c r="V153">
        <f t="shared" si="186"/>
        <v>0</v>
      </c>
      <c r="W153">
        <f t="shared" si="187"/>
        <v>0</v>
      </c>
      <c r="X153">
        <f t="shared" si="188"/>
        <v>0</v>
      </c>
      <c r="Y153">
        <f t="shared" si="189"/>
        <v>0</v>
      </c>
      <c r="Z153">
        <f t="shared" si="190"/>
        <v>0</v>
      </c>
      <c r="AA153">
        <f t="shared" si="191"/>
        <v>0</v>
      </c>
      <c r="AB153">
        <f t="shared" si="192"/>
        <v>0</v>
      </c>
      <c r="AC153">
        <f t="shared" si="193"/>
        <v>0</v>
      </c>
      <c r="AD153">
        <f t="shared" si="194"/>
        <v>0</v>
      </c>
      <c r="AE153">
        <f t="shared" si="195"/>
        <v>0</v>
      </c>
      <c r="AF153">
        <f t="shared" si="196"/>
        <v>0</v>
      </c>
      <c r="AG153">
        <f t="shared" si="197"/>
        <v>0</v>
      </c>
      <c r="AH153">
        <f t="shared" si="198"/>
        <v>0</v>
      </c>
      <c r="AI153">
        <f t="shared" si="199"/>
        <v>0</v>
      </c>
      <c r="AJ153">
        <f t="shared" si="200"/>
        <v>0</v>
      </c>
      <c r="AK153">
        <f t="shared" si="201"/>
        <v>0</v>
      </c>
      <c r="AL153">
        <f t="shared" si="202"/>
        <v>0</v>
      </c>
      <c r="AM153">
        <f t="shared" si="203"/>
        <v>0</v>
      </c>
      <c r="AN153">
        <f t="shared" si="204"/>
        <v>0</v>
      </c>
      <c r="AO153">
        <f t="shared" si="205"/>
        <v>0</v>
      </c>
      <c r="AP153">
        <f t="shared" si="206"/>
        <v>0</v>
      </c>
      <c r="AQ153">
        <f t="shared" si="207"/>
        <v>0</v>
      </c>
      <c r="AR153">
        <f t="shared" si="208"/>
        <v>0</v>
      </c>
      <c r="AS153">
        <f t="shared" si="209"/>
        <v>0</v>
      </c>
      <c r="AT153">
        <f t="shared" si="210"/>
        <v>0</v>
      </c>
      <c r="AU153">
        <f t="shared" si="211"/>
        <v>0</v>
      </c>
    </row>
    <row r="154" spans="1:51" ht="23.1" customHeight="1">
      <c r="A154" s="138" t="s">
        <v>3248</v>
      </c>
      <c r="B154" s="138" t="s">
        <v>3250</v>
      </c>
      <c r="C154" s="139" t="s">
        <v>3120</v>
      </c>
      <c r="D154" s="141">
        <v>3</v>
      </c>
      <c r="E154" s="141">
        <f>[2]단가대비표!L40</f>
        <v>9020</v>
      </c>
      <c r="F154" s="141">
        <f t="shared" si="178"/>
        <v>27060</v>
      </c>
      <c r="G154" s="141">
        <v>0</v>
      </c>
      <c r="H154" s="141">
        <f t="shared" si="179"/>
        <v>0</v>
      </c>
      <c r="I154" s="141">
        <v>0</v>
      </c>
      <c r="J154" s="141">
        <f t="shared" si="180"/>
        <v>0</v>
      </c>
      <c r="K154" s="141">
        <f t="shared" si="181"/>
        <v>9020</v>
      </c>
      <c r="L154" s="141">
        <f t="shared" si="181"/>
        <v>27060</v>
      </c>
      <c r="M154" s="141"/>
      <c r="O154" t="str">
        <f>"04"</f>
        <v>04</v>
      </c>
      <c r="P154" s="118" t="s">
        <v>3046</v>
      </c>
      <c r="Q154">
        <v>1</v>
      </c>
      <c r="R154">
        <f t="shared" si="182"/>
        <v>0</v>
      </c>
      <c r="S154">
        <f t="shared" si="183"/>
        <v>0</v>
      </c>
      <c r="T154">
        <f t="shared" si="184"/>
        <v>0</v>
      </c>
      <c r="U154">
        <f t="shared" si="185"/>
        <v>0</v>
      </c>
      <c r="V154">
        <f t="shared" si="186"/>
        <v>0</v>
      </c>
      <c r="W154">
        <f t="shared" si="187"/>
        <v>0</v>
      </c>
      <c r="X154">
        <f t="shared" si="188"/>
        <v>0</v>
      </c>
      <c r="Y154">
        <f t="shared" si="189"/>
        <v>0</v>
      </c>
      <c r="Z154">
        <f t="shared" si="190"/>
        <v>0</v>
      </c>
      <c r="AA154">
        <f t="shared" si="191"/>
        <v>0</v>
      </c>
      <c r="AB154">
        <f t="shared" si="192"/>
        <v>0</v>
      </c>
      <c r="AC154">
        <f t="shared" si="193"/>
        <v>0</v>
      </c>
      <c r="AD154">
        <f t="shared" si="194"/>
        <v>0</v>
      </c>
      <c r="AE154">
        <f t="shared" si="195"/>
        <v>0</v>
      </c>
      <c r="AF154">
        <f t="shared" si="196"/>
        <v>0</v>
      </c>
      <c r="AG154">
        <f t="shared" si="197"/>
        <v>0</v>
      </c>
      <c r="AH154">
        <f t="shared" si="198"/>
        <v>0</v>
      </c>
      <c r="AI154">
        <f t="shared" si="199"/>
        <v>0</v>
      </c>
      <c r="AJ154">
        <f t="shared" si="200"/>
        <v>0</v>
      </c>
      <c r="AK154">
        <f t="shared" si="201"/>
        <v>0</v>
      </c>
      <c r="AL154">
        <f t="shared" si="202"/>
        <v>0</v>
      </c>
      <c r="AM154">
        <f t="shared" si="203"/>
        <v>0</v>
      </c>
      <c r="AN154">
        <f t="shared" si="204"/>
        <v>0</v>
      </c>
      <c r="AO154">
        <f t="shared" si="205"/>
        <v>0</v>
      </c>
      <c r="AP154">
        <f t="shared" si="206"/>
        <v>0</v>
      </c>
      <c r="AQ154">
        <f t="shared" si="207"/>
        <v>0</v>
      </c>
      <c r="AR154">
        <f t="shared" si="208"/>
        <v>0</v>
      </c>
      <c r="AS154">
        <f t="shared" si="209"/>
        <v>0</v>
      </c>
      <c r="AT154">
        <f t="shared" si="210"/>
        <v>0</v>
      </c>
      <c r="AU154">
        <f t="shared" si="211"/>
        <v>0</v>
      </c>
    </row>
    <row r="155" spans="1:51" ht="23.1" customHeight="1">
      <c r="A155" s="138" t="s">
        <v>3251</v>
      </c>
      <c r="B155" s="138" t="s">
        <v>3252</v>
      </c>
      <c r="C155" s="139" t="s">
        <v>206</v>
      </c>
      <c r="D155" s="141">
        <v>1</v>
      </c>
      <c r="E155" s="141">
        <f>[2]단가대비표!L104</f>
        <v>28220</v>
      </c>
      <c r="F155" s="141">
        <f t="shared" si="178"/>
        <v>28220</v>
      </c>
      <c r="G155" s="141">
        <v>0</v>
      </c>
      <c r="H155" s="141">
        <f t="shared" si="179"/>
        <v>0</v>
      </c>
      <c r="I155" s="141">
        <v>0</v>
      </c>
      <c r="J155" s="141">
        <f t="shared" si="180"/>
        <v>0</v>
      </c>
      <c r="K155" s="141">
        <f t="shared" si="181"/>
        <v>28220</v>
      </c>
      <c r="L155" s="141">
        <f t="shared" si="181"/>
        <v>28220</v>
      </c>
      <c r="M155" s="141"/>
      <c r="O155" t="str">
        <f>"01"</f>
        <v>01</v>
      </c>
      <c r="P155" s="118" t="s">
        <v>3046</v>
      </c>
      <c r="Q155">
        <v>1</v>
      </c>
      <c r="R155">
        <f t="shared" si="182"/>
        <v>0</v>
      </c>
      <c r="S155">
        <f t="shared" si="183"/>
        <v>0</v>
      </c>
      <c r="T155">
        <f t="shared" si="184"/>
        <v>0</v>
      </c>
      <c r="U155">
        <f t="shared" si="185"/>
        <v>0</v>
      </c>
      <c r="V155">
        <f t="shared" si="186"/>
        <v>0</v>
      </c>
      <c r="W155">
        <f t="shared" si="187"/>
        <v>0</v>
      </c>
      <c r="X155">
        <f t="shared" si="188"/>
        <v>0</v>
      </c>
      <c r="Y155">
        <f t="shared" si="189"/>
        <v>0</v>
      </c>
      <c r="Z155">
        <f t="shared" si="190"/>
        <v>0</v>
      </c>
      <c r="AA155">
        <f t="shared" si="191"/>
        <v>0</v>
      </c>
      <c r="AB155">
        <f t="shared" si="192"/>
        <v>0</v>
      </c>
      <c r="AC155">
        <f t="shared" si="193"/>
        <v>0</v>
      </c>
      <c r="AD155">
        <f t="shared" si="194"/>
        <v>0</v>
      </c>
      <c r="AE155">
        <f t="shared" si="195"/>
        <v>0</v>
      </c>
      <c r="AF155">
        <f t="shared" si="196"/>
        <v>0</v>
      </c>
      <c r="AG155">
        <f t="shared" si="197"/>
        <v>0</v>
      </c>
      <c r="AH155">
        <f t="shared" si="198"/>
        <v>0</v>
      </c>
      <c r="AI155">
        <f t="shared" si="199"/>
        <v>0</v>
      </c>
      <c r="AJ155">
        <f t="shared" si="200"/>
        <v>0</v>
      </c>
      <c r="AK155">
        <f t="shared" si="201"/>
        <v>0</v>
      </c>
      <c r="AL155">
        <f t="shared" si="202"/>
        <v>0</v>
      </c>
      <c r="AM155">
        <f t="shared" si="203"/>
        <v>0</v>
      </c>
      <c r="AN155">
        <f t="shared" si="204"/>
        <v>0</v>
      </c>
      <c r="AO155">
        <f t="shared" si="205"/>
        <v>0</v>
      </c>
      <c r="AP155">
        <f t="shared" si="206"/>
        <v>0</v>
      </c>
      <c r="AQ155">
        <f t="shared" si="207"/>
        <v>0</v>
      </c>
      <c r="AR155">
        <f t="shared" si="208"/>
        <v>0</v>
      </c>
      <c r="AS155">
        <f t="shared" si="209"/>
        <v>0</v>
      </c>
      <c r="AT155">
        <f t="shared" si="210"/>
        <v>0</v>
      </c>
      <c r="AU155">
        <f t="shared" si="211"/>
        <v>0</v>
      </c>
      <c r="AY155" s="118" t="s">
        <v>3105</v>
      </c>
    </row>
    <row r="156" spans="1:51" ht="23.1" customHeight="1">
      <c r="A156" s="138" t="s">
        <v>3156</v>
      </c>
      <c r="B156" s="138" t="s">
        <v>3253</v>
      </c>
      <c r="C156" s="139" t="s">
        <v>511</v>
      </c>
      <c r="D156" s="141">
        <f>[2]공량산출서!F120</f>
        <v>1</v>
      </c>
      <c r="E156" s="141">
        <f>[2]단가대비표!L42</f>
        <v>10200</v>
      </c>
      <c r="F156" s="141">
        <f t="shared" si="178"/>
        <v>10200</v>
      </c>
      <c r="G156" s="141">
        <v>0</v>
      </c>
      <c r="H156" s="141">
        <f t="shared" si="179"/>
        <v>0</v>
      </c>
      <c r="I156" s="141">
        <v>0</v>
      </c>
      <c r="J156" s="141">
        <f t="shared" si="180"/>
        <v>0</v>
      </c>
      <c r="K156" s="141">
        <f t="shared" si="181"/>
        <v>10200</v>
      </c>
      <c r="L156" s="141">
        <f t="shared" si="181"/>
        <v>10200</v>
      </c>
      <c r="M156" s="141"/>
      <c r="O156" t="str">
        <f>"01"</f>
        <v>01</v>
      </c>
      <c r="P156" s="118" t="s">
        <v>3046</v>
      </c>
      <c r="Q156">
        <v>1</v>
      </c>
      <c r="R156">
        <f t="shared" si="182"/>
        <v>0</v>
      </c>
      <c r="S156">
        <f t="shared" si="183"/>
        <v>0</v>
      </c>
      <c r="T156">
        <f t="shared" si="184"/>
        <v>0</v>
      </c>
      <c r="U156">
        <f t="shared" si="185"/>
        <v>0</v>
      </c>
      <c r="V156">
        <f t="shared" si="186"/>
        <v>0</v>
      </c>
      <c r="W156">
        <f t="shared" si="187"/>
        <v>0</v>
      </c>
      <c r="X156">
        <f t="shared" si="188"/>
        <v>0</v>
      </c>
      <c r="Y156">
        <f t="shared" si="189"/>
        <v>0</v>
      </c>
      <c r="Z156">
        <f t="shared" si="190"/>
        <v>0</v>
      </c>
      <c r="AA156">
        <f t="shared" si="191"/>
        <v>0</v>
      </c>
      <c r="AB156">
        <f t="shared" si="192"/>
        <v>0</v>
      </c>
      <c r="AC156">
        <f t="shared" si="193"/>
        <v>0</v>
      </c>
      <c r="AD156">
        <f t="shared" si="194"/>
        <v>0</v>
      </c>
      <c r="AE156">
        <f t="shared" si="195"/>
        <v>0</v>
      </c>
      <c r="AF156">
        <f t="shared" si="196"/>
        <v>0</v>
      </c>
      <c r="AG156">
        <f t="shared" si="197"/>
        <v>0</v>
      </c>
      <c r="AH156">
        <f t="shared" si="198"/>
        <v>0</v>
      </c>
      <c r="AI156">
        <f t="shared" si="199"/>
        <v>0</v>
      </c>
      <c r="AJ156">
        <f t="shared" si="200"/>
        <v>0</v>
      </c>
      <c r="AK156">
        <f t="shared" si="201"/>
        <v>0</v>
      </c>
      <c r="AL156">
        <f t="shared" si="202"/>
        <v>0</v>
      </c>
      <c r="AM156">
        <f t="shared" si="203"/>
        <v>0</v>
      </c>
      <c r="AN156">
        <f t="shared" si="204"/>
        <v>0</v>
      </c>
      <c r="AO156">
        <f t="shared" si="205"/>
        <v>0</v>
      </c>
      <c r="AP156">
        <f t="shared" si="206"/>
        <v>0</v>
      </c>
      <c r="AQ156">
        <f t="shared" si="207"/>
        <v>0</v>
      </c>
      <c r="AR156">
        <f t="shared" si="208"/>
        <v>0</v>
      </c>
      <c r="AS156">
        <f t="shared" si="209"/>
        <v>0</v>
      </c>
      <c r="AT156">
        <f t="shared" si="210"/>
        <v>0</v>
      </c>
      <c r="AU156">
        <f t="shared" si="211"/>
        <v>0</v>
      </c>
    </row>
    <row r="157" spans="1:51" ht="23.1" customHeight="1">
      <c r="A157" s="138" t="s">
        <v>3156</v>
      </c>
      <c r="B157" s="138" t="s">
        <v>3254</v>
      </c>
      <c r="C157" s="139" t="s">
        <v>511</v>
      </c>
      <c r="D157" s="141">
        <v>1</v>
      </c>
      <c r="E157" s="141">
        <f>[2]단가대비표!L43</f>
        <v>176393</v>
      </c>
      <c r="F157" s="141">
        <f t="shared" si="178"/>
        <v>176393</v>
      </c>
      <c r="G157" s="141">
        <v>0</v>
      </c>
      <c r="H157" s="141">
        <f t="shared" si="179"/>
        <v>0</v>
      </c>
      <c r="I157" s="141">
        <v>0</v>
      </c>
      <c r="J157" s="141">
        <f t="shared" si="180"/>
        <v>0</v>
      </c>
      <c r="K157" s="141">
        <f t="shared" si="181"/>
        <v>176393</v>
      </c>
      <c r="L157" s="141">
        <f t="shared" si="181"/>
        <v>176393</v>
      </c>
      <c r="M157" s="141"/>
      <c r="O157" t="str">
        <f>"01"</f>
        <v>01</v>
      </c>
      <c r="P157" s="118" t="s">
        <v>3046</v>
      </c>
      <c r="Q157">
        <v>1</v>
      </c>
      <c r="R157">
        <f t="shared" si="182"/>
        <v>0</v>
      </c>
      <c r="S157">
        <f t="shared" si="183"/>
        <v>0</v>
      </c>
      <c r="T157">
        <f t="shared" si="184"/>
        <v>0</v>
      </c>
      <c r="U157">
        <f t="shared" si="185"/>
        <v>0</v>
      </c>
      <c r="V157">
        <f t="shared" si="186"/>
        <v>0</v>
      </c>
      <c r="W157">
        <f t="shared" si="187"/>
        <v>0</v>
      </c>
      <c r="X157">
        <f t="shared" si="188"/>
        <v>0</v>
      </c>
      <c r="Y157">
        <f t="shared" si="189"/>
        <v>0</v>
      </c>
      <c r="Z157">
        <f t="shared" si="190"/>
        <v>0</v>
      </c>
      <c r="AA157">
        <f t="shared" si="191"/>
        <v>0</v>
      </c>
      <c r="AB157">
        <f t="shared" si="192"/>
        <v>0</v>
      </c>
      <c r="AC157">
        <f t="shared" si="193"/>
        <v>0</v>
      </c>
      <c r="AD157">
        <f t="shared" si="194"/>
        <v>0</v>
      </c>
      <c r="AE157">
        <f t="shared" si="195"/>
        <v>0</v>
      </c>
      <c r="AF157">
        <f t="shared" si="196"/>
        <v>0</v>
      </c>
      <c r="AG157">
        <f t="shared" si="197"/>
        <v>0</v>
      </c>
      <c r="AH157">
        <f t="shared" si="198"/>
        <v>0</v>
      </c>
      <c r="AI157">
        <f t="shared" si="199"/>
        <v>0</v>
      </c>
      <c r="AJ157">
        <f t="shared" si="200"/>
        <v>0</v>
      </c>
      <c r="AK157">
        <f t="shared" si="201"/>
        <v>0</v>
      </c>
      <c r="AL157">
        <f t="shared" si="202"/>
        <v>0</v>
      </c>
      <c r="AM157">
        <f t="shared" si="203"/>
        <v>0</v>
      </c>
      <c r="AN157">
        <f t="shared" si="204"/>
        <v>0</v>
      </c>
      <c r="AO157">
        <f t="shared" si="205"/>
        <v>0</v>
      </c>
      <c r="AP157">
        <f t="shared" si="206"/>
        <v>0</v>
      </c>
      <c r="AQ157">
        <f t="shared" si="207"/>
        <v>0</v>
      </c>
      <c r="AR157">
        <f t="shared" si="208"/>
        <v>0</v>
      </c>
      <c r="AS157">
        <f t="shared" si="209"/>
        <v>0</v>
      </c>
      <c r="AT157">
        <f t="shared" si="210"/>
        <v>0</v>
      </c>
      <c r="AU157">
        <f t="shared" si="211"/>
        <v>0</v>
      </c>
    </row>
    <row r="158" spans="1:51" ht="23.1" customHeight="1">
      <c r="A158" s="138" t="s">
        <v>3255</v>
      </c>
      <c r="B158" s="138" t="s">
        <v>3256</v>
      </c>
      <c r="C158" s="139" t="s">
        <v>89</v>
      </c>
      <c r="D158" s="141">
        <v>1</v>
      </c>
      <c r="E158" s="141">
        <f>[2]단가대비표!L7</f>
        <v>125000</v>
      </c>
      <c r="F158" s="141">
        <f t="shared" si="178"/>
        <v>125000</v>
      </c>
      <c r="G158" s="141">
        <v>0</v>
      </c>
      <c r="H158" s="141">
        <f t="shared" si="179"/>
        <v>0</v>
      </c>
      <c r="I158" s="141">
        <v>0</v>
      </c>
      <c r="J158" s="141">
        <f t="shared" si="180"/>
        <v>0</v>
      </c>
      <c r="K158" s="141">
        <f t="shared" si="181"/>
        <v>125000</v>
      </c>
      <c r="L158" s="141">
        <f t="shared" si="181"/>
        <v>125000</v>
      </c>
      <c r="M158" s="141"/>
      <c r="O158" t="str">
        <f>"04"</f>
        <v>04</v>
      </c>
      <c r="P158" s="118" t="s">
        <v>3046</v>
      </c>
      <c r="Q158">
        <v>1</v>
      </c>
      <c r="R158">
        <f t="shared" si="182"/>
        <v>0</v>
      </c>
      <c r="S158">
        <f t="shared" si="183"/>
        <v>0</v>
      </c>
      <c r="T158">
        <f t="shared" si="184"/>
        <v>0</v>
      </c>
      <c r="U158">
        <f t="shared" si="185"/>
        <v>0</v>
      </c>
      <c r="V158">
        <f t="shared" si="186"/>
        <v>0</v>
      </c>
      <c r="W158">
        <f t="shared" si="187"/>
        <v>0</v>
      </c>
      <c r="X158">
        <f t="shared" si="188"/>
        <v>0</v>
      </c>
      <c r="Y158">
        <f t="shared" si="189"/>
        <v>0</v>
      </c>
      <c r="Z158">
        <f t="shared" si="190"/>
        <v>0</v>
      </c>
      <c r="AA158">
        <f t="shared" si="191"/>
        <v>0</v>
      </c>
      <c r="AB158">
        <f t="shared" si="192"/>
        <v>0</v>
      </c>
      <c r="AC158">
        <f t="shared" si="193"/>
        <v>0</v>
      </c>
      <c r="AD158">
        <f t="shared" si="194"/>
        <v>0</v>
      </c>
      <c r="AE158">
        <f t="shared" si="195"/>
        <v>0</v>
      </c>
      <c r="AF158">
        <f t="shared" si="196"/>
        <v>0</v>
      </c>
      <c r="AG158">
        <f t="shared" si="197"/>
        <v>0</v>
      </c>
      <c r="AH158">
        <f t="shared" si="198"/>
        <v>0</v>
      </c>
      <c r="AI158">
        <f t="shared" si="199"/>
        <v>0</v>
      </c>
      <c r="AJ158">
        <f t="shared" si="200"/>
        <v>0</v>
      </c>
      <c r="AK158">
        <f t="shared" si="201"/>
        <v>0</v>
      </c>
      <c r="AL158">
        <f t="shared" si="202"/>
        <v>0</v>
      </c>
      <c r="AM158">
        <f t="shared" si="203"/>
        <v>0</v>
      </c>
      <c r="AN158">
        <f t="shared" si="204"/>
        <v>0</v>
      </c>
      <c r="AO158">
        <f t="shared" si="205"/>
        <v>0</v>
      </c>
      <c r="AP158">
        <f t="shared" si="206"/>
        <v>0</v>
      </c>
      <c r="AQ158">
        <f t="shared" si="207"/>
        <v>0</v>
      </c>
      <c r="AR158">
        <f t="shared" si="208"/>
        <v>0</v>
      </c>
      <c r="AS158">
        <f t="shared" si="209"/>
        <v>0</v>
      </c>
      <c r="AT158">
        <f t="shared" si="210"/>
        <v>0</v>
      </c>
      <c r="AU158">
        <f t="shared" si="211"/>
        <v>0</v>
      </c>
      <c r="AY158" s="118" t="s">
        <v>3105</v>
      </c>
    </row>
    <row r="159" spans="1:51" ht="23.1" customHeight="1">
      <c r="A159" s="138" t="s">
        <v>3257</v>
      </c>
      <c r="B159" s="138" t="s">
        <v>3258</v>
      </c>
      <c r="C159" s="139" t="s">
        <v>223</v>
      </c>
      <c r="D159" s="141">
        <v>2</v>
      </c>
      <c r="E159" s="141">
        <f>[2]단가대비표!L124</f>
        <v>5700</v>
      </c>
      <c r="F159" s="141">
        <f t="shared" si="178"/>
        <v>11400</v>
      </c>
      <c r="G159" s="141">
        <v>0</v>
      </c>
      <c r="H159" s="141">
        <f t="shared" si="179"/>
        <v>0</v>
      </c>
      <c r="I159" s="141">
        <v>0</v>
      </c>
      <c r="J159" s="141">
        <f t="shared" si="180"/>
        <v>0</v>
      </c>
      <c r="K159" s="141">
        <f t="shared" si="181"/>
        <v>5700</v>
      </c>
      <c r="L159" s="141">
        <f t="shared" si="181"/>
        <v>11400</v>
      </c>
      <c r="M159" s="141"/>
      <c r="O159" t="str">
        <f>"04"</f>
        <v>04</v>
      </c>
      <c r="P159" s="118" t="s">
        <v>3046</v>
      </c>
      <c r="Q159">
        <v>1</v>
      </c>
      <c r="R159">
        <f t="shared" si="182"/>
        <v>0</v>
      </c>
      <c r="S159">
        <f t="shared" si="183"/>
        <v>0</v>
      </c>
      <c r="T159">
        <f t="shared" si="184"/>
        <v>0</v>
      </c>
      <c r="U159">
        <f t="shared" si="185"/>
        <v>0</v>
      </c>
      <c r="V159">
        <f t="shared" si="186"/>
        <v>0</v>
      </c>
      <c r="W159">
        <f t="shared" si="187"/>
        <v>0</v>
      </c>
      <c r="X159">
        <f t="shared" si="188"/>
        <v>0</v>
      </c>
      <c r="Y159">
        <f t="shared" si="189"/>
        <v>0</v>
      </c>
      <c r="Z159">
        <f t="shared" si="190"/>
        <v>0</v>
      </c>
      <c r="AA159">
        <f t="shared" si="191"/>
        <v>0</v>
      </c>
      <c r="AB159">
        <f t="shared" si="192"/>
        <v>0</v>
      </c>
      <c r="AC159">
        <f t="shared" si="193"/>
        <v>0</v>
      </c>
      <c r="AD159">
        <f t="shared" si="194"/>
        <v>0</v>
      </c>
      <c r="AE159">
        <f t="shared" si="195"/>
        <v>0</v>
      </c>
      <c r="AF159">
        <f t="shared" si="196"/>
        <v>0</v>
      </c>
      <c r="AG159">
        <f t="shared" si="197"/>
        <v>0</v>
      </c>
      <c r="AH159">
        <f t="shared" si="198"/>
        <v>0</v>
      </c>
      <c r="AI159">
        <f t="shared" si="199"/>
        <v>0</v>
      </c>
      <c r="AJ159">
        <f t="shared" si="200"/>
        <v>0</v>
      </c>
      <c r="AK159">
        <f t="shared" si="201"/>
        <v>0</v>
      </c>
      <c r="AL159">
        <f t="shared" si="202"/>
        <v>0</v>
      </c>
      <c r="AM159">
        <f t="shared" si="203"/>
        <v>0</v>
      </c>
      <c r="AN159">
        <f t="shared" si="204"/>
        <v>0</v>
      </c>
      <c r="AO159">
        <f t="shared" si="205"/>
        <v>0</v>
      </c>
      <c r="AP159">
        <f t="shared" si="206"/>
        <v>0</v>
      </c>
      <c r="AQ159">
        <f t="shared" si="207"/>
        <v>0</v>
      </c>
      <c r="AR159">
        <f t="shared" si="208"/>
        <v>0</v>
      </c>
      <c r="AS159">
        <f t="shared" si="209"/>
        <v>0</v>
      </c>
      <c r="AT159">
        <f t="shared" si="210"/>
        <v>0</v>
      </c>
      <c r="AU159">
        <f t="shared" si="211"/>
        <v>0</v>
      </c>
    </row>
    <row r="160" spans="1:51" ht="23.1" customHeight="1">
      <c r="A160" s="138" t="s">
        <v>3123</v>
      </c>
      <c r="B160" s="142" t="str">
        <f>"관의 " &amp; N160*100 &amp; "%"</f>
        <v>관의 2%</v>
      </c>
      <c r="C160" s="139" t="s">
        <v>800</v>
      </c>
      <c r="D160" s="141">
        <v>1</v>
      </c>
      <c r="E160" s="141">
        <f>SUMIF(O132:O174, "04", F132:F174)</f>
        <v>233376</v>
      </c>
      <c r="F160" s="141">
        <f>ROUNDDOWN((E160)*N160, 0)</f>
        <v>4667</v>
      </c>
      <c r="G160" s="141"/>
      <c r="H160" s="141"/>
      <c r="I160" s="141"/>
      <c r="J160" s="141"/>
      <c r="K160" s="141">
        <f t="shared" si="181"/>
        <v>233376</v>
      </c>
      <c r="L160" s="141">
        <f t="shared" si="181"/>
        <v>4667</v>
      </c>
      <c r="M160" s="141"/>
      <c r="N160">
        <v>0.02</v>
      </c>
      <c r="O160" t="str">
        <f>""</f>
        <v/>
      </c>
      <c r="P160" s="118" t="s">
        <v>3046</v>
      </c>
      <c r="Q160">
        <v>1</v>
      </c>
      <c r="R160">
        <f t="shared" si="182"/>
        <v>0</v>
      </c>
      <c r="S160">
        <f t="shared" si="183"/>
        <v>0</v>
      </c>
      <c r="T160">
        <f t="shared" si="184"/>
        <v>0</v>
      </c>
      <c r="U160">
        <f t="shared" si="185"/>
        <v>0</v>
      </c>
      <c r="V160">
        <f t="shared" si="186"/>
        <v>0</v>
      </c>
      <c r="W160">
        <f t="shared" si="187"/>
        <v>0</v>
      </c>
      <c r="X160">
        <f t="shared" si="188"/>
        <v>0</v>
      </c>
      <c r="Y160">
        <f t="shared" si="189"/>
        <v>0</v>
      </c>
      <c r="Z160">
        <f t="shared" si="190"/>
        <v>0</v>
      </c>
      <c r="AA160">
        <f t="shared" si="191"/>
        <v>0</v>
      </c>
      <c r="AB160">
        <f t="shared" si="192"/>
        <v>0</v>
      </c>
      <c r="AC160">
        <f t="shared" si="193"/>
        <v>0</v>
      </c>
      <c r="AD160">
        <f t="shared" si="194"/>
        <v>0</v>
      </c>
      <c r="AE160">
        <f t="shared" si="195"/>
        <v>0</v>
      </c>
      <c r="AF160">
        <f t="shared" si="196"/>
        <v>0</v>
      </c>
      <c r="AG160">
        <f t="shared" si="197"/>
        <v>0</v>
      </c>
      <c r="AH160">
        <f t="shared" si="198"/>
        <v>0</v>
      </c>
      <c r="AI160">
        <f t="shared" si="199"/>
        <v>0</v>
      </c>
      <c r="AJ160">
        <f t="shared" si="200"/>
        <v>0</v>
      </c>
      <c r="AK160">
        <f t="shared" si="201"/>
        <v>0</v>
      </c>
      <c r="AL160">
        <f t="shared" si="202"/>
        <v>0</v>
      </c>
      <c r="AM160">
        <f t="shared" si="203"/>
        <v>0</v>
      </c>
      <c r="AN160">
        <f t="shared" si="204"/>
        <v>0</v>
      </c>
      <c r="AO160">
        <f t="shared" si="205"/>
        <v>0</v>
      </c>
      <c r="AP160">
        <f t="shared" si="206"/>
        <v>0</v>
      </c>
      <c r="AQ160">
        <f t="shared" si="207"/>
        <v>0</v>
      </c>
      <c r="AR160">
        <f t="shared" si="208"/>
        <v>0</v>
      </c>
      <c r="AS160">
        <f t="shared" si="209"/>
        <v>0</v>
      </c>
      <c r="AT160">
        <f t="shared" si="210"/>
        <v>0</v>
      </c>
      <c r="AU160">
        <f t="shared" si="211"/>
        <v>0</v>
      </c>
      <c r="AW160" s="118" t="s">
        <v>3124</v>
      </c>
      <c r="AX160" s="118" t="s">
        <v>3125</v>
      </c>
    </row>
    <row r="161" spans="1:50" ht="23.1" customHeight="1">
      <c r="A161" s="138" t="s">
        <v>3217</v>
      </c>
      <c r="B161" s="138" t="s">
        <v>3259</v>
      </c>
      <c r="C161" s="139" t="s">
        <v>511</v>
      </c>
      <c r="D161" s="141">
        <v>1</v>
      </c>
      <c r="E161" s="141">
        <f>[2]단가대비표!L11</f>
        <v>40380</v>
      </c>
      <c r="F161" s="141">
        <f t="shared" ref="F161:F171" si="212">ROUNDDOWN(D161*E161, 0)</f>
        <v>40380</v>
      </c>
      <c r="G161" s="141">
        <v>0</v>
      </c>
      <c r="H161" s="141">
        <f t="shared" ref="H161:H171" si="213">ROUNDDOWN(D161*G161, 0)</f>
        <v>0</v>
      </c>
      <c r="I161" s="141">
        <v>0</v>
      </c>
      <c r="J161" s="141">
        <f t="shared" ref="J161:J171" si="214">ROUNDDOWN(D161*I161, 0)</f>
        <v>0</v>
      </c>
      <c r="K161" s="141">
        <f t="shared" si="181"/>
        <v>40380</v>
      </c>
      <c r="L161" s="141">
        <f t="shared" si="181"/>
        <v>40380</v>
      </c>
      <c r="M161" s="141"/>
      <c r="O161" t="str">
        <f>"01"</f>
        <v>01</v>
      </c>
      <c r="P161" s="118" t="s">
        <v>3046</v>
      </c>
      <c r="Q161">
        <v>1</v>
      </c>
      <c r="R161">
        <f t="shared" si="182"/>
        <v>0</v>
      </c>
      <c r="S161">
        <f t="shared" si="183"/>
        <v>0</v>
      </c>
      <c r="T161">
        <f t="shared" si="184"/>
        <v>0</v>
      </c>
      <c r="U161">
        <f t="shared" si="185"/>
        <v>0</v>
      </c>
      <c r="V161">
        <f t="shared" si="186"/>
        <v>0</v>
      </c>
      <c r="W161">
        <f t="shared" si="187"/>
        <v>0</v>
      </c>
      <c r="X161">
        <f t="shared" si="188"/>
        <v>0</v>
      </c>
      <c r="Y161">
        <f t="shared" si="189"/>
        <v>0</v>
      </c>
      <c r="Z161">
        <f t="shared" si="190"/>
        <v>0</v>
      </c>
      <c r="AA161">
        <f t="shared" si="191"/>
        <v>0</v>
      </c>
      <c r="AB161">
        <f t="shared" si="192"/>
        <v>0</v>
      </c>
      <c r="AC161">
        <f t="shared" si="193"/>
        <v>0</v>
      </c>
      <c r="AD161">
        <f t="shared" si="194"/>
        <v>0</v>
      </c>
      <c r="AE161">
        <f t="shared" si="195"/>
        <v>0</v>
      </c>
      <c r="AF161">
        <f t="shared" si="196"/>
        <v>0</v>
      </c>
      <c r="AG161">
        <f t="shared" si="197"/>
        <v>0</v>
      </c>
      <c r="AH161">
        <f t="shared" si="198"/>
        <v>0</v>
      </c>
      <c r="AI161">
        <f t="shared" si="199"/>
        <v>0</v>
      </c>
      <c r="AJ161">
        <f t="shared" si="200"/>
        <v>0</v>
      </c>
      <c r="AK161">
        <f t="shared" si="201"/>
        <v>0</v>
      </c>
      <c r="AL161">
        <f t="shared" si="202"/>
        <v>0</v>
      </c>
      <c r="AM161">
        <f t="shared" si="203"/>
        <v>0</v>
      </c>
      <c r="AN161">
        <f t="shared" si="204"/>
        <v>0</v>
      </c>
      <c r="AO161">
        <f t="shared" si="205"/>
        <v>0</v>
      </c>
      <c r="AP161">
        <f t="shared" si="206"/>
        <v>0</v>
      </c>
      <c r="AQ161">
        <f t="shared" si="207"/>
        <v>0</v>
      </c>
      <c r="AR161">
        <f t="shared" si="208"/>
        <v>0</v>
      </c>
      <c r="AS161">
        <f t="shared" si="209"/>
        <v>0</v>
      </c>
      <c r="AT161">
        <f t="shared" si="210"/>
        <v>0</v>
      </c>
      <c r="AU161">
        <f t="shared" si="211"/>
        <v>0</v>
      </c>
    </row>
    <row r="162" spans="1:50" ht="23.1" customHeight="1">
      <c r="A162" s="138" t="s">
        <v>3260</v>
      </c>
      <c r="B162" s="142"/>
      <c r="C162" s="139" t="s">
        <v>3261</v>
      </c>
      <c r="D162" s="141">
        <v>1</v>
      </c>
      <c r="E162" s="141">
        <f>[2]일위대가목록!G15</f>
        <v>4703</v>
      </c>
      <c r="F162" s="141">
        <f t="shared" si="212"/>
        <v>4703</v>
      </c>
      <c r="G162" s="141">
        <f>[2]일위대가목록!I15</f>
        <v>58795</v>
      </c>
      <c r="H162" s="141">
        <f t="shared" si="213"/>
        <v>58795</v>
      </c>
      <c r="I162" s="141">
        <f>[2]일위대가목록!K15</f>
        <v>0</v>
      </c>
      <c r="J162" s="141">
        <f t="shared" si="214"/>
        <v>0</v>
      </c>
      <c r="K162" s="141">
        <f t="shared" si="181"/>
        <v>63498</v>
      </c>
      <c r="L162" s="141">
        <f t="shared" si="181"/>
        <v>63498</v>
      </c>
      <c r="M162" s="154" t="s">
        <v>3262</v>
      </c>
      <c r="O162" t="str">
        <f>""</f>
        <v/>
      </c>
      <c r="P162" s="118" t="s">
        <v>3046</v>
      </c>
      <c r="Q162">
        <v>1</v>
      </c>
      <c r="R162">
        <f t="shared" si="182"/>
        <v>0</v>
      </c>
      <c r="S162">
        <f t="shared" si="183"/>
        <v>0</v>
      </c>
      <c r="T162">
        <f t="shared" si="184"/>
        <v>0</v>
      </c>
      <c r="U162">
        <f t="shared" si="185"/>
        <v>0</v>
      </c>
      <c r="V162">
        <f t="shared" si="186"/>
        <v>0</v>
      </c>
      <c r="W162">
        <f t="shared" si="187"/>
        <v>0</v>
      </c>
      <c r="X162">
        <f t="shared" si="188"/>
        <v>0</v>
      </c>
      <c r="Y162">
        <f t="shared" si="189"/>
        <v>0</v>
      </c>
      <c r="Z162">
        <f t="shared" si="190"/>
        <v>0</v>
      </c>
      <c r="AA162">
        <f t="shared" si="191"/>
        <v>0</v>
      </c>
      <c r="AB162">
        <f t="shared" si="192"/>
        <v>0</v>
      </c>
      <c r="AC162">
        <f t="shared" si="193"/>
        <v>0</v>
      </c>
      <c r="AD162">
        <f t="shared" si="194"/>
        <v>0</v>
      </c>
      <c r="AE162">
        <f t="shared" si="195"/>
        <v>0</v>
      </c>
      <c r="AF162">
        <f t="shared" si="196"/>
        <v>0</v>
      </c>
      <c r="AG162">
        <f t="shared" si="197"/>
        <v>0</v>
      </c>
      <c r="AH162">
        <f t="shared" si="198"/>
        <v>0</v>
      </c>
      <c r="AI162">
        <f t="shared" si="199"/>
        <v>0</v>
      </c>
      <c r="AJ162">
        <f t="shared" si="200"/>
        <v>0</v>
      </c>
      <c r="AK162">
        <f t="shared" si="201"/>
        <v>0</v>
      </c>
      <c r="AL162">
        <f t="shared" si="202"/>
        <v>0</v>
      </c>
      <c r="AM162">
        <f t="shared" si="203"/>
        <v>0</v>
      </c>
      <c r="AN162">
        <f t="shared" si="204"/>
        <v>0</v>
      </c>
      <c r="AO162">
        <f t="shared" si="205"/>
        <v>0</v>
      </c>
      <c r="AP162">
        <f t="shared" si="206"/>
        <v>0</v>
      </c>
      <c r="AQ162">
        <f t="shared" si="207"/>
        <v>0</v>
      </c>
      <c r="AR162">
        <f t="shared" si="208"/>
        <v>0</v>
      </c>
      <c r="AS162">
        <f t="shared" si="209"/>
        <v>0</v>
      </c>
      <c r="AT162">
        <f t="shared" si="210"/>
        <v>0</v>
      </c>
      <c r="AU162">
        <f t="shared" si="211"/>
        <v>0</v>
      </c>
    </row>
    <row r="163" spans="1:50" ht="23.1" customHeight="1">
      <c r="A163" s="138" t="s">
        <v>3263</v>
      </c>
      <c r="B163" s="138" t="s">
        <v>3264</v>
      </c>
      <c r="C163" s="139" t="s">
        <v>511</v>
      </c>
      <c r="D163" s="141">
        <v>2</v>
      </c>
      <c r="E163" s="141">
        <f>[2]단가대비표!L24</f>
        <v>1880</v>
      </c>
      <c r="F163" s="141">
        <f t="shared" si="212"/>
        <v>3760</v>
      </c>
      <c r="G163" s="141">
        <v>0</v>
      </c>
      <c r="H163" s="141">
        <f t="shared" si="213"/>
        <v>0</v>
      </c>
      <c r="I163" s="141">
        <v>0</v>
      </c>
      <c r="J163" s="141">
        <f t="shared" si="214"/>
        <v>0</v>
      </c>
      <c r="K163" s="141">
        <f t="shared" si="181"/>
        <v>1880</v>
      </c>
      <c r="L163" s="141">
        <f t="shared" si="181"/>
        <v>3760</v>
      </c>
      <c r="M163" s="141"/>
      <c r="O163" t="str">
        <f>"01"</f>
        <v>01</v>
      </c>
      <c r="P163" s="118" t="s">
        <v>3046</v>
      </c>
      <c r="Q163">
        <v>1</v>
      </c>
      <c r="R163">
        <f t="shared" si="182"/>
        <v>0</v>
      </c>
      <c r="S163">
        <f t="shared" si="183"/>
        <v>0</v>
      </c>
      <c r="T163">
        <f t="shared" si="184"/>
        <v>0</v>
      </c>
      <c r="U163">
        <f t="shared" si="185"/>
        <v>0</v>
      </c>
      <c r="V163">
        <f t="shared" si="186"/>
        <v>0</v>
      </c>
      <c r="W163">
        <f t="shared" si="187"/>
        <v>0</v>
      </c>
      <c r="X163">
        <f t="shared" si="188"/>
        <v>0</v>
      </c>
      <c r="Y163">
        <f t="shared" si="189"/>
        <v>0</v>
      </c>
      <c r="Z163">
        <f t="shared" si="190"/>
        <v>0</v>
      </c>
      <c r="AA163">
        <f t="shared" si="191"/>
        <v>0</v>
      </c>
      <c r="AB163">
        <f t="shared" si="192"/>
        <v>0</v>
      </c>
      <c r="AC163">
        <f t="shared" si="193"/>
        <v>0</v>
      </c>
      <c r="AD163">
        <f t="shared" si="194"/>
        <v>0</v>
      </c>
      <c r="AE163">
        <f t="shared" si="195"/>
        <v>0</v>
      </c>
      <c r="AF163">
        <f t="shared" si="196"/>
        <v>0</v>
      </c>
      <c r="AG163">
        <f t="shared" si="197"/>
        <v>0</v>
      </c>
      <c r="AH163">
        <f t="shared" si="198"/>
        <v>0</v>
      </c>
      <c r="AI163">
        <f t="shared" si="199"/>
        <v>0</v>
      </c>
      <c r="AJ163">
        <f t="shared" si="200"/>
        <v>0</v>
      </c>
      <c r="AK163">
        <f t="shared" si="201"/>
        <v>0</v>
      </c>
      <c r="AL163">
        <f t="shared" si="202"/>
        <v>0</v>
      </c>
      <c r="AM163">
        <f t="shared" si="203"/>
        <v>0</v>
      </c>
      <c r="AN163">
        <f t="shared" si="204"/>
        <v>0</v>
      </c>
      <c r="AO163">
        <f t="shared" si="205"/>
        <v>0</v>
      </c>
      <c r="AP163">
        <f t="shared" si="206"/>
        <v>0</v>
      </c>
      <c r="AQ163">
        <f t="shared" si="207"/>
        <v>0</v>
      </c>
      <c r="AR163">
        <f t="shared" si="208"/>
        <v>0</v>
      </c>
      <c r="AS163">
        <f t="shared" si="209"/>
        <v>0</v>
      </c>
      <c r="AT163">
        <f t="shared" si="210"/>
        <v>0</v>
      </c>
      <c r="AU163">
        <f t="shared" si="211"/>
        <v>0</v>
      </c>
    </row>
    <row r="164" spans="1:50" ht="23.1" customHeight="1">
      <c r="A164" s="138" t="s">
        <v>3263</v>
      </c>
      <c r="B164" s="138" t="s">
        <v>3265</v>
      </c>
      <c r="C164" s="139" t="s">
        <v>511</v>
      </c>
      <c r="D164" s="141">
        <v>2</v>
      </c>
      <c r="E164" s="141">
        <f>[2]단가대비표!L25</f>
        <v>1810</v>
      </c>
      <c r="F164" s="141">
        <f t="shared" si="212"/>
        <v>3620</v>
      </c>
      <c r="G164" s="141">
        <v>0</v>
      </c>
      <c r="H164" s="141">
        <f t="shared" si="213"/>
        <v>0</v>
      </c>
      <c r="I164" s="141">
        <v>0</v>
      </c>
      <c r="J164" s="141">
        <f t="shared" si="214"/>
        <v>0</v>
      </c>
      <c r="K164" s="141">
        <f t="shared" si="181"/>
        <v>1810</v>
      </c>
      <c r="L164" s="141">
        <f t="shared" si="181"/>
        <v>3620</v>
      </c>
      <c r="M164" s="141"/>
      <c r="O164" t="str">
        <f>"01"</f>
        <v>01</v>
      </c>
      <c r="P164" s="118" t="s">
        <v>3046</v>
      </c>
      <c r="Q164">
        <v>1</v>
      </c>
      <c r="R164">
        <f t="shared" si="182"/>
        <v>0</v>
      </c>
      <c r="S164">
        <f t="shared" si="183"/>
        <v>0</v>
      </c>
      <c r="T164">
        <f t="shared" si="184"/>
        <v>0</v>
      </c>
      <c r="U164">
        <f t="shared" si="185"/>
        <v>0</v>
      </c>
      <c r="V164">
        <f t="shared" si="186"/>
        <v>0</v>
      </c>
      <c r="W164">
        <f t="shared" si="187"/>
        <v>0</v>
      </c>
      <c r="X164">
        <f t="shared" si="188"/>
        <v>0</v>
      </c>
      <c r="Y164">
        <f t="shared" si="189"/>
        <v>0</v>
      </c>
      <c r="Z164">
        <f t="shared" si="190"/>
        <v>0</v>
      </c>
      <c r="AA164">
        <f t="shared" si="191"/>
        <v>0</v>
      </c>
      <c r="AB164">
        <f t="shared" si="192"/>
        <v>0</v>
      </c>
      <c r="AC164">
        <f t="shared" si="193"/>
        <v>0</v>
      </c>
      <c r="AD164">
        <f t="shared" si="194"/>
        <v>0</v>
      </c>
      <c r="AE164">
        <f t="shared" si="195"/>
        <v>0</v>
      </c>
      <c r="AF164">
        <f t="shared" si="196"/>
        <v>0</v>
      </c>
      <c r="AG164">
        <f t="shared" si="197"/>
        <v>0</v>
      </c>
      <c r="AH164">
        <f t="shared" si="198"/>
        <v>0</v>
      </c>
      <c r="AI164">
        <f t="shared" si="199"/>
        <v>0</v>
      </c>
      <c r="AJ164">
        <f t="shared" si="200"/>
        <v>0</v>
      </c>
      <c r="AK164">
        <f t="shared" si="201"/>
        <v>0</v>
      </c>
      <c r="AL164">
        <f t="shared" si="202"/>
        <v>0</v>
      </c>
      <c r="AM164">
        <f t="shared" si="203"/>
        <v>0</v>
      </c>
      <c r="AN164">
        <f t="shared" si="204"/>
        <v>0</v>
      </c>
      <c r="AO164">
        <f t="shared" si="205"/>
        <v>0</v>
      </c>
      <c r="AP164">
        <f t="shared" si="206"/>
        <v>0</v>
      </c>
      <c r="AQ164">
        <f t="shared" si="207"/>
        <v>0</v>
      </c>
      <c r="AR164">
        <f t="shared" si="208"/>
        <v>0</v>
      </c>
      <c r="AS164">
        <f t="shared" si="209"/>
        <v>0</v>
      </c>
      <c r="AT164">
        <f t="shared" si="210"/>
        <v>0</v>
      </c>
      <c r="AU164">
        <f t="shared" si="211"/>
        <v>0</v>
      </c>
    </row>
    <row r="165" spans="1:50" ht="23.1" customHeight="1">
      <c r="A165" s="138" t="s">
        <v>3263</v>
      </c>
      <c r="B165" s="138" t="s">
        <v>3266</v>
      </c>
      <c r="C165" s="139" t="s">
        <v>511</v>
      </c>
      <c r="D165" s="141">
        <v>7</v>
      </c>
      <c r="E165" s="141">
        <f>[2]단가대비표!L26</f>
        <v>2050</v>
      </c>
      <c r="F165" s="141">
        <f t="shared" si="212"/>
        <v>14350</v>
      </c>
      <c r="G165" s="141">
        <v>0</v>
      </c>
      <c r="H165" s="141">
        <f t="shared" si="213"/>
        <v>0</v>
      </c>
      <c r="I165" s="141">
        <v>0</v>
      </c>
      <c r="J165" s="141">
        <f t="shared" si="214"/>
        <v>0</v>
      </c>
      <c r="K165" s="141">
        <f t="shared" si="181"/>
        <v>2050</v>
      </c>
      <c r="L165" s="141">
        <f t="shared" si="181"/>
        <v>14350</v>
      </c>
      <c r="M165" s="141"/>
      <c r="O165" t="str">
        <f>"01"</f>
        <v>01</v>
      </c>
      <c r="P165" s="118" t="s">
        <v>3046</v>
      </c>
      <c r="Q165">
        <v>1</v>
      </c>
      <c r="R165">
        <f t="shared" si="182"/>
        <v>0</v>
      </c>
      <c r="S165">
        <f t="shared" si="183"/>
        <v>0</v>
      </c>
      <c r="T165">
        <f t="shared" si="184"/>
        <v>0</v>
      </c>
      <c r="U165">
        <f t="shared" si="185"/>
        <v>0</v>
      </c>
      <c r="V165">
        <f t="shared" si="186"/>
        <v>0</v>
      </c>
      <c r="W165">
        <f t="shared" si="187"/>
        <v>0</v>
      </c>
      <c r="X165">
        <f t="shared" si="188"/>
        <v>0</v>
      </c>
      <c r="Y165">
        <f t="shared" si="189"/>
        <v>0</v>
      </c>
      <c r="Z165">
        <f t="shared" si="190"/>
        <v>0</v>
      </c>
      <c r="AA165">
        <f t="shared" si="191"/>
        <v>0</v>
      </c>
      <c r="AB165">
        <f t="shared" si="192"/>
        <v>0</v>
      </c>
      <c r="AC165">
        <f t="shared" si="193"/>
        <v>0</v>
      </c>
      <c r="AD165">
        <f t="shared" si="194"/>
        <v>0</v>
      </c>
      <c r="AE165">
        <f t="shared" si="195"/>
        <v>0</v>
      </c>
      <c r="AF165">
        <f t="shared" si="196"/>
        <v>0</v>
      </c>
      <c r="AG165">
        <f t="shared" si="197"/>
        <v>0</v>
      </c>
      <c r="AH165">
        <f t="shared" si="198"/>
        <v>0</v>
      </c>
      <c r="AI165">
        <f t="shared" si="199"/>
        <v>0</v>
      </c>
      <c r="AJ165">
        <f t="shared" si="200"/>
        <v>0</v>
      </c>
      <c r="AK165">
        <f t="shared" si="201"/>
        <v>0</v>
      </c>
      <c r="AL165">
        <f t="shared" si="202"/>
        <v>0</v>
      </c>
      <c r="AM165">
        <f t="shared" si="203"/>
        <v>0</v>
      </c>
      <c r="AN165">
        <f t="shared" si="204"/>
        <v>0</v>
      </c>
      <c r="AO165">
        <f t="shared" si="205"/>
        <v>0</v>
      </c>
      <c r="AP165">
        <f t="shared" si="206"/>
        <v>0</v>
      </c>
      <c r="AQ165">
        <f t="shared" si="207"/>
        <v>0</v>
      </c>
      <c r="AR165">
        <f t="shared" si="208"/>
        <v>0</v>
      </c>
      <c r="AS165">
        <f t="shared" si="209"/>
        <v>0</v>
      </c>
      <c r="AT165">
        <f t="shared" si="210"/>
        <v>0</v>
      </c>
      <c r="AU165">
        <f t="shared" si="211"/>
        <v>0</v>
      </c>
    </row>
    <row r="166" spans="1:50" ht="23.1" customHeight="1">
      <c r="A166" s="138" t="s">
        <v>3267</v>
      </c>
      <c r="B166" s="138" t="s">
        <v>3141</v>
      </c>
      <c r="C166" s="139" t="s">
        <v>73</v>
      </c>
      <c r="D166" s="141">
        <v>23</v>
      </c>
      <c r="E166" s="141">
        <f>[2]일위대가목록!G8</f>
        <v>547</v>
      </c>
      <c r="F166" s="141">
        <f t="shared" si="212"/>
        <v>12581</v>
      </c>
      <c r="G166" s="141">
        <f>[2]일위대가목록!I8</f>
        <v>25696</v>
      </c>
      <c r="H166" s="141">
        <f t="shared" si="213"/>
        <v>591008</v>
      </c>
      <c r="I166" s="141">
        <f>[2]일위대가목록!K8</f>
        <v>0</v>
      </c>
      <c r="J166" s="141">
        <f t="shared" si="214"/>
        <v>0</v>
      </c>
      <c r="K166" s="141">
        <f t="shared" si="181"/>
        <v>26243</v>
      </c>
      <c r="L166" s="141">
        <f t="shared" si="181"/>
        <v>603589</v>
      </c>
      <c r="M166" s="154" t="s">
        <v>3268</v>
      </c>
      <c r="O166" t="str">
        <f>""</f>
        <v/>
      </c>
      <c r="P166" s="118" t="s">
        <v>3046</v>
      </c>
      <c r="Q166">
        <v>1</v>
      </c>
      <c r="R166">
        <f t="shared" si="182"/>
        <v>0</v>
      </c>
      <c r="S166">
        <f t="shared" si="183"/>
        <v>0</v>
      </c>
      <c r="T166">
        <f t="shared" si="184"/>
        <v>0</v>
      </c>
      <c r="U166">
        <f t="shared" si="185"/>
        <v>0</v>
      </c>
      <c r="V166">
        <f t="shared" si="186"/>
        <v>0</v>
      </c>
      <c r="W166">
        <f t="shared" si="187"/>
        <v>0</v>
      </c>
      <c r="X166">
        <f t="shared" si="188"/>
        <v>0</v>
      </c>
      <c r="Y166">
        <f t="shared" si="189"/>
        <v>0</v>
      </c>
      <c r="Z166">
        <f t="shared" si="190"/>
        <v>0</v>
      </c>
      <c r="AA166">
        <f t="shared" si="191"/>
        <v>0</v>
      </c>
      <c r="AB166">
        <f t="shared" si="192"/>
        <v>0</v>
      </c>
      <c r="AC166">
        <f t="shared" si="193"/>
        <v>0</v>
      </c>
      <c r="AD166">
        <f t="shared" si="194"/>
        <v>0</v>
      </c>
      <c r="AE166">
        <f t="shared" si="195"/>
        <v>0</v>
      </c>
      <c r="AF166">
        <f t="shared" si="196"/>
        <v>0</v>
      </c>
      <c r="AG166">
        <f t="shared" si="197"/>
        <v>0</v>
      </c>
      <c r="AH166">
        <f t="shared" si="198"/>
        <v>0</v>
      </c>
      <c r="AI166">
        <f t="shared" si="199"/>
        <v>0</v>
      </c>
      <c r="AJ166">
        <f t="shared" si="200"/>
        <v>0</v>
      </c>
      <c r="AK166">
        <f t="shared" si="201"/>
        <v>0</v>
      </c>
      <c r="AL166">
        <f t="shared" si="202"/>
        <v>0</v>
      </c>
      <c r="AM166">
        <f t="shared" si="203"/>
        <v>0</v>
      </c>
      <c r="AN166">
        <f t="shared" si="204"/>
        <v>0</v>
      </c>
      <c r="AO166">
        <f t="shared" si="205"/>
        <v>0</v>
      </c>
      <c r="AP166">
        <f t="shared" si="206"/>
        <v>0</v>
      </c>
      <c r="AQ166">
        <f t="shared" si="207"/>
        <v>0</v>
      </c>
      <c r="AR166">
        <f t="shared" si="208"/>
        <v>0</v>
      </c>
      <c r="AS166">
        <f t="shared" si="209"/>
        <v>0</v>
      </c>
      <c r="AT166">
        <f t="shared" si="210"/>
        <v>0</v>
      </c>
      <c r="AU166">
        <f t="shared" si="211"/>
        <v>0</v>
      </c>
    </row>
    <row r="167" spans="1:50" ht="23.1" customHeight="1">
      <c r="A167" s="138" t="s">
        <v>3202</v>
      </c>
      <c r="B167" s="138" t="s">
        <v>3141</v>
      </c>
      <c r="C167" s="139" t="s">
        <v>73</v>
      </c>
      <c r="D167" s="141">
        <v>1</v>
      </c>
      <c r="E167" s="141">
        <f>[2]일위대가목록!G10</f>
        <v>2402</v>
      </c>
      <c r="F167" s="141">
        <f t="shared" si="212"/>
        <v>2402</v>
      </c>
      <c r="G167" s="141">
        <f>[2]일위대가목록!I10</f>
        <v>16938</v>
      </c>
      <c r="H167" s="141">
        <f t="shared" si="213"/>
        <v>16938</v>
      </c>
      <c r="I167" s="141">
        <f>[2]일위대가목록!K10</f>
        <v>0</v>
      </c>
      <c r="J167" s="141">
        <f t="shared" si="214"/>
        <v>0</v>
      </c>
      <c r="K167" s="141">
        <f t="shared" si="181"/>
        <v>19340</v>
      </c>
      <c r="L167" s="141">
        <f t="shared" si="181"/>
        <v>19340</v>
      </c>
      <c r="M167" s="154" t="s">
        <v>3269</v>
      </c>
      <c r="O167" t="str">
        <f>""</f>
        <v/>
      </c>
      <c r="P167" s="118" t="s">
        <v>3046</v>
      </c>
      <c r="Q167">
        <v>1</v>
      </c>
      <c r="R167">
        <f t="shared" si="182"/>
        <v>0</v>
      </c>
      <c r="S167">
        <f t="shared" si="183"/>
        <v>0</v>
      </c>
      <c r="T167">
        <f t="shared" si="184"/>
        <v>0</v>
      </c>
      <c r="U167">
        <f t="shared" si="185"/>
        <v>0</v>
      </c>
      <c r="V167">
        <f t="shared" si="186"/>
        <v>0</v>
      </c>
      <c r="W167">
        <f t="shared" si="187"/>
        <v>0</v>
      </c>
      <c r="X167">
        <f t="shared" si="188"/>
        <v>0</v>
      </c>
      <c r="Y167">
        <f t="shared" si="189"/>
        <v>0</v>
      </c>
      <c r="Z167">
        <f t="shared" si="190"/>
        <v>0</v>
      </c>
      <c r="AA167">
        <f t="shared" si="191"/>
        <v>0</v>
      </c>
      <c r="AB167">
        <f t="shared" si="192"/>
        <v>0</v>
      </c>
      <c r="AC167">
        <f t="shared" si="193"/>
        <v>0</v>
      </c>
      <c r="AD167">
        <f t="shared" si="194"/>
        <v>0</v>
      </c>
      <c r="AE167">
        <f t="shared" si="195"/>
        <v>0</v>
      </c>
      <c r="AF167">
        <f t="shared" si="196"/>
        <v>0</v>
      </c>
      <c r="AG167">
        <f t="shared" si="197"/>
        <v>0</v>
      </c>
      <c r="AH167">
        <f t="shared" si="198"/>
        <v>0</v>
      </c>
      <c r="AI167">
        <f t="shared" si="199"/>
        <v>0</v>
      </c>
      <c r="AJ167">
        <f t="shared" si="200"/>
        <v>0</v>
      </c>
      <c r="AK167">
        <f t="shared" si="201"/>
        <v>0</v>
      </c>
      <c r="AL167">
        <f t="shared" si="202"/>
        <v>0</v>
      </c>
      <c r="AM167">
        <f t="shared" si="203"/>
        <v>0</v>
      </c>
      <c r="AN167">
        <f t="shared" si="204"/>
        <v>0</v>
      </c>
      <c r="AO167">
        <f t="shared" si="205"/>
        <v>0</v>
      </c>
      <c r="AP167">
        <f t="shared" si="206"/>
        <v>0</v>
      </c>
      <c r="AQ167">
        <f t="shared" si="207"/>
        <v>0</v>
      </c>
      <c r="AR167">
        <f t="shared" si="208"/>
        <v>0</v>
      </c>
      <c r="AS167">
        <f t="shared" si="209"/>
        <v>0</v>
      </c>
      <c r="AT167">
        <f t="shared" si="210"/>
        <v>0</v>
      </c>
      <c r="AU167">
        <f t="shared" si="211"/>
        <v>0</v>
      </c>
    </row>
    <row r="168" spans="1:50" ht="23.1" customHeight="1">
      <c r="A168" s="138" t="s">
        <v>3270</v>
      </c>
      <c r="B168" s="138" t="s">
        <v>3271</v>
      </c>
      <c r="C168" s="139" t="s">
        <v>68</v>
      </c>
      <c r="D168" s="141">
        <v>1</v>
      </c>
      <c r="E168" s="141">
        <f>[2]단가대비표!L8</f>
        <v>40000</v>
      </c>
      <c r="F168" s="141">
        <f t="shared" si="212"/>
        <v>40000</v>
      </c>
      <c r="G168" s="141">
        <v>0</v>
      </c>
      <c r="H168" s="141">
        <f t="shared" si="213"/>
        <v>0</v>
      </c>
      <c r="I168" s="141">
        <v>0</v>
      </c>
      <c r="J168" s="141">
        <f t="shared" si="214"/>
        <v>0</v>
      </c>
      <c r="K168" s="141">
        <f t="shared" si="181"/>
        <v>40000</v>
      </c>
      <c r="L168" s="141">
        <f t="shared" si="181"/>
        <v>40000</v>
      </c>
      <c r="M168" s="141"/>
      <c r="O168" t="str">
        <f>"01"</f>
        <v>01</v>
      </c>
      <c r="P168" s="118" t="s">
        <v>3046</v>
      </c>
      <c r="Q168">
        <v>1</v>
      </c>
      <c r="R168">
        <f t="shared" si="182"/>
        <v>0</v>
      </c>
      <c r="S168">
        <f t="shared" si="183"/>
        <v>0</v>
      </c>
      <c r="T168">
        <f t="shared" si="184"/>
        <v>0</v>
      </c>
      <c r="U168">
        <f t="shared" si="185"/>
        <v>0</v>
      </c>
      <c r="V168">
        <f t="shared" si="186"/>
        <v>0</v>
      </c>
      <c r="W168">
        <f t="shared" si="187"/>
        <v>0</v>
      </c>
      <c r="X168">
        <f t="shared" si="188"/>
        <v>0</v>
      </c>
      <c r="Y168">
        <f t="shared" si="189"/>
        <v>0</v>
      </c>
      <c r="Z168">
        <f t="shared" si="190"/>
        <v>0</v>
      </c>
      <c r="AA168">
        <f t="shared" si="191"/>
        <v>0</v>
      </c>
      <c r="AB168">
        <f t="shared" si="192"/>
        <v>0</v>
      </c>
      <c r="AC168">
        <f t="shared" si="193"/>
        <v>0</v>
      </c>
      <c r="AD168">
        <f t="shared" si="194"/>
        <v>0</v>
      </c>
      <c r="AE168">
        <f t="shared" si="195"/>
        <v>0</v>
      </c>
      <c r="AF168">
        <f t="shared" si="196"/>
        <v>0</v>
      </c>
      <c r="AG168">
        <f t="shared" si="197"/>
        <v>0</v>
      </c>
      <c r="AH168">
        <f t="shared" si="198"/>
        <v>0</v>
      </c>
      <c r="AI168">
        <f t="shared" si="199"/>
        <v>0</v>
      </c>
      <c r="AJ168">
        <f t="shared" si="200"/>
        <v>0</v>
      </c>
      <c r="AK168">
        <f t="shared" si="201"/>
        <v>0</v>
      </c>
      <c r="AL168">
        <f t="shared" si="202"/>
        <v>0</v>
      </c>
      <c r="AM168">
        <f t="shared" si="203"/>
        <v>0</v>
      </c>
      <c r="AN168">
        <f t="shared" si="204"/>
        <v>0</v>
      </c>
      <c r="AO168">
        <f t="shared" si="205"/>
        <v>0</v>
      </c>
      <c r="AP168">
        <f t="shared" si="206"/>
        <v>0</v>
      </c>
      <c r="AQ168">
        <f t="shared" si="207"/>
        <v>0</v>
      </c>
      <c r="AR168">
        <f t="shared" si="208"/>
        <v>0</v>
      </c>
      <c r="AS168">
        <f t="shared" si="209"/>
        <v>0</v>
      </c>
      <c r="AT168">
        <f t="shared" si="210"/>
        <v>0</v>
      </c>
      <c r="AU168">
        <f t="shared" si="211"/>
        <v>0</v>
      </c>
    </row>
    <row r="169" spans="1:50" ht="23.1" customHeight="1">
      <c r="A169" s="138" t="s">
        <v>3272</v>
      </c>
      <c r="B169" s="138" t="s">
        <v>3273</v>
      </c>
      <c r="C169" s="139" t="s">
        <v>73</v>
      </c>
      <c r="D169" s="141">
        <v>1</v>
      </c>
      <c r="E169" s="141">
        <f>[2]일위대가목록!G7</f>
        <v>19</v>
      </c>
      <c r="F169" s="141">
        <f t="shared" si="212"/>
        <v>19</v>
      </c>
      <c r="G169" s="141">
        <f>[2]일위대가목록!I7</f>
        <v>60757</v>
      </c>
      <c r="H169" s="141">
        <f t="shared" si="213"/>
        <v>60757</v>
      </c>
      <c r="I169" s="141">
        <f>[2]일위대가목록!K7</f>
        <v>0</v>
      </c>
      <c r="J169" s="141">
        <f t="shared" si="214"/>
        <v>0</v>
      </c>
      <c r="K169" s="141">
        <f t="shared" si="181"/>
        <v>60776</v>
      </c>
      <c r="L169" s="141">
        <f t="shared" si="181"/>
        <v>60776</v>
      </c>
      <c r="M169" s="154" t="s">
        <v>3274</v>
      </c>
      <c r="O169" t="str">
        <f>""</f>
        <v/>
      </c>
      <c r="P169" s="118" t="s">
        <v>3046</v>
      </c>
      <c r="Q169">
        <v>1</v>
      </c>
      <c r="R169">
        <f t="shared" si="182"/>
        <v>0</v>
      </c>
      <c r="S169">
        <f t="shared" si="183"/>
        <v>0</v>
      </c>
      <c r="T169">
        <f t="shared" si="184"/>
        <v>0</v>
      </c>
      <c r="U169">
        <f t="shared" si="185"/>
        <v>0</v>
      </c>
      <c r="V169">
        <f t="shared" si="186"/>
        <v>0</v>
      </c>
      <c r="W169">
        <f t="shared" si="187"/>
        <v>0</v>
      </c>
      <c r="X169">
        <f t="shared" si="188"/>
        <v>0</v>
      </c>
      <c r="Y169">
        <f t="shared" si="189"/>
        <v>0</v>
      </c>
      <c r="Z169">
        <f t="shared" si="190"/>
        <v>0</v>
      </c>
      <c r="AA169">
        <f t="shared" si="191"/>
        <v>0</v>
      </c>
      <c r="AB169">
        <f t="shared" si="192"/>
        <v>0</v>
      </c>
      <c r="AC169">
        <f t="shared" si="193"/>
        <v>0</v>
      </c>
      <c r="AD169">
        <f t="shared" si="194"/>
        <v>0</v>
      </c>
      <c r="AE169">
        <f t="shared" si="195"/>
        <v>0</v>
      </c>
      <c r="AF169">
        <f t="shared" si="196"/>
        <v>0</v>
      </c>
      <c r="AG169">
        <f t="shared" si="197"/>
        <v>0</v>
      </c>
      <c r="AH169">
        <f t="shared" si="198"/>
        <v>0</v>
      </c>
      <c r="AI169">
        <f t="shared" si="199"/>
        <v>0</v>
      </c>
      <c r="AJ169">
        <f t="shared" si="200"/>
        <v>0</v>
      </c>
      <c r="AK169">
        <f t="shared" si="201"/>
        <v>0</v>
      </c>
      <c r="AL169">
        <f t="shared" si="202"/>
        <v>0</v>
      </c>
      <c r="AM169">
        <f t="shared" si="203"/>
        <v>0</v>
      </c>
      <c r="AN169">
        <f t="shared" si="204"/>
        <v>0</v>
      </c>
      <c r="AO169">
        <f t="shared" si="205"/>
        <v>0</v>
      </c>
      <c r="AP169">
        <f t="shared" si="206"/>
        <v>0</v>
      </c>
      <c r="AQ169">
        <f t="shared" si="207"/>
        <v>0</v>
      </c>
      <c r="AR169">
        <f t="shared" si="208"/>
        <v>0</v>
      </c>
      <c r="AS169">
        <f t="shared" si="209"/>
        <v>0</v>
      </c>
      <c r="AT169">
        <f t="shared" si="210"/>
        <v>0</v>
      </c>
      <c r="AU169">
        <f t="shared" si="211"/>
        <v>0</v>
      </c>
    </row>
    <row r="170" spans="1:50" ht="23.1" customHeight="1">
      <c r="A170" s="138" t="s">
        <v>3275</v>
      </c>
      <c r="B170" s="138" t="s">
        <v>3141</v>
      </c>
      <c r="C170" s="139" t="s">
        <v>206</v>
      </c>
      <c r="D170" s="141">
        <v>1</v>
      </c>
      <c r="E170" s="141">
        <f>[2]단가대비표!L12</f>
        <v>80000</v>
      </c>
      <c r="F170" s="141">
        <f t="shared" si="212"/>
        <v>80000</v>
      </c>
      <c r="G170" s="141">
        <v>0</v>
      </c>
      <c r="H170" s="141">
        <f t="shared" si="213"/>
        <v>0</v>
      </c>
      <c r="I170" s="141">
        <v>0</v>
      </c>
      <c r="J170" s="141">
        <f t="shared" si="214"/>
        <v>0</v>
      </c>
      <c r="K170" s="141">
        <f t="shared" si="181"/>
        <v>80000</v>
      </c>
      <c r="L170" s="141">
        <f t="shared" si="181"/>
        <v>80000</v>
      </c>
      <c r="M170" s="141"/>
      <c r="O170" t="str">
        <f>"01"</f>
        <v>01</v>
      </c>
      <c r="P170" s="118" t="s">
        <v>3046</v>
      </c>
      <c r="Q170">
        <v>1</v>
      </c>
      <c r="R170">
        <f t="shared" si="182"/>
        <v>0</v>
      </c>
      <c r="S170">
        <f t="shared" si="183"/>
        <v>0</v>
      </c>
      <c r="T170">
        <f t="shared" si="184"/>
        <v>0</v>
      </c>
      <c r="U170">
        <f t="shared" si="185"/>
        <v>0</v>
      </c>
      <c r="V170">
        <f t="shared" si="186"/>
        <v>0</v>
      </c>
      <c r="W170">
        <f t="shared" si="187"/>
        <v>0</v>
      </c>
      <c r="X170">
        <f t="shared" si="188"/>
        <v>0</v>
      </c>
      <c r="Y170">
        <f t="shared" si="189"/>
        <v>0</v>
      </c>
      <c r="Z170">
        <f t="shared" si="190"/>
        <v>0</v>
      </c>
      <c r="AA170">
        <f t="shared" si="191"/>
        <v>0</v>
      </c>
      <c r="AB170">
        <f t="shared" si="192"/>
        <v>0</v>
      </c>
      <c r="AC170">
        <f t="shared" si="193"/>
        <v>0</v>
      </c>
      <c r="AD170">
        <f t="shared" si="194"/>
        <v>0</v>
      </c>
      <c r="AE170">
        <f t="shared" si="195"/>
        <v>0</v>
      </c>
      <c r="AF170">
        <f t="shared" si="196"/>
        <v>0</v>
      </c>
      <c r="AG170">
        <f t="shared" si="197"/>
        <v>0</v>
      </c>
      <c r="AH170">
        <f t="shared" si="198"/>
        <v>0</v>
      </c>
      <c r="AI170">
        <f t="shared" si="199"/>
        <v>0</v>
      </c>
      <c r="AJ170">
        <f t="shared" si="200"/>
        <v>0</v>
      </c>
      <c r="AK170">
        <f t="shared" si="201"/>
        <v>0</v>
      </c>
      <c r="AL170">
        <f t="shared" si="202"/>
        <v>0</v>
      </c>
      <c r="AM170">
        <f t="shared" si="203"/>
        <v>0</v>
      </c>
      <c r="AN170">
        <f t="shared" si="204"/>
        <v>0</v>
      </c>
      <c r="AO170">
        <f t="shared" si="205"/>
        <v>0</v>
      </c>
      <c r="AP170">
        <f t="shared" si="206"/>
        <v>0</v>
      </c>
      <c r="AQ170">
        <f t="shared" si="207"/>
        <v>0</v>
      </c>
      <c r="AR170">
        <f t="shared" si="208"/>
        <v>0</v>
      </c>
      <c r="AS170">
        <f t="shared" si="209"/>
        <v>0</v>
      </c>
      <c r="AT170">
        <f t="shared" si="210"/>
        <v>0</v>
      </c>
      <c r="AU170">
        <f t="shared" si="211"/>
        <v>0</v>
      </c>
    </row>
    <row r="171" spans="1:50" ht="23.1" customHeight="1">
      <c r="A171" s="138" t="s">
        <v>3276</v>
      </c>
      <c r="B171" s="138" t="s">
        <v>3277</v>
      </c>
      <c r="C171" s="139" t="s">
        <v>516</v>
      </c>
      <c r="D171" s="141">
        <f>[2]공량산출서!F122</f>
        <v>1</v>
      </c>
      <c r="E171" s="141">
        <f>[2]단가대비표!L6</f>
        <v>40000</v>
      </c>
      <c r="F171" s="141">
        <f t="shared" si="212"/>
        <v>40000</v>
      </c>
      <c r="G171" s="141">
        <v>0</v>
      </c>
      <c r="H171" s="141">
        <f t="shared" si="213"/>
        <v>0</v>
      </c>
      <c r="I171" s="141">
        <v>0</v>
      </c>
      <c r="J171" s="141">
        <f t="shared" si="214"/>
        <v>0</v>
      </c>
      <c r="K171" s="141">
        <f t="shared" si="181"/>
        <v>40000</v>
      </c>
      <c r="L171" s="141">
        <f t="shared" si="181"/>
        <v>40000</v>
      </c>
      <c r="M171" s="141"/>
      <c r="O171" t="str">
        <f>"01"</f>
        <v>01</v>
      </c>
      <c r="P171" s="118" t="s">
        <v>3046</v>
      </c>
      <c r="Q171">
        <v>1</v>
      </c>
      <c r="R171">
        <f t="shared" si="182"/>
        <v>0</v>
      </c>
      <c r="S171">
        <f t="shared" si="183"/>
        <v>0</v>
      </c>
      <c r="T171">
        <f t="shared" si="184"/>
        <v>0</v>
      </c>
      <c r="U171">
        <f t="shared" si="185"/>
        <v>0</v>
      </c>
      <c r="V171">
        <f t="shared" si="186"/>
        <v>0</v>
      </c>
      <c r="W171">
        <f t="shared" si="187"/>
        <v>0</v>
      </c>
      <c r="X171">
        <f t="shared" si="188"/>
        <v>0</v>
      </c>
      <c r="Y171">
        <f t="shared" si="189"/>
        <v>0</v>
      </c>
      <c r="Z171">
        <f t="shared" si="190"/>
        <v>0</v>
      </c>
      <c r="AA171">
        <f t="shared" si="191"/>
        <v>0</v>
      </c>
      <c r="AB171">
        <f t="shared" si="192"/>
        <v>0</v>
      </c>
      <c r="AC171">
        <f t="shared" si="193"/>
        <v>0</v>
      </c>
      <c r="AD171">
        <f t="shared" si="194"/>
        <v>0</v>
      </c>
      <c r="AE171">
        <f t="shared" si="195"/>
        <v>0</v>
      </c>
      <c r="AF171">
        <f t="shared" si="196"/>
        <v>0</v>
      </c>
      <c r="AG171">
        <f t="shared" si="197"/>
        <v>0</v>
      </c>
      <c r="AH171">
        <f t="shared" si="198"/>
        <v>0</v>
      </c>
      <c r="AI171">
        <f t="shared" si="199"/>
        <v>0</v>
      </c>
      <c r="AJ171">
        <f t="shared" si="200"/>
        <v>0</v>
      </c>
      <c r="AK171">
        <f t="shared" si="201"/>
        <v>0</v>
      </c>
      <c r="AL171">
        <f t="shared" si="202"/>
        <v>0</v>
      </c>
      <c r="AM171">
        <f t="shared" si="203"/>
        <v>0</v>
      </c>
      <c r="AN171">
        <f t="shared" si="204"/>
        <v>0</v>
      </c>
      <c r="AO171">
        <f t="shared" si="205"/>
        <v>0</v>
      </c>
      <c r="AP171">
        <f t="shared" si="206"/>
        <v>0</v>
      </c>
      <c r="AQ171">
        <f t="shared" si="207"/>
        <v>0</v>
      </c>
      <c r="AR171">
        <f t="shared" si="208"/>
        <v>0</v>
      </c>
      <c r="AS171">
        <f t="shared" si="209"/>
        <v>0</v>
      </c>
      <c r="AT171">
        <f t="shared" si="210"/>
        <v>0</v>
      </c>
      <c r="AU171">
        <f t="shared" si="211"/>
        <v>0</v>
      </c>
    </row>
    <row r="172" spans="1:50" ht="23.1" customHeight="1">
      <c r="A172" s="138" t="s">
        <v>967</v>
      </c>
      <c r="B172" s="142" t="str">
        <f>"노무비의 " &amp; N172*100 &amp; "%"</f>
        <v>노무비의 2%</v>
      </c>
      <c r="C172" s="139" t="s">
        <v>800</v>
      </c>
      <c r="D172" s="141">
        <v>1</v>
      </c>
      <c r="E172" s="141">
        <f>SUMIF(O132:O174, "02", H132:H174)</f>
        <v>40791</v>
      </c>
      <c r="F172" s="141">
        <f>ROUNDDOWN((E172)*N172, 0)</f>
        <v>815</v>
      </c>
      <c r="G172" s="141"/>
      <c r="H172" s="141"/>
      <c r="I172" s="141"/>
      <c r="J172" s="141"/>
      <c r="K172" s="141">
        <f t="shared" si="181"/>
        <v>40791</v>
      </c>
      <c r="L172" s="141">
        <f t="shared" si="181"/>
        <v>815</v>
      </c>
      <c r="M172" s="141"/>
      <c r="N172">
        <v>0.02</v>
      </c>
      <c r="O172" t="str">
        <f>""</f>
        <v/>
      </c>
      <c r="P172" s="118" t="s">
        <v>3046</v>
      </c>
      <c r="Q172">
        <v>1</v>
      </c>
      <c r="R172">
        <f t="shared" si="182"/>
        <v>0</v>
      </c>
      <c r="S172">
        <f t="shared" si="183"/>
        <v>0</v>
      </c>
      <c r="T172">
        <f t="shared" si="184"/>
        <v>0</v>
      </c>
      <c r="U172">
        <f t="shared" si="185"/>
        <v>0</v>
      </c>
      <c r="V172">
        <f t="shared" si="186"/>
        <v>0</v>
      </c>
      <c r="W172">
        <f t="shared" si="187"/>
        <v>0</v>
      </c>
      <c r="X172">
        <f t="shared" si="188"/>
        <v>0</v>
      </c>
      <c r="Y172">
        <f t="shared" si="189"/>
        <v>0</v>
      </c>
      <c r="Z172">
        <f t="shared" si="190"/>
        <v>0</v>
      </c>
      <c r="AA172">
        <f t="shared" si="191"/>
        <v>0</v>
      </c>
      <c r="AB172">
        <f t="shared" si="192"/>
        <v>0</v>
      </c>
      <c r="AC172">
        <f t="shared" si="193"/>
        <v>0</v>
      </c>
      <c r="AD172">
        <f t="shared" si="194"/>
        <v>0</v>
      </c>
      <c r="AE172">
        <f t="shared" si="195"/>
        <v>0</v>
      </c>
      <c r="AF172">
        <f t="shared" si="196"/>
        <v>0</v>
      </c>
      <c r="AG172">
        <f t="shared" si="197"/>
        <v>0</v>
      </c>
      <c r="AH172">
        <f t="shared" si="198"/>
        <v>0</v>
      </c>
      <c r="AI172">
        <f t="shared" si="199"/>
        <v>0</v>
      </c>
      <c r="AJ172">
        <f t="shared" si="200"/>
        <v>0</v>
      </c>
      <c r="AK172">
        <f t="shared" si="201"/>
        <v>0</v>
      </c>
      <c r="AL172">
        <f t="shared" si="202"/>
        <v>0</v>
      </c>
      <c r="AM172">
        <f t="shared" si="203"/>
        <v>0</v>
      </c>
      <c r="AN172">
        <f t="shared" si="204"/>
        <v>0</v>
      </c>
      <c r="AO172">
        <f t="shared" si="205"/>
        <v>0</v>
      </c>
      <c r="AP172">
        <f t="shared" si="206"/>
        <v>0</v>
      </c>
      <c r="AQ172">
        <f t="shared" si="207"/>
        <v>0</v>
      </c>
      <c r="AR172">
        <f t="shared" si="208"/>
        <v>0</v>
      </c>
      <c r="AS172">
        <f t="shared" si="209"/>
        <v>0</v>
      </c>
      <c r="AT172">
        <f t="shared" si="210"/>
        <v>0</v>
      </c>
      <c r="AU172">
        <f t="shared" si="211"/>
        <v>0</v>
      </c>
      <c r="AW172" s="118" t="s">
        <v>2651</v>
      </c>
      <c r="AX172" s="118" t="s">
        <v>3086</v>
      </c>
    </row>
    <row r="173" spans="1:50" ht="23.1" customHeight="1">
      <c r="A173" s="138" t="s">
        <v>2079</v>
      </c>
      <c r="B173" s="138" t="s">
        <v>872</v>
      </c>
      <c r="C173" s="139" t="s">
        <v>873</v>
      </c>
      <c r="D173" s="141">
        <f>[2]공량산출서!G133</f>
        <v>0.05</v>
      </c>
      <c r="E173" s="141">
        <v>0</v>
      </c>
      <c r="F173" s="141">
        <f>ROUNDDOWN(D173*E173, 0)</f>
        <v>0</v>
      </c>
      <c r="G173" s="141">
        <f>[2]단가대비표!L132</f>
        <v>247897</v>
      </c>
      <c r="H173" s="141">
        <f>ROUNDDOWN(D173*G173, 0)</f>
        <v>12394</v>
      </c>
      <c r="I173" s="141">
        <v>0</v>
      </c>
      <c r="J173" s="141">
        <f>ROUNDDOWN(D173*I173, 0)</f>
        <v>0</v>
      </c>
      <c r="K173" s="141">
        <f t="shared" si="181"/>
        <v>247897</v>
      </c>
      <c r="L173" s="141">
        <f t="shared" si="181"/>
        <v>12394</v>
      </c>
      <c r="M173" s="141"/>
      <c r="O173" t="str">
        <f>"02"</f>
        <v>02</v>
      </c>
      <c r="P173" s="118" t="s">
        <v>3046</v>
      </c>
      <c r="Q173">
        <v>1</v>
      </c>
      <c r="R173">
        <f t="shared" si="182"/>
        <v>0</v>
      </c>
      <c r="S173">
        <f t="shared" si="183"/>
        <v>0</v>
      </c>
      <c r="T173">
        <f t="shared" si="184"/>
        <v>0</v>
      </c>
      <c r="U173">
        <f t="shared" si="185"/>
        <v>0</v>
      </c>
      <c r="V173">
        <f t="shared" si="186"/>
        <v>0</v>
      </c>
      <c r="W173">
        <f t="shared" si="187"/>
        <v>0</v>
      </c>
      <c r="X173">
        <f t="shared" si="188"/>
        <v>0</v>
      </c>
      <c r="Y173">
        <f t="shared" si="189"/>
        <v>0</v>
      </c>
      <c r="Z173">
        <f t="shared" si="190"/>
        <v>0</v>
      </c>
      <c r="AA173">
        <f t="shared" si="191"/>
        <v>0</v>
      </c>
      <c r="AB173">
        <f t="shared" si="192"/>
        <v>0</v>
      </c>
      <c r="AC173">
        <f t="shared" si="193"/>
        <v>0</v>
      </c>
      <c r="AD173">
        <f t="shared" si="194"/>
        <v>0</v>
      </c>
      <c r="AE173">
        <f t="shared" si="195"/>
        <v>0</v>
      </c>
      <c r="AF173">
        <f t="shared" si="196"/>
        <v>0</v>
      </c>
      <c r="AG173">
        <f t="shared" si="197"/>
        <v>0</v>
      </c>
      <c r="AH173">
        <f t="shared" si="198"/>
        <v>0</v>
      </c>
      <c r="AI173">
        <f t="shared" si="199"/>
        <v>0</v>
      </c>
      <c r="AJ173">
        <f t="shared" si="200"/>
        <v>0</v>
      </c>
      <c r="AK173">
        <f t="shared" si="201"/>
        <v>0</v>
      </c>
      <c r="AL173">
        <f t="shared" si="202"/>
        <v>0</v>
      </c>
      <c r="AM173">
        <f t="shared" si="203"/>
        <v>0</v>
      </c>
      <c r="AN173">
        <f t="shared" si="204"/>
        <v>0</v>
      </c>
      <c r="AO173">
        <f t="shared" si="205"/>
        <v>0</v>
      </c>
      <c r="AP173">
        <f t="shared" si="206"/>
        <v>0</v>
      </c>
      <c r="AQ173">
        <f t="shared" si="207"/>
        <v>0</v>
      </c>
      <c r="AR173">
        <f t="shared" si="208"/>
        <v>0</v>
      </c>
      <c r="AS173">
        <f t="shared" si="209"/>
        <v>0</v>
      </c>
      <c r="AT173">
        <f t="shared" si="210"/>
        <v>0</v>
      </c>
      <c r="AU173">
        <f t="shared" si="211"/>
        <v>0</v>
      </c>
    </row>
    <row r="174" spans="1:50" ht="23.1" customHeight="1">
      <c r="A174" s="138" t="s">
        <v>3278</v>
      </c>
      <c r="B174" s="138" t="s">
        <v>872</v>
      </c>
      <c r="C174" s="139" t="s">
        <v>873</v>
      </c>
      <c r="D174" s="141">
        <f>[2]공량산출서!H133</f>
        <v>0.09</v>
      </c>
      <c r="E174" s="141">
        <v>0</v>
      </c>
      <c r="F174" s="141">
        <f>ROUNDDOWN(D174*E174, 0)</f>
        <v>0</v>
      </c>
      <c r="G174" s="141">
        <f>[2]단가대비표!L139</f>
        <v>315528</v>
      </c>
      <c r="H174" s="141">
        <f>ROUNDDOWN(D174*G174, 0)</f>
        <v>28397</v>
      </c>
      <c r="I174" s="141">
        <v>0</v>
      </c>
      <c r="J174" s="141">
        <f>ROUNDDOWN(D174*I174, 0)</f>
        <v>0</v>
      </c>
      <c r="K174" s="141">
        <f t="shared" si="181"/>
        <v>315528</v>
      </c>
      <c r="L174" s="141">
        <f t="shared" si="181"/>
        <v>28397</v>
      </c>
      <c r="M174" s="141"/>
      <c r="O174" t="str">
        <f>"02"</f>
        <v>02</v>
      </c>
      <c r="P174" s="118" t="s">
        <v>3046</v>
      </c>
      <c r="Q174">
        <v>1</v>
      </c>
      <c r="R174">
        <f t="shared" si="182"/>
        <v>0</v>
      </c>
      <c r="S174">
        <f t="shared" si="183"/>
        <v>0</v>
      </c>
      <c r="T174">
        <f t="shared" si="184"/>
        <v>0</v>
      </c>
      <c r="U174">
        <f t="shared" si="185"/>
        <v>0</v>
      </c>
      <c r="V174">
        <f t="shared" si="186"/>
        <v>0</v>
      </c>
      <c r="W174">
        <f t="shared" si="187"/>
        <v>0</v>
      </c>
      <c r="X174">
        <f t="shared" si="188"/>
        <v>0</v>
      </c>
      <c r="Y174">
        <f t="shared" si="189"/>
        <v>0</v>
      </c>
      <c r="Z174">
        <f t="shared" si="190"/>
        <v>0</v>
      </c>
      <c r="AA174">
        <f t="shared" si="191"/>
        <v>0</v>
      </c>
      <c r="AB174">
        <f t="shared" si="192"/>
        <v>0</v>
      </c>
      <c r="AC174">
        <f t="shared" si="193"/>
        <v>0</v>
      </c>
      <c r="AD174">
        <f t="shared" si="194"/>
        <v>0</v>
      </c>
      <c r="AE174">
        <f t="shared" si="195"/>
        <v>0</v>
      </c>
      <c r="AF174">
        <f t="shared" si="196"/>
        <v>0</v>
      </c>
      <c r="AG174">
        <f t="shared" si="197"/>
        <v>0</v>
      </c>
      <c r="AH174">
        <f t="shared" si="198"/>
        <v>0</v>
      </c>
      <c r="AI174">
        <f t="shared" si="199"/>
        <v>0</v>
      </c>
      <c r="AJ174">
        <f t="shared" si="200"/>
        <v>0</v>
      </c>
      <c r="AK174">
        <f t="shared" si="201"/>
        <v>0</v>
      </c>
      <c r="AL174">
        <f t="shared" si="202"/>
        <v>0</v>
      </c>
      <c r="AM174">
        <f t="shared" si="203"/>
        <v>0</v>
      </c>
      <c r="AN174">
        <f t="shared" si="204"/>
        <v>0</v>
      </c>
      <c r="AO174">
        <f t="shared" si="205"/>
        <v>0</v>
      </c>
      <c r="AP174">
        <f t="shared" si="206"/>
        <v>0</v>
      </c>
      <c r="AQ174">
        <f t="shared" si="207"/>
        <v>0</v>
      </c>
      <c r="AR174">
        <f t="shared" si="208"/>
        <v>0</v>
      </c>
      <c r="AS174">
        <f t="shared" si="209"/>
        <v>0</v>
      </c>
      <c r="AT174">
        <f t="shared" si="210"/>
        <v>0</v>
      </c>
      <c r="AU174">
        <f t="shared" si="211"/>
        <v>0</v>
      </c>
    </row>
    <row r="175" spans="1:50" ht="23.1" customHeight="1">
      <c r="A175" s="142"/>
      <c r="B175" s="142"/>
      <c r="C175" s="140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</row>
    <row r="176" spans="1:50" ht="23.1" customHeight="1">
      <c r="A176" s="142"/>
      <c r="B176" s="142"/>
      <c r="C176" s="140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</row>
    <row r="177" spans="1:51" ht="23.1" customHeight="1">
      <c r="A177" s="142"/>
      <c r="B177" s="142"/>
      <c r="C177" s="140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</row>
    <row r="178" spans="1:51" ht="23.1" customHeight="1">
      <c r="A178" s="142"/>
      <c r="B178" s="142"/>
      <c r="C178" s="140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</row>
    <row r="179" spans="1:51" ht="23.1" customHeight="1">
      <c r="A179" s="142"/>
      <c r="B179" s="142"/>
      <c r="C179" s="140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</row>
    <row r="180" spans="1:51" ht="23.1" customHeight="1">
      <c r="A180" s="142"/>
      <c r="B180" s="142"/>
      <c r="C180" s="140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</row>
    <row r="181" spans="1:51" ht="23.1" customHeight="1">
      <c r="A181" s="142"/>
      <c r="B181" s="142"/>
      <c r="C181" s="140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</row>
    <row r="182" spans="1:51" ht="23.1" customHeight="1">
      <c r="A182" s="142"/>
      <c r="B182" s="142"/>
      <c r="C182" s="140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</row>
    <row r="183" spans="1:51" ht="23.1" customHeight="1">
      <c r="A183" s="142"/>
      <c r="B183" s="142"/>
      <c r="C183" s="140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</row>
    <row r="184" spans="1:51" ht="23.1" customHeight="1">
      <c r="A184" s="148" t="s">
        <v>3089</v>
      </c>
      <c r="B184" s="149"/>
      <c r="C184" s="150"/>
      <c r="D184" s="151"/>
      <c r="E184" s="151"/>
      <c r="F184" s="151">
        <f>ROUNDDOWN(SUMIF(Q132:Q183, "1", F132:F183), 0)</f>
        <v>1134535</v>
      </c>
      <c r="G184" s="151"/>
      <c r="H184" s="151">
        <f>ROUNDDOWN(SUMIF(Q132:Q183, "1", H132:H183), 0)</f>
        <v>1674247</v>
      </c>
      <c r="I184" s="151"/>
      <c r="J184" s="151">
        <f>ROUNDDOWN(SUMIF(Q132:Q183, "1", J132:J183), 0)</f>
        <v>9519</v>
      </c>
      <c r="K184" s="151"/>
      <c r="L184" s="151">
        <f>F184+H184+J184</f>
        <v>2818301</v>
      </c>
      <c r="M184" s="151"/>
      <c r="R184">
        <f t="shared" ref="R184:AY184" si="215">ROUNDDOWN(SUM(R132:R174), 0)</f>
        <v>9519</v>
      </c>
      <c r="S184">
        <f t="shared" si="215"/>
        <v>0</v>
      </c>
      <c r="T184">
        <f t="shared" si="215"/>
        <v>0</v>
      </c>
      <c r="U184">
        <f t="shared" si="215"/>
        <v>0</v>
      </c>
      <c r="V184">
        <f t="shared" si="215"/>
        <v>0</v>
      </c>
      <c r="W184">
        <f t="shared" si="215"/>
        <v>0</v>
      </c>
      <c r="X184">
        <f t="shared" si="215"/>
        <v>0</v>
      </c>
      <c r="Y184">
        <f t="shared" si="215"/>
        <v>0</v>
      </c>
      <c r="Z184">
        <f t="shared" si="215"/>
        <v>0</v>
      </c>
      <c r="AA184">
        <f t="shared" si="215"/>
        <v>0</v>
      </c>
      <c r="AB184">
        <f t="shared" si="215"/>
        <v>0</v>
      </c>
      <c r="AC184">
        <f t="shared" si="215"/>
        <v>0</v>
      </c>
      <c r="AD184">
        <f t="shared" si="215"/>
        <v>0</v>
      </c>
      <c r="AE184">
        <f t="shared" si="215"/>
        <v>0</v>
      </c>
      <c r="AF184">
        <f t="shared" si="215"/>
        <v>0</v>
      </c>
      <c r="AG184">
        <f t="shared" si="215"/>
        <v>0</v>
      </c>
      <c r="AH184">
        <f t="shared" si="215"/>
        <v>0</v>
      </c>
      <c r="AI184">
        <f t="shared" si="215"/>
        <v>0</v>
      </c>
      <c r="AJ184">
        <f t="shared" si="215"/>
        <v>0</v>
      </c>
      <c r="AK184">
        <f t="shared" si="215"/>
        <v>0</v>
      </c>
      <c r="AL184">
        <f t="shared" si="215"/>
        <v>0</v>
      </c>
      <c r="AM184">
        <f t="shared" si="215"/>
        <v>0</v>
      </c>
      <c r="AN184">
        <f t="shared" si="215"/>
        <v>0</v>
      </c>
      <c r="AO184">
        <f t="shared" si="215"/>
        <v>0</v>
      </c>
      <c r="AP184">
        <f t="shared" si="215"/>
        <v>0</v>
      </c>
      <c r="AQ184">
        <f t="shared" si="215"/>
        <v>0</v>
      </c>
      <c r="AR184">
        <f t="shared" si="215"/>
        <v>0</v>
      </c>
      <c r="AS184">
        <f t="shared" si="215"/>
        <v>0</v>
      </c>
      <c r="AT184">
        <f t="shared" si="215"/>
        <v>0</v>
      </c>
      <c r="AU184">
        <f t="shared" si="215"/>
        <v>0</v>
      </c>
      <c r="AV184">
        <f t="shared" si="215"/>
        <v>0</v>
      </c>
      <c r="AW184">
        <f t="shared" si="215"/>
        <v>0</v>
      </c>
      <c r="AX184">
        <f t="shared" si="215"/>
        <v>0</v>
      </c>
      <c r="AY184">
        <f t="shared" si="215"/>
        <v>0</v>
      </c>
    </row>
    <row r="185" spans="1:51" ht="23.1" customHeight="1">
      <c r="A185" s="152" t="s">
        <v>3279</v>
      </c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</row>
    <row r="186" spans="1:51" ht="23.1" customHeight="1">
      <c r="A186" s="138" t="s">
        <v>3280</v>
      </c>
      <c r="B186" s="138" t="s">
        <v>3281</v>
      </c>
      <c r="C186" s="139" t="s">
        <v>511</v>
      </c>
      <c r="D186" s="141">
        <v>5</v>
      </c>
      <c r="E186" s="141">
        <f>[2]단가대비표!L56</f>
        <v>22110</v>
      </c>
      <c r="F186" s="141">
        <f>ROUNDDOWN(D186*E186, 0)</f>
        <v>110550</v>
      </c>
      <c r="G186" s="141">
        <v>0</v>
      </c>
      <c r="H186" s="141">
        <f>ROUNDDOWN(D186*G186, 0)</f>
        <v>0</v>
      </c>
      <c r="I186" s="141">
        <v>0</v>
      </c>
      <c r="J186" s="141">
        <f>ROUNDDOWN(D186*I186, 0)</f>
        <v>0</v>
      </c>
      <c r="K186" s="141">
        <f t="shared" ref="K186:L192" si="216">E186+G186+I186</f>
        <v>22110</v>
      </c>
      <c r="L186" s="141">
        <f t="shared" si="216"/>
        <v>110550</v>
      </c>
      <c r="M186" s="141"/>
      <c r="O186" t="str">
        <f>"01"</f>
        <v>01</v>
      </c>
      <c r="P186" s="118" t="s">
        <v>3046</v>
      </c>
      <c r="Q186">
        <v>1</v>
      </c>
      <c r="R186">
        <f t="shared" ref="R186:R192" si="217">IF(P186="기계경비", J186, 0)</f>
        <v>0</v>
      </c>
      <c r="S186">
        <f t="shared" ref="S186:S192" si="218">IF(P186="운반비", L186, 0)</f>
        <v>0</v>
      </c>
      <c r="T186">
        <f t="shared" ref="T186:T192" si="219">IF(P186="작업부산물", F186, 0)</f>
        <v>0</v>
      </c>
      <c r="U186">
        <f t="shared" ref="U186:U192" si="220">IF(P186="관급", F186, 0)</f>
        <v>0</v>
      </c>
      <c r="V186">
        <f t="shared" ref="V186:V192" si="221">IF(P186="외주비", J186, 0)</f>
        <v>0</v>
      </c>
      <c r="W186">
        <f t="shared" ref="W186:W192" si="222">IF(P186="장비비", J186, 0)</f>
        <v>0</v>
      </c>
      <c r="X186">
        <f t="shared" ref="X186:X192" si="223">IF(P186="폐기물처리비", L186, 0)</f>
        <v>0</v>
      </c>
      <c r="Y186">
        <f t="shared" ref="Y186:Y192" si="224">IF(P186="가설비", J186, 0)</f>
        <v>0</v>
      </c>
      <c r="Z186">
        <f t="shared" ref="Z186:Z192" si="225">IF(P186="잡비제외분", F186, 0)</f>
        <v>0</v>
      </c>
      <c r="AA186">
        <f t="shared" ref="AA186:AA192" si="226">IF(P186="사급자재대", L186, 0)</f>
        <v>0</v>
      </c>
      <c r="AB186">
        <f t="shared" ref="AB186:AB192" si="227">IF(P186="관급자재대", L186, 0)</f>
        <v>0</v>
      </c>
      <c r="AC186">
        <f t="shared" ref="AC186:AC192" si="228">IF(P186="부산물", L186, 0)</f>
        <v>0</v>
      </c>
      <c r="AD186">
        <f t="shared" ref="AD186:AD192" si="229">IF(P186="품질검사비", L186, 0)</f>
        <v>0</v>
      </c>
      <c r="AE186">
        <f t="shared" ref="AE186:AE192" si="230">IF(P186="사용자항목3", L186, 0)</f>
        <v>0</v>
      </c>
      <c r="AF186">
        <f t="shared" ref="AF186:AF192" si="231">IF(P186="급식소 환기설비시험 조정평가", L186, 0)</f>
        <v>0</v>
      </c>
      <c r="AG186">
        <f t="shared" ref="AG186:AG192" si="232">IF(P186="사용자항목5", L186, 0)</f>
        <v>0</v>
      </c>
      <c r="AH186">
        <f t="shared" ref="AH186:AH192" si="233">IF(P186="사용자항목6", L186, 0)</f>
        <v>0</v>
      </c>
      <c r="AI186">
        <f t="shared" ref="AI186:AI192" si="234">IF(P186="사용자항목7", L186, 0)</f>
        <v>0</v>
      </c>
      <c r="AJ186">
        <f t="shared" ref="AJ186:AJ192" si="235">IF(P186="사용자항목8", L186, 0)</f>
        <v>0</v>
      </c>
      <c r="AK186">
        <f t="shared" ref="AK186:AK192" si="236">IF(P186="사용자항목9", L186, 0)</f>
        <v>0</v>
      </c>
      <c r="AL186">
        <f t="shared" ref="AL186:AL192" si="237">IF(P186="사용자항목10", L186, 0)</f>
        <v>0</v>
      </c>
      <c r="AM186">
        <f t="shared" ref="AM186:AM192" si="238">IF(P186="사용자항목11", L186, 0)</f>
        <v>0</v>
      </c>
      <c r="AN186">
        <f t="shared" ref="AN186:AN192" si="239">IF(P186="사용자항목12", L186, 0)</f>
        <v>0</v>
      </c>
      <c r="AO186">
        <f t="shared" ref="AO186:AO192" si="240">IF(P186="사용자항목13", L186, 0)</f>
        <v>0</v>
      </c>
      <c r="AP186">
        <f t="shared" ref="AP186:AP192" si="241">IF(P186="사용자항목14", L186, 0)</f>
        <v>0</v>
      </c>
      <c r="AQ186">
        <f t="shared" ref="AQ186:AQ192" si="242">IF(P186="사용자항목15", L186, 0)</f>
        <v>0</v>
      </c>
      <c r="AR186">
        <f t="shared" ref="AR186:AR192" si="243">IF(P186="사용자항목16", L186, 0)</f>
        <v>0</v>
      </c>
      <c r="AS186">
        <f t="shared" ref="AS186:AS192" si="244">IF(P186="사용자항목17", L186, 0)</f>
        <v>0</v>
      </c>
      <c r="AT186">
        <f t="shared" ref="AT186:AT192" si="245">IF(P186="사용자항목18", L186, 0)</f>
        <v>0</v>
      </c>
      <c r="AU186">
        <f t="shared" ref="AU186:AU192" si="246">IF(P186="사용자항목19", L186, 0)</f>
        <v>0</v>
      </c>
    </row>
    <row r="187" spans="1:51" ht="23.1" customHeight="1">
      <c r="A187" s="138" t="s">
        <v>3280</v>
      </c>
      <c r="B187" s="138" t="s">
        <v>3282</v>
      </c>
      <c r="C187" s="139" t="s">
        <v>511</v>
      </c>
      <c r="D187" s="141">
        <f>[2]공량산출서!F136</f>
        <v>1</v>
      </c>
      <c r="E187" s="141">
        <f>[2]단가대비표!L57</f>
        <v>23000</v>
      </c>
      <c r="F187" s="141">
        <f>ROUNDDOWN(D187*E187, 0)</f>
        <v>23000</v>
      </c>
      <c r="G187" s="141">
        <v>0</v>
      </c>
      <c r="H187" s="141">
        <f>ROUNDDOWN(D187*G187, 0)</f>
        <v>0</v>
      </c>
      <c r="I187" s="141">
        <v>0</v>
      </c>
      <c r="J187" s="141">
        <f>ROUNDDOWN(D187*I187, 0)</f>
        <v>0</v>
      </c>
      <c r="K187" s="141">
        <f t="shared" si="216"/>
        <v>23000</v>
      </c>
      <c r="L187" s="141">
        <f t="shared" si="216"/>
        <v>23000</v>
      </c>
      <c r="M187" s="154" t="s">
        <v>3283</v>
      </c>
      <c r="O187" t="str">
        <f>"01"</f>
        <v>01</v>
      </c>
      <c r="P187" s="118" t="s">
        <v>3046</v>
      </c>
      <c r="Q187">
        <v>1</v>
      </c>
      <c r="R187">
        <f t="shared" si="217"/>
        <v>0</v>
      </c>
      <c r="S187">
        <f t="shared" si="218"/>
        <v>0</v>
      </c>
      <c r="T187">
        <f t="shared" si="219"/>
        <v>0</v>
      </c>
      <c r="U187">
        <f t="shared" si="220"/>
        <v>0</v>
      </c>
      <c r="V187">
        <f t="shared" si="221"/>
        <v>0</v>
      </c>
      <c r="W187">
        <f t="shared" si="222"/>
        <v>0</v>
      </c>
      <c r="X187">
        <f t="shared" si="223"/>
        <v>0</v>
      </c>
      <c r="Y187">
        <f t="shared" si="224"/>
        <v>0</v>
      </c>
      <c r="Z187">
        <f t="shared" si="225"/>
        <v>0</v>
      </c>
      <c r="AA187">
        <f t="shared" si="226"/>
        <v>0</v>
      </c>
      <c r="AB187">
        <f t="shared" si="227"/>
        <v>0</v>
      </c>
      <c r="AC187">
        <f t="shared" si="228"/>
        <v>0</v>
      </c>
      <c r="AD187">
        <f t="shared" si="229"/>
        <v>0</v>
      </c>
      <c r="AE187">
        <f t="shared" si="230"/>
        <v>0</v>
      </c>
      <c r="AF187">
        <f t="shared" si="231"/>
        <v>0</v>
      </c>
      <c r="AG187">
        <f t="shared" si="232"/>
        <v>0</v>
      </c>
      <c r="AH187">
        <f t="shared" si="233"/>
        <v>0</v>
      </c>
      <c r="AI187">
        <f t="shared" si="234"/>
        <v>0</v>
      </c>
      <c r="AJ187">
        <f t="shared" si="235"/>
        <v>0</v>
      </c>
      <c r="AK187">
        <f t="shared" si="236"/>
        <v>0</v>
      </c>
      <c r="AL187">
        <f t="shared" si="237"/>
        <v>0</v>
      </c>
      <c r="AM187">
        <f t="shared" si="238"/>
        <v>0</v>
      </c>
      <c r="AN187">
        <f t="shared" si="239"/>
        <v>0</v>
      </c>
      <c r="AO187">
        <f t="shared" si="240"/>
        <v>0</v>
      </c>
      <c r="AP187">
        <f t="shared" si="241"/>
        <v>0</v>
      </c>
      <c r="AQ187">
        <f t="shared" si="242"/>
        <v>0</v>
      </c>
      <c r="AR187">
        <f t="shared" si="243"/>
        <v>0</v>
      </c>
      <c r="AS187">
        <f t="shared" si="244"/>
        <v>0</v>
      </c>
      <c r="AT187">
        <f t="shared" si="245"/>
        <v>0</v>
      </c>
      <c r="AU187">
        <f t="shared" si="246"/>
        <v>0</v>
      </c>
    </row>
    <row r="188" spans="1:51" ht="23.1" customHeight="1">
      <c r="A188" s="138" t="s">
        <v>3284</v>
      </c>
      <c r="B188" s="138" t="s">
        <v>3285</v>
      </c>
      <c r="C188" s="139" t="s">
        <v>511</v>
      </c>
      <c r="D188" s="141">
        <v>5</v>
      </c>
      <c r="E188" s="141">
        <f>[2]단가대비표!L54</f>
        <v>8000</v>
      </c>
      <c r="F188" s="141">
        <f>ROUNDDOWN(D188*E188, 0)</f>
        <v>40000</v>
      </c>
      <c r="G188" s="141">
        <v>0</v>
      </c>
      <c r="H188" s="141">
        <f>ROUNDDOWN(D188*G188, 0)</f>
        <v>0</v>
      </c>
      <c r="I188" s="141">
        <v>0</v>
      </c>
      <c r="J188" s="141">
        <f>ROUNDDOWN(D188*I188, 0)</f>
        <v>0</v>
      </c>
      <c r="K188" s="141">
        <f t="shared" si="216"/>
        <v>8000</v>
      </c>
      <c r="L188" s="141">
        <f t="shared" si="216"/>
        <v>40000</v>
      </c>
      <c r="M188" s="141"/>
      <c r="O188" t="str">
        <f>"01"</f>
        <v>01</v>
      </c>
      <c r="P188" s="118" t="s">
        <v>3046</v>
      </c>
      <c r="Q188">
        <v>1</v>
      </c>
      <c r="R188">
        <f t="shared" si="217"/>
        <v>0</v>
      </c>
      <c r="S188">
        <f t="shared" si="218"/>
        <v>0</v>
      </c>
      <c r="T188">
        <f t="shared" si="219"/>
        <v>0</v>
      </c>
      <c r="U188">
        <f t="shared" si="220"/>
        <v>0</v>
      </c>
      <c r="V188">
        <f t="shared" si="221"/>
        <v>0</v>
      </c>
      <c r="W188">
        <f t="shared" si="222"/>
        <v>0</v>
      </c>
      <c r="X188">
        <f t="shared" si="223"/>
        <v>0</v>
      </c>
      <c r="Y188">
        <f t="shared" si="224"/>
        <v>0</v>
      </c>
      <c r="Z188">
        <f t="shared" si="225"/>
        <v>0</v>
      </c>
      <c r="AA188">
        <f t="shared" si="226"/>
        <v>0</v>
      </c>
      <c r="AB188">
        <f t="shared" si="227"/>
        <v>0</v>
      </c>
      <c r="AC188">
        <f t="shared" si="228"/>
        <v>0</v>
      </c>
      <c r="AD188">
        <f t="shared" si="229"/>
        <v>0</v>
      </c>
      <c r="AE188">
        <f t="shared" si="230"/>
        <v>0</v>
      </c>
      <c r="AF188">
        <f t="shared" si="231"/>
        <v>0</v>
      </c>
      <c r="AG188">
        <f t="shared" si="232"/>
        <v>0</v>
      </c>
      <c r="AH188">
        <f t="shared" si="233"/>
        <v>0</v>
      </c>
      <c r="AI188">
        <f t="shared" si="234"/>
        <v>0</v>
      </c>
      <c r="AJ188">
        <f t="shared" si="235"/>
        <v>0</v>
      </c>
      <c r="AK188">
        <f t="shared" si="236"/>
        <v>0</v>
      </c>
      <c r="AL188">
        <f t="shared" si="237"/>
        <v>0</v>
      </c>
      <c r="AM188">
        <f t="shared" si="238"/>
        <v>0</v>
      </c>
      <c r="AN188">
        <f t="shared" si="239"/>
        <v>0</v>
      </c>
      <c r="AO188">
        <f t="shared" si="240"/>
        <v>0</v>
      </c>
      <c r="AP188">
        <f t="shared" si="241"/>
        <v>0</v>
      </c>
      <c r="AQ188">
        <f t="shared" si="242"/>
        <v>0</v>
      </c>
      <c r="AR188">
        <f t="shared" si="243"/>
        <v>0</v>
      </c>
      <c r="AS188">
        <f t="shared" si="244"/>
        <v>0</v>
      </c>
      <c r="AT188">
        <f t="shared" si="245"/>
        <v>0</v>
      </c>
      <c r="AU188">
        <f t="shared" si="246"/>
        <v>0</v>
      </c>
    </row>
    <row r="189" spans="1:51" ht="23.1" customHeight="1">
      <c r="A189" s="138" t="s">
        <v>3286</v>
      </c>
      <c r="B189" s="138" t="s">
        <v>3287</v>
      </c>
      <c r="C189" s="139" t="s">
        <v>511</v>
      </c>
      <c r="D189" s="141">
        <v>5</v>
      </c>
      <c r="E189" s="141">
        <f>[2]단가대비표!L53</f>
        <v>1500</v>
      </c>
      <c r="F189" s="141">
        <f>ROUNDDOWN(D189*E189, 0)</f>
        <v>7500</v>
      </c>
      <c r="G189" s="141">
        <v>0</v>
      </c>
      <c r="H189" s="141">
        <f>ROUNDDOWN(D189*G189, 0)</f>
        <v>0</v>
      </c>
      <c r="I189" s="141">
        <v>0</v>
      </c>
      <c r="J189" s="141">
        <f>ROUNDDOWN(D189*I189, 0)</f>
        <v>0</v>
      </c>
      <c r="K189" s="141">
        <f t="shared" si="216"/>
        <v>1500</v>
      </c>
      <c r="L189" s="141">
        <f t="shared" si="216"/>
        <v>7500</v>
      </c>
      <c r="M189" s="141"/>
      <c r="O189" t="str">
        <f>"01"</f>
        <v>01</v>
      </c>
      <c r="P189" s="118" t="s">
        <v>3046</v>
      </c>
      <c r="Q189">
        <v>1</v>
      </c>
      <c r="R189">
        <f t="shared" si="217"/>
        <v>0</v>
      </c>
      <c r="S189">
        <f t="shared" si="218"/>
        <v>0</v>
      </c>
      <c r="T189">
        <f t="shared" si="219"/>
        <v>0</v>
      </c>
      <c r="U189">
        <f t="shared" si="220"/>
        <v>0</v>
      </c>
      <c r="V189">
        <f t="shared" si="221"/>
        <v>0</v>
      </c>
      <c r="W189">
        <f t="shared" si="222"/>
        <v>0</v>
      </c>
      <c r="X189">
        <f t="shared" si="223"/>
        <v>0</v>
      </c>
      <c r="Y189">
        <f t="shared" si="224"/>
        <v>0</v>
      </c>
      <c r="Z189">
        <f t="shared" si="225"/>
        <v>0</v>
      </c>
      <c r="AA189">
        <f t="shared" si="226"/>
        <v>0</v>
      </c>
      <c r="AB189">
        <f t="shared" si="227"/>
        <v>0</v>
      </c>
      <c r="AC189">
        <f t="shared" si="228"/>
        <v>0</v>
      </c>
      <c r="AD189">
        <f t="shared" si="229"/>
        <v>0</v>
      </c>
      <c r="AE189">
        <f t="shared" si="230"/>
        <v>0</v>
      </c>
      <c r="AF189">
        <f t="shared" si="231"/>
        <v>0</v>
      </c>
      <c r="AG189">
        <f t="shared" si="232"/>
        <v>0</v>
      </c>
      <c r="AH189">
        <f t="shared" si="233"/>
        <v>0</v>
      </c>
      <c r="AI189">
        <f t="shared" si="234"/>
        <v>0</v>
      </c>
      <c r="AJ189">
        <f t="shared" si="235"/>
        <v>0</v>
      </c>
      <c r="AK189">
        <f t="shared" si="236"/>
        <v>0</v>
      </c>
      <c r="AL189">
        <f t="shared" si="237"/>
        <v>0</v>
      </c>
      <c r="AM189">
        <f t="shared" si="238"/>
        <v>0</v>
      </c>
      <c r="AN189">
        <f t="shared" si="239"/>
        <v>0</v>
      </c>
      <c r="AO189">
        <f t="shared" si="240"/>
        <v>0</v>
      </c>
      <c r="AP189">
        <f t="shared" si="241"/>
        <v>0</v>
      </c>
      <c r="AQ189">
        <f t="shared" si="242"/>
        <v>0</v>
      </c>
      <c r="AR189">
        <f t="shared" si="243"/>
        <v>0</v>
      </c>
      <c r="AS189">
        <f t="shared" si="244"/>
        <v>0</v>
      </c>
      <c r="AT189">
        <f t="shared" si="245"/>
        <v>0</v>
      </c>
      <c r="AU189">
        <f t="shared" si="246"/>
        <v>0</v>
      </c>
    </row>
    <row r="190" spans="1:51" ht="23.1" customHeight="1">
      <c r="A190" s="138" t="s">
        <v>967</v>
      </c>
      <c r="B190" s="142" t="str">
        <f>"노무비의 " &amp; N190*100 &amp; "%"</f>
        <v>노무비의 2%</v>
      </c>
      <c r="C190" s="139" t="s">
        <v>800</v>
      </c>
      <c r="D190" s="141">
        <v>1</v>
      </c>
      <c r="E190" s="141">
        <f>SUMIF(O186:O192, "02", H186:H192)</f>
        <v>71404</v>
      </c>
      <c r="F190" s="141">
        <f>ROUNDDOWN((E190)*N190, 0)</f>
        <v>1428</v>
      </c>
      <c r="G190" s="141"/>
      <c r="H190" s="141"/>
      <c r="I190" s="141"/>
      <c r="J190" s="141"/>
      <c r="K190" s="141">
        <f t="shared" si="216"/>
        <v>71404</v>
      </c>
      <c r="L190" s="141">
        <f t="shared" si="216"/>
        <v>1428</v>
      </c>
      <c r="M190" s="141"/>
      <c r="N190">
        <v>0.02</v>
      </c>
      <c r="O190" t="str">
        <f>""</f>
        <v/>
      </c>
      <c r="P190" s="118" t="s">
        <v>3046</v>
      </c>
      <c r="Q190">
        <v>1</v>
      </c>
      <c r="R190">
        <f t="shared" si="217"/>
        <v>0</v>
      </c>
      <c r="S190">
        <f t="shared" si="218"/>
        <v>0</v>
      </c>
      <c r="T190">
        <f t="shared" si="219"/>
        <v>0</v>
      </c>
      <c r="U190">
        <f t="shared" si="220"/>
        <v>0</v>
      </c>
      <c r="V190">
        <f t="shared" si="221"/>
        <v>0</v>
      </c>
      <c r="W190">
        <f t="shared" si="222"/>
        <v>0</v>
      </c>
      <c r="X190">
        <f t="shared" si="223"/>
        <v>0</v>
      </c>
      <c r="Y190">
        <f t="shared" si="224"/>
        <v>0</v>
      </c>
      <c r="Z190">
        <f t="shared" si="225"/>
        <v>0</v>
      </c>
      <c r="AA190">
        <f t="shared" si="226"/>
        <v>0</v>
      </c>
      <c r="AB190">
        <f t="shared" si="227"/>
        <v>0</v>
      </c>
      <c r="AC190">
        <f t="shared" si="228"/>
        <v>0</v>
      </c>
      <c r="AD190">
        <f t="shared" si="229"/>
        <v>0</v>
      </c>
      <c r="AE190">
        <f t="shared" si="230"/>
        <v>0</v>
      </c>
      <c r="AF190">
        <f t="shared" si="231"/>
        <v>0</v>
      </c>
      <c r="AG190">
        <f t="shared" si="232"/>
        <v>0</v>
      </c>
      <c r="AH190">
        <f t="shared" si="233"/>
        <v>0</v>
      </c>
      <c r="AI190">
        <f t="shared" si="234"/>
        <v>0</v>
      </c>
      <c r="AJ190">
        <f t="shared" si="235"/>
        <v>0</v>
      </c>
      <c r="AK190">
        <f t="shared" si="236"/>
        <v>0</v>
      </c>
      <c r="AL190">
        <f t="shared" si="237"/>
        <v>0</v>
      </c>
      <c r="AM190">
        <f t="shared" si="238"/>
        <v>0</v>
      </c>
      <c r="AN190">
        <f t="shared" si="239"/>
        <v>0</v>
      </c>
      <c r="AO190">
        <f t="shared" si="240"/>
        <v>0</v>
      </c>
      <c r="AP190">
        <f t="shared" si="241"/>
        <v>0</v>
      </c>
      <c r="AQ190">
        <f t="shared" si="242"/>
        <v>0</v>
      </c>
      <c r="AR190">
        <f t="shared" si="243"/>
        <v>0</v>
      </c>
      <c r="AS190">
        <f t="shared" si="244"/>
        <v>0</v>
      </c>
      <c r="AT190">
        <f t="shared" si="245"/>
        <v>0</v>
      </c>
      <c r="AU190">
        <f t="shared" si="246"/>
        <v>0</v>
      </c>
      <c r="AW190" s="118" t="s">
        <v>2651</v>
      </c>
      <c r="AX190" s="118" t="s">
        <v>3086</v>
      </c>
    </row>
    <row r="191" spans="1:51" ht="23.1" customHeight="1">
      <c r="A191" s="138" t="s">
        <v>3087</v>
      </c>
      <c r="B191" s="138" t="s">
        <v>872</v>
      </c>
      <c r="C191" s="139" t="s">
        <v>873</v>
      </c>
      <c r="D191" s="141">
        <f>[2]공량산출서!G149</f>
        <v>0.21</v>
      </c>
      <c r="E191" s="141">
        <v>0</v>
      </c>
      <c r="F191" s="141">
        <f>ROUNDDOWN(D191*E191, 0)</f>
        <v>0</v>
      </c>
      <c r="G191" s="141">
        <f>[2]단가대비표!L129</f>
        <v>241698</v>
      </c>
      <c r="H191" s="141">
        <f>ROUNDDOWN(D191*G191, 0)</f>
        <v>50756</v>
      </c>
      <c r="I191" s="141">
        <v>0</v>
      </c>
      <c r="J191" s="141">
        <f>ROUNDDOWN(D191*I191, 0)</f>
        <v>0</v>
      </c>
      <c r="K191" s="141">
        <f t="shared" si="216"/>
        <v>241698</v>
      </c>
      <c r="L191" s="141">
        <f t="shared" si="216"/>
        <v>50756</v>
      </c>
      <c r="M191" s="141"/>
      <c r="O191" t="str">
        <f>"02"</f>
        <v>02</v>
      </c>
      <c r="P191" s="118" t="s">
        <v>3046</v>
      </c>
      <c r="Q191">
        <v>1</v>
      </c>
      <c r="R191">
        <f t="shared" si="217"/>
        <v>0</v>
      </c>
      <c r="S191">
        <f t="shared" si="218"/>
        <v>0</v>
      </c>
      <c r="T191">
        <f t="shared" si="219"/>
        <v>0</v>
      </c>
      <c r="U191">
        <f t="shared" si="220"/>
        <v>0</v>
      </c>
      <c r="V191">
        <f t="shared" si="221"/>
        <v>0</v>
      </c>
      <c r="W191">
        <f t="shared" si="222"/>
        <v>0</v>
      </c>
      <c r="X191">
        <f t="shared" si="223"/>
        <v>0</v>
      </c>
      <c r="Y191">
        <f t="shared" si="224"/>
        <v>0</v>
      </c>
      <c r="Z191">
        <f t="shared" si="225"/>
        <v>0</v>
      </c>
      <c r="AA191">
        <f t="shared" si="226"/>
        <v>0</v>
      </c>
      <c r="AB191">
        <f t="shared" si="227"/>
        <v>0</v>
      </c>
      <c r="AC191">
        <f t="shared" si="228"/>
        <v>0</v>
      </c>
      <c r="AD191">
        <f t="shared" si="229"/>
        <v>0</v>
      </c>
      <c r="AE191">
        <f t="shared" si="230"/>
        <v>0</v>
      </c>
      <c r="AF191">
        <f t="shared" si="231"/>
        <v>0</v>
      </c>
      <c r="AG191">
        <f t="shared" si="232"/>
        <v>0</v>
      </c>
      <c r="AH191">
        <f t="shared" si="233"/>
        <v>0</v>
      </c>
      <c r="AI191">
        <f t="shared" si="234"/>
        <v>0</v>
      </c>
      <c r="AJ191">
        <f t="shared" si="235"/>
        <v>0</v>
      </c>
      <c r="AK191">
        <f t="shared" si="236"/>
        <v>0</v>
      </c>
      <c r="AL191">
        <f t="shared" si="237"/>
        <v>0</v>
      </c>
      <c r="AM191">
        <f t="shared" si="238"/>
        <v>0</v>
      </c>
      <c r="AN191">
        <f t="shared" si="239"/>
        <v>0</v>
      </c>
      <c r="AO191">
        <f t="shared" si="240"/>
        <v>0</v>
      </c>
      <c r="AP191">
        <f t="shared" si="241"/>
        <v>0</v>
      </c>
      <c r="AQ191">
        <f t="shared" si="242"/>
        <v>0</v>
      </c>
      <c r="AR191">
        <f t="shared" si="243"/>
        <v>0</v>
      </c>
      <c r="AS191">
        <f t="shared" si="244"/>
        <v>0</v>
      </c>
      <c r="AT191">
        <f t="shared" si="245"/>
        <v>0</v>
      </c>
      <c r="AU191">
        <f t="shared" si="246"/>
        <v>0</v>
      </c>
    </row>
    <row r="192" spans="1:51" ht="23.1" customHeight="1">
      <c r="A192" s="138" t="s">
        <v>876</v>
      </c>
      <c r="B192" s="138" t="s">
        <v>872</v>
      </c>
      <c r="C192" s="139" t="s">
        <v>873</v>
      </c>
      <c r="D192" s="141">
        <f>[2]공량산출서!H149</f>
        <v>0.12</v>
      </c>
      <c r="E192" s="141">
        <v>0</v>
      </c>
      <c r="F192" s="141">
        <f>ROUNDDOWN(D192*E192, 0)</f>
        <v>0</v>
      </c>
      <c r="G192" s="141">
        <f>[2]단가대비표!L135</f>
        <v>172068</v>
      </c>
      <c r="H192" s="141">
        <f>ROUNDDOWN(D192*G192, 0)</f>
        <v>20648</v>
      </c>
      <c r="I192" s="141">
        <v>0</v>
      </c>
      <c r="J192" s="141">
        <f>ROUNDDOWN(D192*I192, 0)</f>
        <v>0</v>
      </c>
      <c r="K192" s="141">
        <f t="shared" si="216"/>
        <v>172068</v>
      </c>
      <c r="L192" s="141">
        <f t="shared" si="216"/>
        <v>20648</v>
      </c>
      <c r="M192" s="141"/>
      <c r="O192" t="str">
        <f>"02"</f>
        <v>02</v>
      </c>
      <c r="P192" s="118" t="s">
        <v>3046</v>
      </c>
      <c r="Q192">
        <v>1</v>
      </c>
      <c r="R192">
        <f t="shared" si="217"/>
        <v>0</v>
      </c>
      <c r="S192">
        <f t="shared" si="218"/>
        <v>0</v>
      </c>
      <c r="T192">
        <f t="shared" si="219"/>
        <v>0</v>
      </c>
      <c r="U192">
        <f t="shared" si="220"/>
        <v>0</v>
      </c>
      <c r="V192">
        <f t="shared" si="221"/>
        <v>0</v>
      </c>
      <c r="W192">
        <f t="shared" si="222"/>
        <v>0</v>
      </c>
      <c r="X192">
        <f t="shared" si="223"/>
        <v>0</v>
      </c>
      <c r="Y192">
        <f t="shared" si="224"/>
        <v>0</v>
      </c>
      <c r="Z192">
        <f t="shared" si="225"/>
        <v>0</v>
      </c>
      <c r="AA192">
        <f t="shared" si="226"/>
        <v>0</v>
      </c>
      <c r="AB192">
        <f t="shared" si="227"/>
        <v>0</v>
      </c>
      <c r="AC192">
        <f t="shared" si="228"/>
        <v>0</v>
      </c>
      <c r="AD192">
        <f t="shared" si="229"/>
        <v>0</v>
      </c>
      <c r="AE192">
        <f t="shared" si="230"/>
        <v>0</v>
      </c>
      <c r="AF192">
        <f t="shared" si="231"/>
        <v>0</v>
      </c>
      <c r="AG192">
        <f t="shared" si="232"/>
        <v>0</v>
      </c>
      <c r="AH192">
        <f t="shared" si="233"/>
        <v>0</v>
      </c>
      <c r="AI192">
        <f t="shared" si="234"/>
        <v>0</v>
      </c>
      <c r="AJ192">
        <f t="shared" si="235"/>
        <v>0</v>
      </c>
      <c r="AK192">
        <f t="shared" si="236"/>
        <v>0</v>
      </c>
      <c r="AL192">
        <f t="shared" si="237"/>
        <v>0</v>
      </c>
      <c r="AM192">
        <f t="shared" si="238"/>
        <v>0</v>
      </c>
      <c r="AN192">
        <f t="shared" si="239"/>
        <v>0</v>
      </c>
      <c r="AO192">
        <f t="shared" si="240"/>
        <v>0</v>
      </c>
      <c r="AP192">
        <f t="shared" si="241"/>
        <v>0</v>
      </c>
      <c r="AQ192">
        <f t="shared" si="242"/>
        <v>0</v>
      </c>
      <c r="AR192">
        <f t="shared" si="243"/>
        <v>0</v>
      </c>
      <c r="AS192">
        <f t="shared" si="244"/>
        <v>0</v>
      </c>
      <c r="AT192">
        <f t="shared" si="245"/>
        <v>0</v>
      </c>
      <c r="AU192">
        <f t="shared" si="246"/>
        <v>0</v>
      </c>
    </row>
    <row r="193" spans="1:51" ht="23.1" customHeight="1">
      <c r="A193" s="142"/>
      <c r="B193" s="142"/>
      <c r="C193" s="140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</row>
    <row r="194" spans="1:51" ht="23.1" customHeight="1">
      <c r="A194" s="142"/>
      <c r="B194" s="142"/>
      <c r="C194" s="140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</row>
    <row r="195" spans="1:51" ht="23.1" customHeight="1">
      <c r="A195" s="142"/>
      <c r="B195" s="142"/>
      <c r="C195" s="140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</row>
    <row r="196" spans="1:51" ht="23.1" customHeight="1">
      <c r="A196" s="142"/>
      <c r="B196" s="142"/>
      <c r="C196" s="140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</row>
    <row r="197" spans="1:51" ht="23.1" customHeight="1">
      <c r="A197" s="142"/>
      <c r="B197" s="142"/>
      <c r="C197" s="140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</row>
    <row r="198" spans="1:51" ht="23.1" customHeight="1">
      <c r="A198" s="142"/>
      <c r="B198" s="142"/>
      <c r="C198" s="140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</row>
    <row r="199" spans="1:51" ht="23.1" customHeight="1">
      <c r="A199" s="142"/>
      <c r="B199" s="142"/>
      <c r="C199" s="140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</row>
    <row r="200" spans="1:51" ht="23.1" customHeight="1">
      <c r="A200" s="142"/>
      <c r="B200" s="142"/>
      <c r="C200" s="140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</row>
    <row r="201" spans="1:51" ht="23.1" customHeight="1">
      <c r="A201" s="142"/>
      <c r="B201" s="142"/>
      <c r="C201" s="140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</row>
    <row r="202" spans="1:51" ht="23.1" customHeight="1">
      <c r="A202" s="148" t="s">
        <v>3089</v>
      </c>
      <c r="B202" s="149"/>
      <c r="C202" s="150"/>
      <c r="D202" s="151"/>
      <c r="E202" s="151"/>
      <c r="F202" s="151">
        <f>ROUNDDOWN(SUMIF(Q186:Q201, "1", F186:F201), 0)</f>
        <v>182478</v>
      </c>
      <c r="G202" s="151"/>
      <c r="H202" s="151">
        <f>ROUNDDOWN(SUMIF(Q186:Q201, "1", H186:H201), 0)</f>
        <v>71404</v>
      </c>
      <c r="I202" s="151"/>
      <c r="J202" s="151">
        <f>ROUNDDOWN(SUMIF(Q186:Q201, "1", J186:J201), 0)</f>
        <v>0</v>
      </c>
      <c r="K202" s="151"/>
      <c r="L202" s="151">
        <f>F202+H202+J202</f>
        <v>253882</v>
      </c>
      <c r="M202" s="151"/>
      <c r="R202">
        <f t="shared" ref="R202:AY202" si="247">ROUNDDOWN(SUM(R186:R192), 0)</f>
        <v>0</v>
      </c>
      <c r="S202">
        <f t="shared" si="247"/>
        <v>0</v>
      </c>
      <c r="T202">
        <f t="shared" si="247"/>
        <v>0</v>
      </c>
      <c r="U202">
        <f t="shared" si="247"/>
        <v>0</v>
      </c>
      <c r="V202">
        <f t="shared" si="247"/>
        <v>0</v>
      </c>
      <c r="W202">
        <f t="shared" si="247"/>
        <v>0</v>
      </c>
      <c r="X202">
        <f t="shared" si="247"/>
        <v>0</v>
      </c>
      <c r="Y202">
        <f t="shared" si="247"/>
        <v>0</v>
      </c>
      <c r="Z202">
        <f t="shared" si="247"/>
        <v>0</v>
      </c>
      <c r="AA202">
        <f t="shared" si="247"/>
        <v>0</v>
      </c>
      <c r="AB202">
        <f t="shared" si="247"/>
        <v>0</v>
      </c>
      <c r="AC202">
        <f t="shared" si="247"/>
        <v>0</v>
      </c>
      <c r="AD202">
        <f t="shared" si="247"/>
        <v>0</v>
      </c>
      <c r="AE202">
        <f t="shared" si="247"/>
        <v>0</v>
      </c>
      <c r="AF202">
        <f t="shared" si="247"/>
        <v>0</v>
      </c>
      <c r="AG202">
        <f t="shared" si="247"/>
        <v>0</v>
      </c>
      <c r="AH202">
        <f t="shared" si="247"/>
        <v>0</v>
      </c>
      <c r="AI202">
        <f t="shared" si="247"/>
        <v>0</v>
      </c>
      <c r="AJ202">
        <f t="shared" si="247"/>
        <v>0</v>
      </c>
      <c r="AK202">
        <f t="shared" si="247"/>
        <v>0</v>
      </c>
      <c r="AL202">
        <f t="shared" si="247"/>
        <v>0</v>
      </c>
      <c r="AM202">
        <f t="shared" si="247"/>
        <v>0</v>
      </c>
      <c r="AN202">
        <f t="shared" si="247"/>
        <v>0</v>
      </c>
      <c r="AO202">
        <f t="shared" si="247"/>
        <v>0</v>
      </c>
      <c r="AP202">
        <f t="shared" si="247"/>
        <v>0</v>
      </c>
      <c r="AQ202">
        <f t="shared" si="247"/>
        <v>0</v>
      </c>
      <c r="AR202">
        <f t="shared" si="247"/>
        <v>0</v>
      </c>
      <c r="AS202">
        <f t="shared" si="247"/>
        <v>0</v>
      </c>
      <c r="AT202">
        <f t="shared" si="247"/>
        <v>0</v>
      </c>
      <c r="AU202">
        <f t="shared" si="247"/>
        <v>0</v>
      </c>
      <c r="AV202">
        <f t="shared" si="247"/>
        <v>0</v>
      </c>
      <c r="AW202">
        <f t="shared" si="247"/>
        <v>0</v>
      </c>
      <c r="AX202">
        <f t="shared" si="247"/>
        <v>0</v>
      </c>
      <c r="AY202">
        <f t="shared" si="247"/>
        <v>0</v>
      </c>
    </row>
    <row r="203" spans="1:51" ht="23.1" customHeight="1">
      <c r="A203" s="152" t="s">
        <v>3288</v>
      </c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</row>
    <row r="204" spans="1:51" ht="23.1" customHeight="1">
      <c r="A204" s="138" t="s">
        <v>3289</v>
      </c>
      <c r="B204" s="138" t="s">
        <v>3290</v>
      </c>
      <c r="C204" s="139" t="s">
        <v>68</v>
      </c>
      <c r="D204" s="141">
        <v>1</v>
      </c>
      <c r="E204" s="141">
        <v>1865000</v>
      </c>
      <c r="F204" s="141">
        <f t="shared" ref="F204:F209" si="248">ROUNDDOWN(D204*E204, 0)</f>
        <v>1865000</v>
      </c>
      <c r="G204" s="141">
        <v>0</v>
      </c>
      <c r="H204" s="141">
        <f t="shared" ref="H204:H209" si="249">ROUNDDOWN(D204*G204, 0)</f>
        <v>0</v>
      </c>
      <c r="I204" s="141">
        <v>0</v>
      </c>
      <c r="J204" s="141">
        <f t="shared" ref="J204:J209" si="250">ROUNDDOWN(D204*I204, 0)</f>
        <v>0</v>
      </c>
      <c r="K204" s="141">
        <f t="shared" ref="K204:L209" si="251">E204+G204+I204</f>
        <v>1865000</v>
      </c>
      <c r="L204" s="141">
        <f t="shared" si="251"/>
        <v>1865000</v>
      </c>
      <c r="M204" s="141"/>
      <c r="O204" t="str">
        <f>""</f>
        <v/>
      </c>
      <c r="P204" s="118" t="s">
        <v>3046</v>
      </c>
      <c r="Q204">
        <v>1</v>
      </c>
      <c r="R204">
        <f t="shared" ref="R204:R209" si="252">IF(P204="기계경비", J204, 0)</f>
        <v>0</v>
      </c>
      <c r="S204">
        <f t="shared" ref="S204:S209" si="253">IF(P204="운반비", L204, 0)</f>
        <v>0</v>
      </c>
      <c r="T204">
        <f t="shared" ref="T204:T209" si="254">IF(P204="작업부산물", F204, 0)</f>
        <v>0</v>
      </c>
      <c r="U204">
        <f t="shared" ref="U204:U209" si="255">IF(P204="관급", F204, 0)</f>
        <v>0</v>
      </c>
      <c r="V204">
        <f t="shared" ref="V204:V209" si="256">IF(P204="외주비", J204, 0)</f>
        <v>0</v>
      </c>
      <c r="W204">
        <f t="shared" ref="W204:W209" si="257">IF(P204="장비비", J204, 0)</f>
        <v>0</v>
      </c>
      <c r="X204">
        <f t="shared" ref="X204:X209" si="258">IF(P204="폐기물처리비", L204, 0)</f>
        <v>0</v>
      </c>
      <c r="Y204">
        <f t="shared" ref="Y204:Y209" si="259">IF(P204="가설비", J204, 0)</f>
        <v>0</v>
      </c>
      <c r="Z204">
        <f t="shared" ref="Z204:Z209" si="260">IF(P204="잡비제외분", F204, 0)</f>
        <v>0</v>
      </c>
      <c r="AA204">
        <f t="shared" ref="AA204:AA209" si="261">IF(P204="사급자재대", L204, 0)</f>
        <v>0</v>
      </c>
      <c r="AB204">
        <f t="shared" ref="AB204:AB209" si="262">IF(P204="관급자재대", L204, 0)</f>
        <v>0</v>
      </c>
      <c r="AC204">
        <f t="shared" ref="AC204:AC209" si="263">IF(P204="부산물", L204, 0)</f>
        <v>0</v>
      </c>
      <c r="AD204">
        <f t="shared" ref="AD204:AD209" si="264">IF(P204="품질검사비", L204, 0)</f>
        <v>0</v>
      </c>
      <c r="AE204">
        <f t="shared" ref="AE204:AE209" si="265">IF(P204="사용자항목3", L204, 0)</f>
        <v>0</v>
      </c>
      <c r="AF204">
        <f t="shared" ref="AF204:AF209" si="266">IF(P204="급식소 환기설비시험 조정평가", L204, 0)</f>
        <v>0</v>
      </c>
      <c r="AG204">
        <f t="shared" ref="AG204:AG209" si="267">IF(P204="사용자항목5", L204, 0)</f>
        <v>0</v>
      </c>
      <c r="AH204">
        <f t="shared" ref="AH204:AH209" si="268">IF(P204="사용자항목6", L204, 0)</f>
        <v>0</v>
      </c>
      <c r="AI204">
        <f t="shared" ref="AI204:AI209" si="269">IF(P204="사용자항목7", L204, 0)</f>
        <v>0</v>
      </c>
      <c r="AJ204">
        <f t="shared" ref="AJ204:AJ209" si="270">IF(P204="사용자항목8", L204, 0)</f>
        <v>0</v>
      </c>
      <c r="AK204">
        <f t="shared" ref="AK204:AK209" si="271">IF(P204="사용자항목9", L204, 0)</f>
        <v>0</v>
      </c>
      <c r="AL204">
        <f t="shared" ref="AL204:AL209" si="272">IF(P204="사용자항목10", L204, 0)</f>
        <v>0</v>
      </c>
      <c r="AM204">
        <f t="shared" ref="AM204:AM209" si="273">IF(P204="사용자항목11", L204, 0)</f>
        <v>0</v>
      </c>
      <c r="AN204">
        <f t="shared" ref="AN204:AN209" si="274">IF(P204="사용자항목12", L204, 0)</f>
        <v>0</v>
      </c>
      <c r="AO204">
        <f t="shared" ref="AO204:AO209" si="275">IF(P204="사용자항목13", L204, 0)</f>
        <v>0</v>
      </c>
      <c r="AP204">
        <f t="shared" ref="AP204:AP209" si="276">IF(P204="사용자항목14", L204, 0)</f>
        <v>0</v>
      </c>
      <c r="AQ204">
        <f t="shared" ref="AQ204:AQ209" si="277">IF(P204="사용자항목15", L204, 0)</f>
        <v>0</v>
      </c>
      <c r="AR204">
        <f t="shared" ref="AR204:AR209" si="278">IF(P204="사용자항목16", L204, 0)</f>
        <v>0</v>
      </c>
      <c r="AS204">
        <f t="shared" ref="AS204:AS209" si="279">IF(P204="사용자항목17", L204, 0)</f>
        <v>0</v>
      </c>
      <c r="AT204">
        <f t="shared" ref="AT204:AT209" si="280">IF(P204="사용자항목18", L204, 0)</f>
        <v>0</v>
      </c>
      <c r="AU204">
        <f t="shared" ref="AU204:AU209" si="281">IF(P204="사용자항목19", L204, 0)</f>
        <v>0</v>
      </c>
    </row>
    <row r="205" spans="1:51" ht="23.1" customHeight="1">
      <c r="A205" s="138" t="s">
        <v>3289</v>
      </c>
      <c r="B205" s="138" t="s">
        <v>3291</v>
      </c>
      <c r="C205" s="139" t="s">
        <v>68</v>
      </c>
      <c r="D205" s="141">
        <v>1</v>
      </c>
      <c r="E205" s="141">
        <v>2696000</v>
      </c>
      <c r="F205" s="141">
        <f t="shared" si="248"/>
        <v>2696000</v>
      </c>
      <c r="G205" s="141">
        <v>0</v>
      </c>
      <c r="H205" s="141">
        <f t="shared" si="249"/>
        <v>0</v>
      </c>
      <c r="I205" s="141">
        <v>0</v>
      </c>
      <c r="J205" s="141">
        <f t="shared" si="250"/>
        <v>0</v>
      </c>
      <c r="K205" s="141">
        <f t="shared" si="251"/>
        <v>2696000</v>
      </c>
      <c r="L205" s="141">
        <f t="shared" si="251"/>
        <v>2696000</v>
      </c>
      <c r="M205" s="141"/>
      <c r="O205" t="str">
        <f>""</f>
        <v/>
      </c>
      <c r="P205" s="118" t="s">
        <v>3046</v>
      </c>
      <c r="Q205">
        <v>1</v>
      </c>
      <c r="R205">
        <f t="shared" si="252"/>
        <v>0</v>
      </c>
      <c r="S205">
        <f t="shared" si="253"/>
        <v>0</v>
      </c>
      <c r="T205">
        <f t="shared" si="254"/>
        <v>0</v>
      </c>
      <c r="U205">
        <f t="shared" si="255"/>
        <v>0</v>
      </c>
      <c r="V205">
        <f t="shared" si="256"/>
        <v>0</v>
      </c>
      <c r="W205">
        <f t="shared" si="257"/>
        <v>0</v>
      </c>
      <c r="X205">
        <f t="shared" si="258"/>
        <v>0</v>
      </c>
      <c r="Y205">
        <f t="shared" si="259"/>
        <v>0</v>
      </c>
      <c r="Z205">
        <f t="shared" si="260"/>
        <v>0</v>
      </c>
      <c r="AA205">
        <f t="shared" si="261"/>
        <v>0</v>
      </c>
      <c r="AB205">
        <f t="shared" si="262"/>
        <v>0</v>
      </c>
      <c r="AC205">
        <f t="shared" si="263"/>
        <v>0</v>
      </c>
      <c r="AD205">
        <f t="shared" si="264"/>
        <v>0</v>
      </c>
      <c r="AE205">
        <f t="shared" si="265"/>
        <v>0</v>
      </c>
      <c r="AF205">
        <f t="shared" si="266"/>
        <v>0</v>
      </c>
      <c r="AG205">
        <f t="shared" si="267"/>
        <v>0</v>
      </c>
      <c r="AH205">
        <f t="shared" si="268"/>
        <v>0</v>
      </c>
      <c r="AI205">
        <f t="shared" si="269"/>
        <v>0</v>
      </c>
      <c r="AJ205">
        <f t="shared" si="270"/>
        <v>0</v>
      </c>
      <c r="AK205">
        <f t="shared" si="271"/>
        <v>0</v>
      </c>
      <c r="AL205">
        <f t="shared" si="272"/>
        <v>0</v>
      </c>
      <c r="AM205">
        <f t="shared" si="273"/>
        <v>0</v>
      </c>
      <c r="AN205">
        <f t="shared" si="274"/>
        <v>0</v>
      </c>
      <c r="AO205">
        <f t="shared" si="275"/>
        <v>0</v>
      </c>
      <c r="AP205">
        <f t="shared" si="276"/>
        <v>0</v>
      </c>
      <c r="AQ205">
        <f t="shared" si="277"/>
        <v>0</v>
      </c>
      <c r="AR205">
        <f t="shared" si="278"/>
        <v>0</v>
      </c>
      <c r="AS205">
        <f t="shared" si="279"/>
        <v>0</v>
      </c>
      <c r="AT205">
        <f t="shared" si="280"/>
        <v>0</v>
      </c>
      <c r="AU205">
        <f t="shared" si="281"/>
        <v>0</v>
      </c>
    </row>
    <row r="206" spans="1:51" ht="23.1" customHeight="1">
      <c r="A206" s="138" t="s">
        <v>3292</v>
      </c>
      <c r="B206" s="138" t="s">
        <v>3293</v>
      </c>
      <c r="C206" s="139" t="s">
        <v>68</v>
      </c>
      <c r="D206" s="141">
        <v>2</v>
      </c>
      <c r="E206" s="141">
        <v>500000</v>
      </c>
      <c r="F206" s="141">
        <f t="shared" si="248"/>
        <v>1000000</v>
      </c>
      <c r="G206" s="141">
        <v>0</v>
      </c>
      <c r="H206" s="141">
        <f t="shared" si="249"/>
        <v>0</v>
      </c>
      <c r="I206" s="141">
        <v>0</v>
      </c>
      <c r="J206" s="141">
        <f t="shared" si="250"/>
        <v>0</v>
      </c>
      <c r="K206" s="141">
        <f t="shared" si="251"/>
        <v>500000</v>
      </c>
      <c r="L206" s="141">
        <f t="shared" si="251"/>
        <v>1000000</v>
      </c>
      <c r="M206" s="141"/>
      <c r="O206" t="str">
        <f>""</f>
        <v/>
      </c>
      <c r="P206" s="118" t="s">
        <v>3046</v>
      </c>
      <c r="Q206">
        <v>1</v>
      </c>
      <c r="R206">
        <f t="shared" si="252"/>
        <v>0</v>
      </c>
      <c r="S206">
        <f t="shared" si="253"/>
        <v>0</v>
      </c>
      <c r="T206">
        <f t="shared" si="254"/>
        <v>0</v>
      </c>
      <c r="U206">
        <f t="shared" si="255"/>
        <v>0</v>
      </c>
      <c r="V206">
        <f t="shared" si="256"/>
        <v>0</v>
      </c>
      <c r="W206">
        <f t="shared" si="257"/>
        <v>0</v>
      </c>
      <c r="X206">
        <f t="shared" si="258"/>
        <v>0</v>
      </c>
      <c r="Y206">
        <f t="shared" si="259"/>
        <v>0</v>
      </c>
      <c r="Z206">
        <f t="shared" si="260"/>
        <v>0</v>
      </c>
      <c r="AA206">
        <f t="shared" si="261"/>
        <v>0</v>
      </c>
      <c r="AB206">
        <f t="shared" si="262"/>
        <v>0</v>
      </c>
      <c r="AC206">
        <f t="shared" si="263"/>
        <v>0</v>
      </c>
      <c r="AD206">
        <f t="shared" si="264"/>
        <v>0</v>
      </c>
      <c r="AE206">
        <f t="shared" si="265"/>
        <v>0</v>
      </c>
      <c r="AF206">
        <f t="shared" si="266"/>
        <v>0</v>
      </c>
      <c r="AG206">
        <f t="shared" si="267"/>
        <v>0</v>
      </c>
      <c r="AH206">
        <f t="shared" si="268"/>
        <v>0</v>
      </c>
      <c r="AI206">
        <f t="shared" si="269"/>
        <v>0</v>
      </c>
      <c r="AJ206">
        <f t="shared" si="270"/>
        <v>0</v>
      </c>
      <c r="AK206">
        <f t="shared" si="271"/>
        <v>0</v>
      </c>
      <c r="AL206">
        <f t="shared" si="272"/>
        <v>0</v>
      </c>
      <c r="AM206">
        <f t="shared" si="273"/>
        <v>0</v>
      </c>
      <c r="AN206">
        <f t="shared" si="274"/>
        <v>0</v>
      </c>
      <c r="AO206">
        <f t="shared" si="275"/>
        <v>0</v>
      </c>
      <c r="AP206">
        <f t="shared" si="276"/>
        <v>0</v>
      </c>
      <c r="AQ206">
        <f t="shared" si="277"/>
        <v>0</v>
      </c>
      <c r="AR206">
        <f t="shared" si="278"/>
        <v>0</v>
      </c>
      <c r="AS206">
        <f t="shared" si="279"/>
        <v>0</v>
      </c>
      <c r="AT206">
        <f t="shared" si="280"/>
        <v>0</v>
      </c>
      <c r="AU206">
        <f t="shared" si="281"/>
        <v>0</v>
      </c>
    </row>
    <row r="207" spans="1:51" ht="23.1" customHeight="1">
      <c r="A207" s="138" t="s">
        <v>3292</v>
      </c>
      <c r="B207" s="138" t="s">
        <v>3294</v>
      </c>
      <c r="C207" s="139" t="s">
        <v>68</v>
      </c>
      <c r="D207" s="141">
        <v>2</v>
      </c>
      <c r="E207" s="141">
        <v>200000</v>
      </c>
      <c r="F207" s="141">
        <f t="shared" si="248"/>
        <v>400000</v>
      </c>
      <c r="G207" s="141">
        <v>0</v>
      </c>
      <c r="H207" s="141">
        <f t="shared" si="249"/>
        <v>0</v>
      </c>
      <c r="I207" s="141">
        <v>0</v>
      </c>
      <c r="J207" s="141">
        <f t="shared" si="250"/>
        <v>0</v>
      </c>
      <c r="K207" s="141">
        <f t="shared" si="251"/>
        <v>200000</v>
      </c>
      <c r="L207" s="141">
        <f t="shared" si="251"/>
        <v>400000</v>
      </c>
      <c r="M207" s="141"/>
      <c r="O207" t="str">
        <f>""</f>
        <v/>
      </c>
      <c r="P207" s="118" t="s">
        <v>3046</v>
      </c>
      <c r="Q207">
        <v>1</v>
      </c>
      <c r="R207">
        <f t="shared" si="252"/>
        <v>0</v>
      </c>
      <c r="S207">
        <f t="shared" si="253"/>
        <v>0</v>
      </c>
      <c r="T207">
        <f t="shared" si="254"/>
        <v>0</v>
      </c>
      <c r="U207">
        <f t="shared" si="255"/>
        <v>0</v>
      </c>
      <c r="V207">
        <f t="shared" si="256"/>
        <v>0</v>
      </c>
      <c r="W207">
        <f t="shared" si="257"/>
        <v>0</v>
      </c>
      <c r="X207">
        <f t="shared" si="258"/>
        <v>0</v>
      </c>
      <c r="Y207">
        <f t="shared" si="259"/>
        <v>0</v>
      </c>
      <c r="Z207">
        <f t="shared" si="260"/>
        <v>0</v>
      </c>
      <c r="AA207">
        <f t="shared" si="261"/>
        <v>0</v>
      </c>
      <c r="AB207">
        <f t="shared" si="262"/>
        <v>0</v>
      </c>
      <c r="AC207">
        <f t="shared" si="263"/>
        <v>0</v>
      </c>
      <c r="AD207">
        <f t="shared" si="264"/>
        <v>0</v>
      </c>
      <c r="AE207">
        <f t="shared" si="265"/>
        <v>0</v>
      </c>
      <c r="AF207">
        <f t="shared" si="266"/>
        <v>0</v>
      </c>
      <c r="AG207">
        <f t="shared" si="267"/>
        <v>0</v>
      </c>
      <c r="AH207">
        <f t="shared" si="268"/>
        <v>0</v>
      </c>
      <c r="AI207">
        <f t="shared" si="269"/>
        <v>0</v>
      </c>
      <c r="AJ207">
        <f t="shared" si="270"/>
        <v>0</v>
      </c>
      <c r="AK207">
        <f t="shared" si="271"/>
        <v>0</v>
      </c>
      <c r="AL207">
        <f t="shared" si="272"/>
        <v>0</v>
      </c>
      <c r="AM207">
        <f t="shared" si="273"/>
        <v>0</v>
      </c>
      <c r="AN207">
        <f t="shared" si="274"/>
        <v>0</v>
      </c>
      <c r="AO207">
        <f t="shared" si="275"/>
        <v>0</v>
      </c>
      <c r="AP207">
        <f t="shared" si="276"/>
        <v>0</v>
      </c>
      <c r="AQ207">
        <f t="shared" si="277"/>
        <v>0</v>
      </c>
      <c r="AR207">
        <f t="shared" si="278"/>
        <v>0</v>
      </c>
      <c r="AS207">
        <f t="shared" si="279"/>
        <v>0</v>
      </c>
      <c r="AT207">
        <f t="shared" si="280"/>
        <v>0</v>
      </c>
      <c r="AU207">
        <f t="shared" si="281"/>
        <v>0</v>
      </c>
    </row>
    <row r="208" spans="1:51" ht="23.1" customHeight="1">
      <c r="A208" s="138" t="s">
        <v>3292</v>
      </c>
      <c r="B208" s="138" t="s">
        <v>3295</v>
      </c>
      <c r="C208" s="139" t="s">
        <v>68</v>
      </c>
      <c r="D208" s="141">
        <v>2</v>
      </c>
      <c r="E208" s="141">
        <v>30000</v>
      </c>
      <c r="F208" s="141">
        <f t="shared" si="248"/>
        <v>60000</v>
      </c>
      <c r="G208" s="141">
        <v>0</v>
      </c>
      <c r="H208" s="141">
        <f t="shared" si="249"/>
        <v>0</v>
      </c>
      <c r="I208" s="141">
        <v>0</v>
      </c>
      <c r="J208" s="141">
        <f t="shared" si="250"/>
        <v>0</v>
      </c>
      <c r="K208" s="141">
        <f t="shared" si="251"/>
        <v>30000</v>
      </c>
      <c r="L208" s="141">
        <f t="shared" si="251"/>
        <v>60000</v>
      </c>
      <c r="M208" s="141"/>
      <c r="O208" t="str">
        <f>""</f>
        <v/>
      </c>
      <c r="P208" s="118" t="s">
        <v>3046</v>
      </c>
      <c r="Q208">
        <v>1</v>
      </c>
      <c r="R208">
        <f t="shared" si="252"/>
        <v>0</v>
      </c>
      <c r="S208">
        <f t="shared" si="253"/>
        <v>0</v>
      </c>
      <c r="T208">
        <f t="shared" si="254"/>
        <v>0</v>
      </c>
      <c r="U208">
        <f t="shared" si="255"/>
        <v>0</v>
      </c>
      <c r="V208">
        <f t="shared" si="256"/>
        <v>0</v>
      </c>
      <c r="W208">
        <f t="shared" si="257"/>
        <v>0</v>
      </c>
      <c r="X208">
        <f t="shared" si="258"/>
        <v>0</v>
      </c>
      <c r="Y208">
        <f t="shared" si="259"/>
        <v>0</v>
      </c>
      <c r="Z208">
        <f t="shared" si="260"/>
        <v>0</v>
      </c>
      <c r="AA208">
        <f t="shared" si="261"/>
        <v>0</v>
      </c>
      <c r="AB208">
        <f t="shared" si="262"/>
        <v>0</v>
      </c>
      <c r="AC208">
        <f t="shared" si="263"/>
        <v>0</v>
      </c>
      <c r="AD208">
        <f t="shared" si="264"/>
        <v>0</v>
      </c>
      <c r="AE208">
        <f t="shared" si="265"/>
        <v>0</v>
      </c>
      <c r="AF208">
        <f t="shared" si="266"/>
        <v>0</v>
      </c>
      <c r="AG208">
        <f t="shared" si="267"/>
        <v>0</v>
      </c>
      <c r="AH208">
        <f t="shared" si="268"/>
        <v>0</v>
      </c>
      <c r="AI208">
        <f t="shared" si="269"/>
        <v>0</v>
      </c>
      <c r="AJ208">
        <f t="shared" si="270"/>
        <v>0</v>
      </c>
      <c r="AK208">
        <f t="shared" si="271"/>
        <v>0</v>
      </c>
      <c r="AL208">
        <f t="shared" si="272"/>
        <v>0</v>
      </c>
      <c r="AM208">
        <f t="shared" si="273"/>
        <v>0</v>
      </c>
      <c r="AN208">
        <f t="shared" si="274"/>
        <v>0</v>
      </c>
      <c r="AO208">
        <f t="shared" si="275"/>
        <v>0</v>
      </c>
      <c r="AP208">
        <f t="shared" si="276"/>
        <v>0</v>
      </c>
      <c r="AQ208">
        <f t="shared" si="277"/>
        <v>0</v>
      </c>
      <c r="AR208">
        <f t="shared" si="278"/>
        <v>0</v>
      </c>
      <c r="AS208">
        <f t="shared" si="279"/>
        <v>0</v>
      </c>
      <c r="AT208">
        <f t="shared" si="280"/>
        <v>0</v>
      </c>
      <c r="AU208">
        <f t="shared" si="281"/>
        <v>0</v>
      </c>
    </row>
    <row r="209" spans="1:51" ht="23.1" customHeight="1">
      <c r="A209" s="138" t="s">
        <v>3292</v>
      </c>
      <c r="B209" s="138" t="s">
        <v>3296</v>
      </c>
      <c r="C209" s="139" t="s">
        <v>511</v>
      </c>
      <c r="D209" s="141">
        <v>2</v>
      </c>
      <c r="E209" s="141">
        <v>50000</v>
      </c>
      <c r="F209" s="141">
        <f t="shared" si="248"/>
        <v>100000</v>
      </c>
      <c r="G209" s="141">
        <v>0</v>
      </c>
      <c r="H209" s="141">
        <f t="shared" si="249"/>
        <v>0</v>
      </c>
      <c r="I209" s="141">
        <v>0</v>
      </c>
      <c r="J209" s="141">
        <f t="shared" si="250"/>
        <v>0</v>
      </c>
      <c r="K209" s="141">
        <f t="shared" si="251"/>
        <v>50000</v>
      </c>
      <c r="L209" s="141">
        <f t="shared" si="251"/>
        <v>100000</v>
      </c>
      <c r="M209" s="141"/>
      <c r="O209" t="str">
        <f>""</f>
        <v/>
      </c>
      <c r="P209" s="118" t="s">
        <v>3046</v>
      </c>
      <c r="Q209">
        <v>1</v>
      </c>
      <c r="R209">
        <f t="shared" si="252"/>
        <v>0</v>
      </c>
      <c r="S209">
        <f t="shared" si="253"/>
        <v>0</v>
      </c>
      <c r="T209">
        <f t="shared" si="254"/>
        <v>0</v>
      </c>
      <c r="U209">
        <f t="shared" si="255"/>
        <v>0</v>
      </c>
      <c r="V209">
        <f t="shared" si="256"/>
        <v>0</v>
      </c>
      <c r="W209">
        <f t="shared" si="257"/>
        <v>0</v>
      </c>
      <c r="X209">
        <f t="shared" si="258"/>
        <v>0</v>
      </c>
      <c r="Y209">
        <f t="shared" si="259"/>
        <v>0</v>
      </c>
      <c r="Z209">
        <f t="shared" si="260"/>
        <v>0</v>
      </c>
      <c r="AA209">
        <f t="shared" si="261"/>
        <v>0</v>
      </c>
      <c r="AB209">
        <f t="shared" si="262"/>
        <v>0</v>
      </c>
      <c r="AC209">
        <f t="shared" si="263"/>
        <v>0</v>
      </c>
      <c r="AD209">
        <f t="shared" si="264"/>
        <v>0</v>
      </c>
      <c r="AE209">
        <f t="shared" si="265"/>
        <v>0</v>
      </c>
      <c r="AF209">
        <f t="shared" si="266"/>
        <v>0</v>
      </c>
      <c r="AG209">
        <f t="shared" si="267"/>
        <v>0</v>
      </c>
      <c r="AH209">
        <f t="shared" si="268"/>
        <v>0</v>
      </c>
      <c r="AI209">
        <f t="shared" si="269"/>
        <v>0</v>
      </c>
      <c r="AJ209">
        <f t="shared" si="270"/>
        <v>0</v>
      </c>
      <c r="AK209">
        <f t="shared" si="271"/>
        <v>0</v>
      </c>
      <c r="AL209">
        <f t="shared" si="272"/>
        <v>0</v>
      </c>
      <c r="AM209">
        <f t="shared" si="273"/>
        <v>0</v>
      </c>
      <c r="AN209">
        <f t="shared" si="274"/>
        <v>0</v>
      </c>
      <c r="AO209">
        <f t="shared" si="275"/>
        <v>0</v>
      </c>
      <c r="AP209">
        <f t="shared" si="276"/>
        <v>0</v>
      </c>
      <c r="AQ209">
        <f t="shared" si="277"/>
        <v>0</v>
      </c>
      <c r="AR209">
        <f t="shared" si="278"/>
        <v>0</v>
      </c>
      <c r="AS209">
        <f t="shared" si="279"/>
        <v>0</v>
      </c>
      <c r="AT209">
        <f t="shared" si="280"/>
        <v>0</v>
      </c>
      <c r="AU209">
        <f t="shared" si="281"/>
        <v>0</v>
      </c>
    </row>
    <row r="210" spans="1:51" ht="23.1" customHeight="1">
      <c r="A210" s="142"/>
      <c r="B210" s="142"/>
      <c r="C210" s="140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</row>
    <row r="211" spans="1:51" ht="23.1" customHeight="1">
      <c r="A211" s="142"/>
      <c r="B211" s="142"/>
      <c r="C211" s="140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</row>
    <row r="212" spans="1:51" ht="23.1" customHeight="1">
      <c r="A212" s="142"/>
      <c r="B212" s="142"/>
      <c r="C212" s="140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</row>
    <row r="213" spans="1:51" ht="23.1" customHeight="1">
      <c r="A213" s="142"/>
      <c r="B213" s="142"/>
      <c r="C213" s="140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</row>
    <row r="214" spans="1:51" ht="23.1" customHeight="1">
      <c r="A214" s="142"/>
      <c r="B214" s="142"/>
      <c r="C214" s="140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</row>
    <row r="215" spans="1:51" ht="23.1" customHeight="1">
      <c r="A215" s="142"/>
      <c r="B215" s="142"/>
      <c r="C215" s="140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</row>
    <row r="216" spans="1:51" ht="23.1" customHeight="1">
      <c r="A216" s="142"/>
      <c r="B216" s="142"/>
      <c r="C216" s="140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</row>
    <row r="217" spans="1:51" ht="23.1" customHeight="1">
      <c r="A217" s="142"/>
      <c r="B217" s="142"/>
      <c r="C217" s="140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</row>
    <row r="218" spans="1:51" ht="23.1" customHeight="1">
      <c r="A218" s="142"/>
      <c r="B218" s="142"/>
      <c r="C218" s="140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</row>
    <row r="219" spans="1:51" ht="23.1" customHeight="1">
      <c r="A219" s="142"/>
      <c r="B219" s="142"/>
      <c r="C219" s="140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</row>
    <row r="220" spans="1:51" ht="23.1" customHeight="1">
      <c r="A220" s="148" t="s">
        <v>3089</v>
      </c>
      <c r="B220" s="149"/>
      <c r="C220" s="150"/>
      <c r="D220" s="151"/>
      <c r="E220" s="151"/>
      <c r="F220" s="151">
        <f>ROUNDDOWN(SUMIF(Q204:Q219, "1", F204:F219), 0)</f>
        <v>6121000</v>
      </c>
      <c r="G220" s="151"/>
      <c r="H220" s="151">
        <f>ROUNDDOWN(SUMIF(Q204:Q219, "1", H204:H219), 0)</f>
        <v>0</v>
      </c>
      <c r="I220" s="151"/>
      <c r="J220" s="151">
        <f>ROUNDDOWN(SUMIF(Q204:Q219, "1", J204:J219), 0)</f>
        <v>0</v>
      </c>
      <c r="K220" s="151"/>
      <c r="L220" s="151">
        <f>F220+H220+J220</f>
        <v>6121000</v>
      </c>
      <c r="M220" s="151"/>
      <c r="R220">
        <f t="shared" ref="R220:AY220" si="282">ROUNDDOWN(SUM(R204:R209), 0)</f>
        <v>0</v>
      </c>
      <c r="S220">
        <f t="shared" si="282"/>
        <v>0</v>
      </c>
      <c r="T220">
        <f t="shared" si="282"/>
        <v>0</v>
      </c>
      <c r="U220">
        <f t="shared" si="282"/>
        <v>0</v>
      </c>
      <c r="V220">
        <f t="shared" si="282"/>
        <v>0</v>
      </c>
      <c r="W220">
        <f t="shared" si="282"/>
        <v>0</v>
      </c>
      <c r="X220">
        <f t="shared" si="282"/>
        <v>0</v>
      </c>
      <c r="Y220">
        <f t="shared" si="282"/>
        <v>0</v>
      </c>
      <c r="Z220">
        <f t="shared" si="282"/>
        <v>0</v>
      </c>
      <c r="AA220">
        <f t="shared" si="282"/>
        <v>0</v>
      </c>
      <c r="AB220">
        <f t="shared" si="282"/>
        <v>0</v>
      </c>
      <c r="AC220">
        <f t="shared" si="282"/>
        <v>0</v>
      </c>
      <c r="AD220">
        <f t="shared" si="282"/>
        <v>0</v>
      </c>
      <c r="AE220">
        <f t="shared" si="282"/>
        <v>0</v>
      </c>
      <c r="AF220">
        <f t="shared" si="282"/>
        <v>0</v>
      </c>
      <c r="AG220">
        <f t="shared" si="282"/>
        <v>0</v>
      </c>
      <c r="AH220">
        <f t="shared" si="282"/>
        <v>0</v>
      </c>
      <c r="AI220">
        <f t="shared" si="282"/>
        <v>0</v>
      </c>
      <c r="AJ220">
        <f t="shared" si="282"/>
        <v>0</v>
      </c>
      <c r="AK220">
        <f t="shared" si="282"/>
        <v>0</v>
      </c>
      <c r="AL220">
        <f t="shared" si="282"/>
        <v>0</v>
      </c>
      <c r="AM220">
        <f t="shared" si="282"/>
        <v>0</v>
      </c>
      <c r="AN220">
        <f t="shared" si="282"/>
        <v>0</v>
      </c>
      <c r="AO220">
        <f t="shared" si="282"/>
        <v>0</v>
      </c>
      <c r="AP220">
        <f t="shared" si="282"/>
        <v>0</v>
      </c>
      <c r="AQ220">
        <f t="shared" si="282"/>
        <v>0</v>
      </c>
      <c r="AR220">
        <f t="shared" si="282"/>
        <v>0</v>
      </c>
      <c r="AS220">
        <f t="shared" si="282"/>
        <v>0</v>
      </c>
      <c r="AT220">
        <f t="shared" si="282"/>
        <v>0</v>
      </c>
      <c r="AU220">
        <f t="shared" si="282"/>
        <v>0</v>
      </c>
      <c r="AV220">
        <f t="shared" si="282"/>
        <v>0</v>
      </c>
      <c r="AW220">
        <f t="shared" si="282"/>
        <v>0</v>
      </c>
      <c r="AX220">
        <f t="shared" si="282"/>
        <v>0</v>
      </c>
      <c r="AY220">
        <f t="shared" si="282"/>
        <v>0</v>
      </c>
    </row>
    <row r="221" spans="1:51" ht="23.1" customHeight="1">
      <c r="A221" s="152" t="s">
        <v>3297</v>
      </c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</row>
    <row r="222" spans="1:51" ht="23.1" customHeight="1">
      <c r="A222" s="138" t="s">
        <v>3298</v>
      </c>
      <c r="B222" s="138" t="s">
        <v>3299</v>
      </c>
      <c r="C222" s="139" t="s">
        <v>516</v>
      </c>
      <c r="D222" s="141">
        <v>1</v>
      </c>
      <c r="E222" s="141">
        <f>[2]일위대가목록!G19</f>
        <v>0</v>
      </c>
      <c r="F222" s="141">
        <f>ROUNDDOWN(D222*E222, 0)</f>
        <v>0</v>
      </c>
      <c r="G222" s="141">
        <f>[2]일위대가목록!I19</f>
        <v>28553</v>
      </c>
      <c r="H222" s="141">
        <f>ROUNDDOWN(D222*G222, 0)</f>
        <v>28553</v>
      </c>
      <c r="I222" s="141">
        <f>[2]일위대가목록!K19</f>
        <v>0</v>
      </c>
      <c r="J222" s="141">
        <f>ROUNDDOWN(D222*I222, 0)</f>
        <v>0</v>
      </c>
      <c r="K222" s="141">
        <f t="shared" ref="K222:L225" si="283">E222+G222+I222</f>
        <v>28553</v>
      </c>
      <c r="L222" s="141">
        <f t="shared" si="283"/>
        <v>28553</v>
      </c>
      <c r="M222" s="154" t="s">
        <v>3300</v>
      </c>
      <c r="O222" t="str">
        <f>""</f>
        <v/>
      </c>
      <c r="P222" s="118" t="s">
        <v>3046</v>
      </c>
      <c r="Q222">
        <v>1</v>
      </c>
      <c r="R222">
        <f>IF(P222="기계경비", J222, 0)</f>
        <v>0</v>
      </c>
      <c r="S222">
        <f>IF(P222="운반비", L222, 0)</f>
        <v>0</v>
      </c>
      <c r="T222">
        <f>IF(P222="작업부산물", F222, 0)</f>
        <v>0</v>
      </c>
      <c r="U222">
        <f>IF(P222="관급", F222, 0)</f>
        <v>0</v>
      </c>
      <c r="V222">
        <f>IF(P222="외주비", J222, 0)</f>
        <v>0</v>
      </c>
      <c r="W222">
        <f>IF(P222="장비비", J222, 0)</f>
        <v>0</v>
      </c>
      <c r="X222">
        <f>IF(P222="폐기물처리비", L222, 0)</f>
        <v>0</v>
      </c>
      <c r="Y222">
        <f>IF(P222="가설비", J222, 0)</f>
        <v>0</v>
      </c>
      <c r="Z222">
        <f>IF(P222="잡비제외분", F222, 0)</f>
        <v>0</v>
      </c>
      <c r="AA222">
        <f>IF(P222="사급자재대", L222, 0)</f>
        <v>0</v>
      </c>
      <c r="AB222">
        <f>IF(P222="관급자재대", L222, 0)</f>
        <v>0</v>
      </c>
      <c r="AC222">
        <f>IF(P222="부산물", L222, 0)</f>
        <v>0</v>
      </c>
      <c r="AD222">
        <f>IF(P222="품질검사비", L222, 0)</f>
        <v>0</v>
      </c>
      <c r="AE222">
        <f>IF(P222="사용자항목3", L222, 0)</f>
        <v>0</v>
      </c>
      <c r="AF222">
        <f>IF(P222="급식소 환기설비시험 조정평가", L222, 0)</f>
        <v>0</v>
      </c>
      <c r="AG222">
        <f>IF(P222="사용자항목5", L222, 0)</f>
        <v>0</v>
      </c>
      <c r="AH222">
        <f>IF(P222="사용자항목6", L222, 0)</f>
        <v>0</v>
      </c>
      <c r="AI222">
        <f>IF(P222="사용자항목7", L222, 0)</f>
        <v>0</v>
      </c>
      <c r="AJ222">
        <f>IF(P222="사용자항목8", L222, 0)</f>
        <v>0</v>
      </c>
      <c r="AK222">
        <f>IF(P222="사용자항목9", L222, 0)</f>
        <v>0</v>
      </c>
      <c r="AL222">
        <f>IF(P222="사용자항목10", L222, 0)</f>
        <v>0</v>
      </c>
      <c r="AM222">
        <f>IF(P222="사용자항목11", L222, 0)</f>
        <v>0</v>
      </c>
      <c r="AN222">
        <f>IF(P222="사용자항목12", L222, 0)</f>
        <v>0</v>
      </c>
      <c r="AO222">
        <f>IF(P222="사용자항목13", L222, 0)</f>
        <v>0</v>
      </c>
      <c r="AP222">
        <f>IF(P222="사용자항목14", L222, 0)</f>
        <v>0</v>
      </c>
      <c r="AQ222">
        <f>IF(P222="사용자항목15", L222, 0)</f>
        <v>0</v>
      </c>
      <c r="AR222">
        <f>IF(P222="사용자항목16", L222, 0)</f>
        <v>0</v>
      </c>
      <c r="AS222">
        <f>IF(P222="사용자항목17", L222, 0)</f>
        <v>0</v>
      </c>
      <c r="AT222">
        <f>IF(P222="사용자항목18", L222, 0)</f>
        <v>0</v>
      </c>
      <c r="AU222">
        <f>IF(P222="사용자항목19", L222, 0)</f>
        <v>0</v>
      </c>
      <c r="AY222" s="118" t="s">
        <v>3105</v>
      </c>
    </row>
    <row r="223" spans="1:51" ht="23.1" customHeight="1">
      <c r="A223" s="138" t="s">
        <v>3298</v>
      </c>
      <c r="B223" s="138" t="s">
        <v>3301</v>
      </c>
      <c r="C223" s="139" t="s">
        <v>516</v>
      </c>
      <c r="D223" s="141">
        <v>1</v>
      </c>
      <c r="E223" s="141">
        <f>[2]일위대가목록!G21</f>
        <v>0</v>
      </c>
      <c r="F223" s="141">
        <f>ROUNDDOWN(D223*E223, 0)</f>
        <v>0</v>
      </c>
      <c r="G223" s="141">
        <f>[2]일위대가목록!I21</f>
        <v>81997</v>
      </c>
      <c r="H223" s="141">
        <f>ROUNDDOWN(D223*G223, 0)</f>
        <v>81997</v>
      </c>
      <c r="I223" s="141">
        <f>[2]일위대가목록!K21</f>
        <v>0</v>
      </c>
      <c r="J223" s="141">
        <f>ROUNDDOWN(D223*I223, 0)</f>
        <v>0</v>
      </c>
      <c r="K223" s="141">
        <f t="shared" si="283"/>
        <v>81997</v>
      </c>
      <c r="L223" s="141">
        <f t="shared" si="283"/>
        <v>81997</v>
      </c>
      <c r="M223" s="154" t="s">
        <v>3302</v>
      </c>
      <c r="O223" t="str">
        <f>""</f>
        <v/>
      </c>
      <c r="P223" s="118" t="s">
        <v>3046</v>
      </c>
      <c r="Q223">
        <v>1</v>
      </c>
      <c r="R223">
        <f>IF(P223="기계경비", J223, 0)</f>
        <v>0</v>
      </c>
      <c r="S223">
        <f>IF(P223="운반비", L223, 0)</f>
        <v>0</v>
      </c>
      <c r="T223">
        <f>IF(P223="작업부산물", F223, 0)</f>
        <v>0</v>
      </c>
      <c r="U223">
        <f>IF(P223="관급", F223, 0)</f>
        <v>0</v>
      </c>
      <c r="V223">
        <f>IF(P223="외주비", J223, 0)</f>
        <v>0</v>
      </c>
      <c r="W223">
        <f>IF(P223="장비비", J223, 0)</f>
        <v>0</v>
      </c>
      <c r="X223">
        <f>IF(P223="폐기물처리비", L223, 0)</f>
        <v>0</v>
      </c>
      <c r="Y223">
        <f>IF(P223="가설비", J223, 0)</f>
        <v>0</v>
      </c>
      <c r="Z223">
        <f>IF(P223="잡비제외분", F223, 0)</f>
        <v>0</v>
      </c>
      <c r="AA223">
        <f>IF(P223="사급자재대", L223, 0)</f>
        <v>0</v>
      </c>
      <c r="AB223">
        <f>IF(P223="관급자재대", L223, 0)</f>
        <v>0</v>
      </c>
      <c r="AC223">
        <f>IF(P223="부산물", L223, 0)</f>
        <v>0</v>
      </c>
      <c r="AD223">
        <f>IF(P223="품질검사비", L223, 0)</f>
        <v>0</v>
      </c>
      <c r="AE223">
        <f>IF(P223="사용자항목3", L223, 0)</f>
        <v>0</v>
      </c>
      <c r="AF223">
        <f>IF(P223="급식소 환기설비시험 조정평가", L223, 0)</f>
        <v>0</v>
      </c>
      <c r="AG223">
        <f>IF(P223="사용자항목5", L223, 0)</f>
        <v>0</v>
      </c>
      <c r="AH223">
        <f>IF(P223="사용자항목6", L223, 0)</f>
        <v>0</v>
      </c>
      <c r="AI223">
        <f>IF(P223="사용자항목7", L223, 0)</f>
        <v>0</v>
      </c>
      <c r="AJ223">
        <f>IF(P223="사용자항목8", L223, 0)</f>
        <v>0</v>
      </c>
      <c r="AK223">
        <f>IF(P223="사용자항목9", L223, 0)</f>
        <v>0</v>
      </c>
      <c r="AL223">
        <f>IF(P223="사용자항목10", L223, 0)</f>
        <v>0</v>
      </c>
      <c r="AM223">
        <f>IF(P223="사용자항목11", L223, 0)</f>
        <v>0</v>
      </c>
      <c r="AN223">
        <f>IF(P223="사용자항목12", L223, 0)</f>
        <v>0</v>
      </c>
      <c r="AO223">
        <f>IF(P223="사용자항목13", L223, 0)</f>
        <v>0</v>
      </c>
      <c r="AP223">
        <f>IF(P223="사용자항목14", L223, 0)</f>
        <v>0</v>
      </c>
      <c r="AQ223">
        <f>IF(P223="사용자항목15", L223, 0)</f>
        <v>0</v>
      </c>
      <c r="AR223">
        <f>IF(P223="사용자항목16", L223, 0)</f>
        <v>0</v>
      </c>
      <c r="AS223">
        <f>IF(P223="사용자항목17", L223, 0)</f>
        <v>0</v>
      </c>
      <c r="AT223">
        <f>IF(P223="사용자항목18", L223, 0)</f>
        <v>0</v>
      </c>
      <c r="AU223">
        <f>IF(P223="사용자항목19", L223, 0)</f>
        <v>0</v>
      </c>
      <c r="AY223" s="118" t="s">
        <v>3105</v>
      </c>
    </row>
    <row r="224" spans="1:51" ht="23.1" customHeight="1">
      <c r="A224" s="138" t="s">
        <v>3298</v>
      </c>
      <c r="B224" s="138" t="s">
        <v>3303</v>
      </c>
      <c r="C224" s="139" t="s">
        <v>516</v>
      </c>
      <c r="D224" s="141">
        <v>1</v>
      </c>
      <c r="E224" s="141">
        <f>[2]일위대가목록!G20</f>
        <v>0</v>
      </c>
      <c r="F224" s="141">
        <f>ROUNDDOWN(D224*E224, 0)</f>
        <v>0</v>
      </c>
      <c r="G224" s="141">
        <f>[2]일위대가목록!I20</f>
        <v>28553</v>
      </c>
      <c r="H224" s="141">
        <f>ROUNDDOWN(D224*G224, 0)</f>
        <v>28553</v>
      </c>
      <c r="I224" s="141">
        <f>[2]일위대가목록!K20</f>
        <v>0</v>
      </c>
      <c r="J224" s="141">
        <f>ROUNDDOWN(D224*I224, 0)</f>
        <v>0</v>
      </c>
      <c r="K224" s="141">
        <f t="shared" si="283"/>
        <v>28553</v>
      </c>
      <c r="L224" s="141">
        <f t="shared" si="283"/>
        <v>28553</v>
      </c>
      <c r="M224" s="154" t="s">
        <v>3304</v>
      </c>
      <c r="O224" t="str">
        <f>""</f>
        <v/>
      </c>
      <c r="P224" s="118" t="s">
        <v>3046</v>
      </c>
      <c r="Q224">
        <v>1</v>
      </c>
      <c r="R224">
        <f>IF(P224="기계경비", J224, 0)</f>
        <v>0</v>
      </c>
      <c r="S224">
        <f>IF(P224="운반비", L224, 0)</f>
        <v>0</v>
      </c>
      <c r="T224">
        <f>IF(P224="작업부산물", F224, 0)</f>
        <v>0</v>
      </c>
      <c r="U224">
        <f>IF(P224="관급", F224, 0)</f>
        <v>0</v>
      </c>
      <c r="V224">
        <f>IF(P224="외주비", J224, 0)</f>
        <v>0</v>
      </c>
      <c r="W224">
        <f>IF(P224="장비비", J224, 0)</f>
        <v>0</v>
      </c>
      <c r="X224">
        <f>IF(P224="폐기물처리비", L224, 0)</f>
        <v>0</v>
      </c>
      <c r="Y224">
        <f>IF(P224="가설비", J224, 0)</f>
        <v>0</v>
      </c>
      <c r="Z224">
        <f>IF(P224="잡비제외분", F224, 0)</f>
        <v>0</v>
      </c>
      <c r="AA224">
        <f>IF(P224="사급자재대", L224, 0)</f>
        <v>0</v>
      </c>
      <c r="AB224">
        <f>IF(P224="관급자재대", L224, 0)</f>
        <v>0</v>
      </c>
      <c r="AC224">
        <f>IF(P224="부산물", L224, 0)</f>
        <v>0</v>
      </c>
      <c r="AD224">
        <f>IF(P224="품질검사비", L224, 0)</f>
        <v>0</v>
      </c>
      <c r="AE224">
        <f>IF(P224="사용자항목3", L224, 0)</f>
        <v>0</v>
      </c>
      <c r="AF224">
        <f>IF(P224="급식소 환기설비시험 조정평가", L224, 0)</f>
        <v>0</v>
      </c>
      <c r="AG224">
        <f>IF(P224="사용자항목5", L224, 0)</f>
        <v>0</v>
      </c>
      <c r="AH224">
        <f>IF(P224="사용자항목6", L224, 0)</f>
        <v>0</v>
      </c>
      <c r="AI224">
        <f>IF(P224="사용자항목7", L224, 0)</f>
        <v>0</v>
      </c>
      <c r="AJ224">
        <f>IF(P224="사용자항목8", L224, 0)</f>
        <v>0</v>
      </c>
      <c r="AK224">
        <f>IF(P224="사용자항목9", L224, 0)</f>
        <v>0</v>
      </c>
      <c r="AL224">
        <f>IF(P224="사용자항목10", L224, 0)</f>
        <v>0</v>
      </c>
      <c r="AM224">
        <f>IF(P224="사용자항목11", L224, 0)</f>
        <v>0</v>
      </c>
      <c r="AN224">
        <f>IF(P224="사용자항목12", L224, 0)</f>
        <v>0</v>
      </c>
      <c r="AO224">
        <f>IF(P224="사용자항목13", L224, 0)</f>
        <v>0</v>
      </c>
      <c r="AP224">
        <f>IF(P224="사용자항목14", L224, 0)</f>
        <v>0</v>
      </c>
      <c r="AQ224">
        <f>IF(P224="사용자항목15", L224, 0)</f>
        <v>0</v>
      </c>
      <c r="AR224">
        <f>IF(P224="사용자항목16", L224, 0)</f>
        <v>0</v>
      </c>
      <c r="AS224">
        <f>IF(P224="사용자항목17", L224, 0)</f>
        <v>0</v>
      </c>
      <c r="AT224">
        <f>IF(P224="사용자항목18", L224, 0)</f>
        <v>0</v>
      </c>
      <c r="AU224">
        <f>IF(P224="사용자항목19", L224, 0)</f>
        <v>0</v>
      </c>
      <c r="AY224" s="118" t="s">
        <v>3105</v>
      </c>
    </row>
    <row r="225" spans="1:51" ht="23.1" customHeight="1">
      <c r="A225" s="138" t="s">
        <v>3298</v>
      </c>
      <c r="B225" s="138" t="s">
        <v>3305</v>
      </c>
      <c r="C225" s="139" t="s">
        <v>516</v>
      </c>
      <c r="D225" s="141">
        <v>1</v>
      </c>
      <c r="E225" s="141">
        <f>[2]일위대가목록!G22</f>
        <v>0</v>
      </c>
      <c r="F225" s="141">
        <f>ROUNDDOWN(D225*E225, 0)</f>
        <v>0</v>
      </c>
      <c r="G225" s="141">
        <f>[2]일위대가목록!I22</f>
        <v>74534</v>
      </c>
      <c r="H225" s="141">
        <f>ROUNDDOWN(D225*G225, 0)</f>
        <v>74534</v>
      </c>
      <c r="I225" s="141">
        <f>[2]일위대가목록!K22</f>
        <v>0</v>
      </c>
      <c r="J225" s="141">
        <f>ROUNDDOWN(D225*I225, 0)</f>
        <v>0</v>
      </c>
      <c r="K225" s="141">
        <f t="shared" si="283"/>
        <v>74534</v>
      </c>
      <c r="L225" s="141">
        <f t="shared" si="283"/>
        <v>74534</v>
      </c>
      <c r="M225" s="154" t="s">
        <v>3306</v>
      </c>
      <c r="O225" t="str">
        <f>""</f>
        <v/>
      </c>
      <c r="P225" s="118" t="s">
        <v>3046</v>
      </c>
      <c r="Q225">
        <v>1</v>
      </c>
      <c r="R225">
        <f>IF(P225="기계경비", J225, 0)</f>
        <v>0</v>
      </c>
      <c r="S225">
        <f>IF(P225="운반비", L225, 0)</f>
        <v>0</v>
      </c>
      <c r="T225">
        <f>IF(P225="작업부산물", F225, 0)</f>
        <v>0</v>
      </c>
      <c r="U225">
        <f>IF(P225="관급", F225, 0)</f>
        <v>0</v>
      </c>
      <c r="V225">
        <f>IF(P225="외주비", J225, 0)</f>
        <v>0</v>
      </c>
      <c r="W225">
        <f>IF(P225="장비비", J225, 0)</f>
        <v>0</v>
      </c>
      <c r="X225">
        <f>IF(P225="폐기물처리비", L225, 0)</f>
        <v>0</v>
      </c>
      <c r="Y225">
        <f>IF(P225="가설비", J225, 0)</f>
        <v>0</v>
      </c>
      <c r="Z225">
        <f>IF(P225="잡비제외분", F225, 0)</f>
        <v>0</v>
      </c>
      <c r="AA225">
        <f>IF(P225="사급자재대", L225, 0)</f>
        <v>0</v>
      </c>
      <c r="AB225">
        <f>IF(P225="관급자재대", L225, 0)</f>
        <v>0</v>
      </c>
      <c r="AC225">
        <f>IF(P225="부산물", L225, 0)</f>
        <v>0</v>
      </c>
      <c r="AD225">
        <f>IF(P225="품질검사비", L225, 0)</f>
        <v>0</v>
      </c>
      <c r="AE225">
        <f>IF(P225="사용자항목3", L225, 0)</f>
        <v>0</v>
      </c>
      <c r="AF225">
        <f>IF(P225="급식소 환기설비시험 조정평가", L225, 0)</f>
        <v>0</v>
      </c>
      <c r="AG225">
        <f>IF(P225="사용자항목5", L225, 0)</f>
        <v>0</v>
      </c>
      <c r="AH225">
        <f>IF(P225="사용자항목6", L225, 0)</f>
        <v>0</v>
      </c>
      <c r="AI225">
        <f>IF(P225="사용자항목7", L225, 0)</f>
        <v>0</v>
      </c>
      <c r="AJ225">
        <f>IF(P225="사용자항목8", L225, 0)</f>
        <v>0</v>
      </c>
      <c r="AK225">
        <f>IF(P225="사용자항목9", L225, 0)</f>
        <v>0</v>
      </c>
      <c r="AL225">
        <f>IF(P225="사용자항목10", L225, 0)</f>
        <v>0</v>
      </c>
      <c r="AM225">
        <f>IF(P225="사용자항목11", L225, 0)</f>
        <v>0</v>
      </c>
      <c r="AN225">
        <f>IF(P225="사용자항목12", L225, 0)</f>
        <v>0</v>
      </c>
      <c r="AO225">
        <f>IF(P225="사용자항목13", L225, 0)</f>
        <v>0</v>
      </c>
      <c r="AP225">
        <f>IF(P225="사용자항목14", L225, 0)</f>
        <v>0</v>
      </c>
      <c r="AQ225">
        <f>IF(P225="사용자항목15", L225, 0)</f>
        <v>0</v>
      </c>
      <c r="AR225">
        <f>IF(P225="사용자항목16", L225, 0)</f>
        <v>0</v>
      </c>
      <c r="AS225">
        <f>IF(P225="사용자항목17", L225, 0)</f>
        <v>0</v>
      </c>
      <c r="AT225">
        <f>IF(P225="사용자항목18", L225, 0)</f>
        <v>0</v>
      </c>
      <c r="AU225">
        <f>IF(P225="사용자항목19", L225, 0)</f>
        <v>0</v>
      </c>
      <c r="AY225" s="118" t="s">
        <v>3105</v>
      </c>
    </row>
    <row r="226" spans="1:51" ht="23.1" customHeight="1">
      <c r="A226" s="142"/>
      <c r="B226" s="142"/>
      <c r="C226" s="140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</row>
    <row r="227" spans="1:51" ht="23.1" customHeight="1">
      <c r="A227" s="142"/>
      <c r="B227" s="142"/>
      <c r="C227" s="140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</row>
    <row r="228" spans="1:51" ht="23.1" customHeight="1">
      <c r="A228" s="142"/>
      <c r="B228" s="142"/>
      <c r="C228" s="140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</row>
    <row r="229" spans="1:51" ht="23.1" customHeight="1">
      <c r="A229" s="142"/>
      <c r="B229" s="142"/>
      <c r="C229" s="140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</row>
    <row r="230" spans="1:51" ht="23.1" customHeight="1">
      <c r="A230" s="142"/>
      <c r="B230" s="142"/>
      <c r="C230" s="140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</row>
    <row r="231" spans="1:51" ht="23.1" customHeight="1">
      <c r="A231" s="142"/>
      <c r="B231" s="142"/>
      <c r="C231" s="140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</row>
    <row r="232" spans="1:51" ht="23.1" customHeight="1">
      <c r="A232" s="142"/>
      <c r="B232" s="142"/>
      <c r="C232" s="140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</row>
    <row r="233" spans="1:51" ht="23.1" customHeight="1">
      <c r="A233" s="142"/>
      <c r="B233" s="142"/>
      <c r="C233" s="140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</row>
    <row r="234" spans="1:51" ht="23.1" customHeight="1">
      <c r="A234" s="142"/>
      <c r="B234" s="142"/>
      <c r="C234" s="140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</row>
    <row r="235" spans="1:51" ht="23.1" customHeight="1">
      <c r="A235" s="142"/>
      <c r="B235" s="142"/>
      <c r="C235" s="140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</row>
    <row r="236" spans="1:51" ht="23.1" customHeight="1">
      <c r="A236" s="142"/>
      <c r="B236" s="142"/>
      <c r="C236" s="140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</row>
    <row r="237" spans="1:51" ht="23.1" customHeight="1">
      <c r="A237" s="142"/>
      <c r="B237" s="142"/>
      <c r="C237" s="140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</row>
    <row r="238" spans="1:51" ht="23.1" customHeight="1">
      <c r="A238" s="148" t="s">
        <v>3089</v>
      </c>
      <c r="B238" s="149"/>
      <c r="C238" s="150"/>
      <c r="D238" s="151"/>
      <c r="E238" s="151"/>
      <c r="F238" s="151">
        <f>ROUNDDOWN(SUMIF(Q222:Q237, "1", F222:F237), 0)</f>
        <v>0</v>
      </c>
      <c r="G238" s="151"/>
      <c r="H238" s="151">
        <f>ROUNDDOWN(SUMIF(Q222:Q237, "1", H222:H237), 0)</f>
        <v>213637</v>
      </c>
      <c r="I238" s="151"/>
      <c r="J238" s="151">
        <f>ROUNDDOWN(SUMIF(Q222:Q237, "1", J222:J237), 0)</f>
        <v>0</v>
      </c>
      <c r="K238" s="151"/>
      <c r="L238" s="151">
        <f>F238+H238+J238</f>
        <v>213637</v>
      </c>
      <c r="M238" s="151"/>
      <c r="R238">
        <f t="shared" ref="R238:AY238" si="284">ROUNDDOWN(SUM(R222:R225), 0)</f>
        <v>0</v>
      </c>
      <c r="S238">
        <f t="shared" si="284"/>
        <v>0</v>
      </c>
      <c r="T238">
        <f t="shared" si="284"/>
        <v>0</v>
      </c>
      <c r="U238">
        <f t="shared" si="284"/>
        <v>0</v>
      </c>
      <c r="V238">
        <f t="shared" si="284"/>
        <v>0</v>
      </c>
      <c r="W238">
        <f t="shared" si="284"/>
        <v>0</v>
      </c>
      <c r="X238">
        <f t="shared" si="284"/>
        <v>0</v>
      </c>
      <c r="Y238">
        <f t="shared" si="284"/>
        <v>0</v>
      </c>
      <c r="Z238">
        <f t="shared" si="284"/>
        <v>0</v>
      </c>
      <c r="AA238">
        <f t="shared" si="284"/>
        <v>0</v>
      </c>
      <c r="AB238">
        <f t="shared" si="284"/>
        <v>0</v>
      </c>
      <c r="AC238">
        <f t="shared" si="284"/>
        <v>0</v>
      </c>
      <c r="AD238">
        <f t="shared" si="284"/>
        <v>0</v>
      </c>
      <c r="AE238">
        <f t="shared" si="284"/>
        <v>0</v>
      </c>
      <c r="AF238">
        <f t="shared" si="284"/>
        <v>0</v>
      </c>
      <c r="AG238">
        <f t="shared" si="284"/>
        <v>0</v>
      </c>
      <c r="AH238">
        <f t="shared" si="284"/>
        <v>0</v>
      </c>
      <c r="AI238">
        <f t="shared" si="284"/>
        <v>0</v>
      </c>
      <c r="AJ238">
        <f t="shared" si="284"/>
        <v>0</v>
      </c>
      <c r="AK238">
        <f t="shared" si="284"/>
        <v>0</v>
      </c>
      <c r="AL238">
        <f t="shared" si="284"/>
        <v>0</v>
      </c>
      <c r="AM238">
        <f t="shared" si="284"/>
        <v>0</v>
      </c>
      <c r="AN238">
        <f t="shared" si="284"/>
        <v>0</v>
      </c>
      <c r="AO238">
        <f t="shared" si="284"/>
        <v>0</v>
      </c>
      <c r="AP238">
        <f t="shared" si="284"/>
        <v>0</v>
      </c>
      <c r="AQ238">
        <f t="shared" si="284"/>
        <v>0</v>
      </c>
      <c r="AR238">
        <f t="shared" si="284"/>
        <v>0</v>
      </c>
      <c r="AS238">
        <f t="shared" si="284"/>
        <v>0</v>
      </c>
      <c r="AT238">
        <f t="shared" si="284"/>
        <v>0</v>
      </c>
      <c r="AU238">
        <f t="shared" si="284"/>
        <v>0</v>
      </c>
      <c r="AV238">
        <f t="shared" si="284"/>
        <v>0</v>
      </c>
      <c r="AW238">
        <f t="shared" si="284"/>
        <v>0</v>
      </c>
      <c r="AX238">
        <f t="shared" si="284"/>
        <v>0</v>
      </c>
      <c r="AY238">
        <f t="shared" si="284"/>
        <v>0</v>
      </c>
    </row>
    <row r="239" spans="1:51" ht="23.1" customHeight="1">
      <c r="A239" s="152" t="s">
        <v>3307</v>
      </c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</row>
    <row r="240" spans="1:51" ht="23.1" customHeight="1">
      <c r="A240" s="138" t="s">
        <v>3308</v>
      </c>
      <c r="B240" s="138" t="s">
        <v>3309</v>
      </c>
      <c r="C240" s="139" t="s">
        <v>161</v>
      </c>
      <c r="D240" s="141">
        <v>0.08</v>
      </c>
      <c r="E240" s="141">
        <v>0</v>
      </c>
      <c r="F240" s="141">
        <f>ROUNDDOWN(D240*E240, 0)</f>
        <v>0</v>
      </c>
      <c r="G240" s="141">
        <v>0</v>
      </c>
      <c r="H240" s="141">
        <f>ROUNDDOWN(D240*G240, 0)</f>
        <v>0</v>
      </c>
      <c r="I240" s="141">
        <f>[2]단가대비표!L142</f>
        <v>68300</v>
      </c>
      <c r="J240" s="141">
        <f>ROUNDDOWN(D240*I240, 0)</f>
        <v>5464</v>
      </c>
      <c r="K240" s="141">
        <f>E240+G240+I240</f>
        <v>68300</v>
      </c>
      <c r="L240" s="141">
        <f>F240+H240+J240</f>
        <v>5464</v>
      </c>
      <c r="M240" s="154" t="s">
        <v>3310</v>
      </c>
      <c r="O240" t="str">
        <f>"03"</f>
        <v>03</v>
      </c>
      <c r="P240" t="s">
        <v>3037</v>
      </c>
      <c r="Q240">
        <v>1</v>
      </c>
      <c r="R240">
        <f>IF(P240="기계경비", J240, 0)</f>
        <v>0</v>
      </c>
      <c r="S240">
        <f>IF(P240="운반비", L240, 0)</f>
        <v>0</v>
      </c>
      <c r="T240">
        <f>IF(P240="작업부산물", F240, 0)</f>
        <v>0</v>
      </c>
      <c r="U240">
        <f>IF(P240="관급", F240, 0)</f>
        <v>0</v>
      </c>
      <c r="V240">
        <f>IF(P240="외주비", J240, 0)</f>
        <v>0</v>
      </c>
      <c r="W240">
        <f>IF(P240="장비비", J240, 0)</f>
        <v>0</v>
      </c>
      <c r="X240">
        <f>IF(P240="폐기물처리비", L240, 0)</f>
        <v>5464</v>
      </c>
      <c r="Y240">
        <f>IF(P240="가설비", J240, 0)</f>
        <v>0</v>
      </c>
      <c r="Z240">
        <f>IF(P240="잡비제외분", F240, 0)</f>
        <v>0</v>
      </c>
      <c r="AA240">
        <f>IF(P240="사급자재대", L240, 0)</f>
        <v>0</v>
      </c>
      <c r="AB240">
        <f>IF(P240="관급자재대", L240, 0)</f>
        <v>0</v>
      </c>
      <c r="AC240">
        <f>IF(P240="부산물", L240, 0)</f>
        <v>0</v>
      </c>
      <c r="AD240">
        <f>IF(P240="품질검사비", L240, 0)</f>
        <v>0</v>
      </c>
      <c r="AE240">
        <f>IF(P240="사용자항목3", L240, 0)</f>
        <v>0</v>
      </c>
      <c r="AF240">
        <f>IF(P240="급식소 환기설비시험 조정평가", L240, 0)</f>
        <v>0</v>
      </c>
      <c r="AG240">
        <f>IF(P240="사용자항목5", L240, 0)</f>
        <v>0</v>
      </c>
      <c r="AH240">
        <f>IF(P240="사용자항목6", L240, 0)</f>
        <v>0</v>
      </c>
      <c r="AI240">
        <f>IF(P240="사용자항목7", L240, 0)</f>
        <v>0</v>
      </c>
      <c r="AJ240">
        <f>IF(P240="사용자항목8", L240, 0)</f>
        <v>0</v>
      </c>
      <c r="AK240">
        <f>IF(P240="사용자항목9", L240, 0)</f>
        <v>0</v>
      </c>
      <c r="AL240">
        <f>IF(P240="사용자항목10", L240, 0)</f>
        <v>0</v>
      </c>
      <c r="AM240">
        <f>IF(P240="사용자항목11", L240, 0)</f>
        <v>0</v>
      </c>
      <c r="AN240">
        <f>IF(P240="사용자항목12", L240, 0)</f>
        <v>0</v>
      </c>
      <c r="AO240">
        <f>IF(P240="사용자항목13", L240, 0)</f>
        <v>0</v>
      </c>
      <c r="AP240">
        <f>IF(P240="사용자항목14", L240, 0)</f>
        <v>0</v>
      </c>
      <c r="AQ240">
        <f>IF(P240="사용자항목15", L240, 0)</f>
        <v>0</v>
      </c>
      <c r="AR240">
        <f>IF(P240="사용자항목16", L240, 0)</f>
        <v>0</v>
      </c>
      <c r="AS240">
        <f>IF(P240="사용자항목17", L240, 0)</f>
        <v>0</v>
      </c>
      <c r="AT240">
        <f>IF(P240="사용자항목18", L240, 0)</f>
        <v>0</v>
      </c>
      <c r="AU240">
        <f>IF(P240="사용자항목19", L240, 0)</f>
        <v>0</v>
      </c>
    </row>
    <row r="241" spans="1:51" ht="23.1" customHeight="1">
      <c r="A241" s="138" t="s">
        <v>3311</v>
      </c>
      <c r="B241" s="138" t="s">
        <v>3312</v>
      </c>
      <c r="C241" s="139" t="s">
        <v>3313</v>
      </c>
      <c r="D241" s="141">
        <v>0.08</v>
      </c>
      <c r="E241" s="141">
        <v>0</v>
      </c>
      <c r="F241" s="141">
        <f>ROUNDDOWN(D241*E241, 0)</f>
        <v>0</v>
      </c>
      <c r="G241" s="141">
        <v>0</v>
      </c>
      <c r="H241" s="141">
        <f>ROUNDDOWN(D241*G241, 0)</f>
        <v>0</v>
      </c>
      <c r="I241" s="141">
        <f>[2]단가대비표!L146</f>
        <v>192887</v>
      </c>
      <c r="J241" s="141">
        <f>ROUNDDOWN(D241*I241, 0)</f>
        <v>15430</v>
      </c>
      <c r="K241" s="141">
        <f>E241+G241+I241</f>
        <v>192887</v>
      </c>
      <c r="L241" s="141">
        <f>F241+H241+J241</f>
        <v>15430</v>
      </c>
      <c r="M241" s="154" t="s">
        <v>3314</v>
      </c>
      <c r="O241" t="str">
        <f>"03"</f>
        <v>03</v>
      </c>
      <c r="P241" t="s">
        <v>3037</v>
      </c>
      <c r="Q241">
        <v>1</v>
      </c>
      <c r="R241">
        <f>IF(P241="기계경비", J241, 0)</f>
        <v>0</v>
      </c>
      <c r="S241">
        <f>IF(P241="운반비", L241, 0)</f>
        <v>0</v>
      </c>
      <c r="T241">
        <f>IF(P241="작업부산물", F241, 0)</f>
        <v>0</v>
      </c>
      <c r="U241">
        <f>IF(P241="관급", F241, 0)</f>
        <v>0</v>
      </c>
      <c r="V241">
        <f>IF(P241="외주비", J241, 0)</f>
        <v>0</v>
      </c>
      <c r="W241">
        <f>IF(P241="장비비", J241, 0)</f>
        <v>0</v>
      </c>
      <c r="X241">
        <f>IF(P241="폐기물처리비", L241, 0)</f>
        <v>15430</v>
      </c>
      <c r="Y241">
        <f>IF(P241="가설비", J241, 0)</f>
        <v>0</v>
      </c>
      <c r="Z241">
        <f>IF(P241="잡비제외분", F241, 0)</f>
        <v>0</v>
      </c>
      <c r="AA241">
        <f>IF(P241="사급자재대", L241, 0)</f>
        <v>0</v>
      </c>
      <c r="AB241">
        <f>IF(P241="관급자재대", L241, 0)</f>
        <v>0</v>
      </c>
      <c r="AC241">
        <f>IF(P241="부산물", L241, 0)</f>
        <v>0</v>
      </c>
      <c r="AD241">
        <f>IF(P241="품질검사비", L241, 0)</f>
        <v>0</v>
      </c>
      <c r="AE241">
        <f>IF(P241="사용자항목3", L241, 0)</f>
        <v>0</v>
      </c>
      <c r="AF241">
        <f>IF(P241="급식소 환기설비시험 조정평가", L241, 0)</f>
        <v>0</v>
      </c>
      <c r="AG241">
        <f>IF(P241="사용자항목5", L241, 0)</f>
        <v>0</v>
      </c>
      <c r="AH241">
        <f>IF(P241="사용자항목6", L241, 0)</f>
        <v>0</v>
      </c>
      <c r="AI241">
        <f>IF(P241="사용자항목7", L241, 0)</f>
        <v>0</v>
      </c>
      <c r="AJ241">
        <f>IF(P241="사용자항목8", L241, 0)</f>
        <v>0</v>
      </c>
      <c r="AK241">
        <f>IF(P241="사용자항목9", L241, 0)</f>
        <v>0</v>
      </c>
      <c r="AL241">
        <f>IF(P241="사용자항목10", L241, 0)</f>
        <v>0</v>
      </c>
      <c r="AM241">
        <f>IF(P241="사용자항목11", L241, 0)</f>
        <v>0</v>
      </c>
      <c r="AN241">
        <f>IF(P241="사용자항목12", L241, 0)</f>
        <v>0</v>
      </c>
      <c r="AO241">
        <f>IF(P241="사용자항목13", L241, 0)</f>
        <v>0</v>
      </c>
      <c r="AP241">
        <f>IF(P241="사용자항목14", L241, 0)</f>
        <v>0</v>
      </c>
      <c r="AQ241">
        <f>IF(P241="사용자항목15", L241, 0)</f>
        <v>0</v>
      </c>
      <c r="AR241">
        <f>IF(P241="사용자항목16", L241, 0)</f>
        <v>0</v>
      </c>
      <c r="AS241">
        <f>IF(P241="사용자항목17", L241, 0)</f>
        <v>0</v>
      </c>
      <c r="AT241">
        <f>IF(P241="사용자항목18", L241, 0)</f>
        <v>0</v>
      </c>
      <c r="AU241">
        <f>IF(P241="사용자항목19", L241, 0)</f>
        <v>0</v>
      </c>
    </row>
    <row r="242" spans="1:51" ht="23.1" customHeight="1">
      <c r="A242" s="142"/>
      <c r="B242" s="142"/>
      <c r="C242" s="140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</row>
    <row r="243" spans="1:51" ht="23.1" customHeight="1">
      <c r="A243" s="142"/>
      <c r="B243" s="142"/>
      <c r="C243" s="140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</row>
    <row r="244" spans="1:51" ht="23.1" customHeight="1">
      <c r="A244" s="142"/>
      <c r="B244" s="142"/>
      <c r="C244" s="140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</row>
    <row r="245" spans="1:51" ht="23.1" customHeight="1">
      <c r="A245" s="142"/>
      <c r="B245" s="142"/>
      <c r="C245" s="140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</row>
    <row r="246" spans="1:51" ht="23.1" customHeight="1">
      <c r="A246" s="142"/>
      <c r="B246" s="142"/>
      <c r="C246" s="140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</row>
    <row r="247" spans="1:51" ht="23.1" customHeight="1">
      <c r="A247" s="142"/>
      <c r="B247" s="142"/>
      <c r="C247" s="140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</row>
    <row r="248" spans="1:51" ht="23.1" customHeight="1">
      <c r="A248" s="142"/>
      <c r="B248" s="142"/>
      <c r="C248" s="140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</row>
    <row r="249" spans="1:51" ht="23.1" customHeight="1">
      <c r="A249" s="142"/>
      <c r="B249" s="142"/>
      <c r="C249" s="140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</row>
    <row r="250" spans="1:51" ht="23.1" customHeight="1">
      <c r="A250" s="142"/>
      <c r="B250" s="142"/>
      <c r="C250" s="140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</row>
    <row r="251" spans="1:51" ht="23.1" customHeight="1">
      <c r="A251" s="142"/>
      <c r="B251" s="142"/>
      <c r="C251" s="140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</row>
    <row r="252" spans="1:51" ht="23.1" customHeight="1">
      <c r="A252" s="142"/>
      <c r="B252" s="142"/>
      <c r="C252" s="140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</row>
    <row r="253" spans="1:51" ht="23.1" customHeight="1">
      <c r="A253" s="142"/>
      <c r="B253" s="142"/>
      <c r="C253" s="140"/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</row>
    <row r="254" spans="1:51" ht="23.1" customHeight="1">
      <c r="A254" s="142"/>
      <c r="B254" s="142"/>
      <c r="C254" s="140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</row>
    <row r="255" spans="1:51" ht="23.1" customHeight="1">
      <c r="A255" s="142"/>
      <c r="B255" s="142"/>
      <c r="C255" s="140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</row>
    <row r="256" spans="1:51" ht="23.1" customHeight="1">
      <c r="A256" s="148" t="s">
        <v>3089</v>
      </c>
      <c r="B256" s="149"/>
      <c r="C256" s="150"/>
      <c r="D256" s="151"/>
      <c r="E256" s="151"/>
      <c r="F256" s="151">
        <f>ROUNDDOWN(SUMIF(Q240:Q255, "1", F240:F255), 0)</f>
        <v>0</v>
      </c>
      <c r="G256" s="151"/>
      <c r="H256" s="151">
        <f>ROUNDDOWN(SUMIF(Q240:Q255, "1", H240:H255), 0)</f>
        <v>0</v>
      </c>
      <c r="I256" s="151"/>
      <c r="J256" s="151">
        <f>ROUNDDOWN(SUMIF(Q240:Q255, "1", J240:J255), 0)</f>
        <v>20894</v>
      </c>
      <c r="K256" s="151"/>
      <c r="L256" s="151">
        <f>F256+H256+J256</f>
        <v>20894</v>
      </c>
      <c r="M256" s="151"/>
      <c r="R256">
        <f t="shared" ref="R256:AY256" si="285">ROUNDDOWN(SUM(R240:R241), 0)</f>
        <v>0</v>
      </c>
      <c r="S256">
        <f t="shared" si="285"/>
        <v>0</v>
      </c>
      <c r="T256">
        <f t="shared" si="285"/>
        <v>0</v>
      </c>
      <c r="U256">
        <f t="shared" si="285"/>
        <v>0</v>
      </c>
      <c r="V256">
        <f t="shared" si="285"/>
        <v>0</v>
      </c>
      <c r="W256">
        <f t="shared" si="285"/>
        <v>0</v>
      </c>
      <c r="X256">
        <f t="shared" si="285"/>
        <v>20894</v>
      </c>
      <c r="Y256">
        <f t="shared" si="285"/>
        <v>0</v>
      </c>
      <c r="Z256">
        <f t="shared" si="285"/>
        <v>0</v>
      </c>
      <c r="AA256">
        <f t="shared" si="285"/>
        <v>0</v>
      </c>
      <c r="AB256">
        <f t="shared" si="285"/>
        <v>0</v>
      </c>
      <c r="AC256">
        <f t="shared" si="285"/>
        <v>0</v>
      </c>
      <c r="AD256">
        <f t="shared" si="285"/>
        <v>0</v>
      </c>
      <c r="AE256">
        <f t="shared" si="285"/>
        <v>0</v>
      </c>
      <c r="AF256">
        <f t="shared" si="285"/>
        <v>0</v>
      </c>
      <c r="AG256">
        <f t="shared" si="285"/>
        <v>0</v>
      </c>
      <c r="AH256">
        <f t="shared" si="285"/>
        <v>0</v>
      </c>
      <c r="AI256">
        <f t="shared" si="285"/>
        <v>0</v>
      </c>
      <c r="AJ256">
        <f t="shared" si="285"/>
        <v>0</v>
      </c>
      <c r="AK256">
        <f t="shared" si="285"/>
        <v>0</v>
      </c>
      <c r="AL256">
        <f t="shared" si="285"/>
        <v>0</v>
      </c>
      <c r="AM256">
        <f t="shared" si="285"/>
        <v>0</v>
      </c>
      <c r="AN256">
        <f t="shared" si="285"/>
        <v>0</v>
      </c>
      <c r="AO256">
        <f t="shared" si="285"/>
        <v>0</v>
      </c>
      <c r="AP256">
        <f t="shared" si="285"/>
        <v>0</v>
      </c>
      <c r="AQ256">
        <f t="shared" si="285"/>
        <v>0</v>
      </c>
      <c r="AR256">
        <f t="shared" si="285"/>
        <v>0</v>
      </c>
      <c r="AS256">
        <f t="shared" si="285"/>
        <v>0</v>
      </c>
      <c r="AT256">
        <f t="shared" si="285"/>
        <v>0</v>
      </c>
      <c r="AU256">
        <f t="shared" si="285"/>
        <v>0</v>
      </c>
      <c r="AV256">
        <f t="shared" si="285"/>
        <v>0</v>
      </c>
      <c r="AW256">
        <f t="shared" si="285"/>
        <v>0</v>
      </c>
      <c r="AX256">
        <f t="shared" si="285"/>
        <v>0</v>
      </c>
      <c r="AY256">
        <f t="shared" si="285"/>
        <v>0</v>
      </c>
    </row>
  </sheetData>
  <mergeCells count="21">
    <mergeCell ref="A131:M131"/>
    <mergeCell ref="A185:M185"/>
    <mergeCell ref="A203:M203"/>
    <mergeCell ref="A221:M221"/>
    <mergeCell ref="A239:M239"/>
    <mergeCell ref="M3:M4"/>
    <mergeCell ref="A5:M5"/>
    <mergeCell ref="A23:M23"/>
    <mergeCell ref="A41:M41"/>
    <mergeCell ref="A59:M59"/>
    <mergeCell ref="A95:M95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1" type="noConversion"/>
  <conditionalFormatting sqref="A6:M256 A5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765515531031062" right="0" top="0.57970115940231881" bottom="0.1388888888888889" header="0.3" footer="0.1388888888888889"/>
  <pageSetup paperSize="9" orientation="landscape" verticalDpi="0" r:id="rId1"/>
  <rowBreaks count="14" manualBreakCount="14">
    <brk id="22" max="16383" man="1"/>
    <brk id="40" max="16383" man="1"/>
    <brk id="58" max="16383" man="1"/>
    <brk id="76" max="16383" man="1"/>
    <brk id="94" max="16383" man="1"/>
    <brk id="112" max="16383" man="1"/>
    <brk id="130" max="16383" man="1"/>
    <brk id="148" max="16383" man="1"/>
    <brk id="166" max="16383" man="1"/>
    <brk id="184" max="16383" man="1"/>
    <brk id="202" max="16383" man="1"/>
    <brk id="220" max="16383" man="1"/>
    <brk id="238" max="16383" man="1"/>
    <brk id="25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18"/>
  <sheetViews>
    <sheetView view="pageBreakPreview" zoomScaleNormal="100" workbookViewId="0">
      <selection activeCell="A32" activeCellId="1" sqref="A19 A32"/>
    </sheetView>
  </sheetViews>
  <sheetFormatPr defaultColWidth="11" defaultRowHeight="13.5"/>
  <cols>
    <col min="1" max="1" width="103.875" style="43" customWidth="1"/>
    <col min="2" max="5" width="11" style="43" customWidth="1"/>
    <col min="6" max="7" width="9.875" style="43" customWidth="1"/>
    <col min="8" max="8" width="12.625" style="43" customWidth="1"/>
    <col min="9" max="9" width="17.625" style="43" customWidth="1"/>
    <col min="10" max="10" width="4.25" style="43" customWidth="1"/>
    <col min="11" max="16384" width="11" style="43"/>
  </cols>
  <sheetData>
    <row r="1" spans="1:1" ht="72.75" customHeight="1">
      <c r="A1" s="47" t="s">
        <v>3010</v>
      </c>
    </row>
    <row r="2" spans="1:1" ht="25.5" customHeight="1"/>
    <row r="3" spans="1:1" ht="25.5">
      <c r="A3" s="46" t="str">
        <f>+표지!A3</f>
        <v>공사명 : 여수시 월호리 마을회관 증축 및 리모델링공사</v>
      </c>
    </row>
    <row r="5" spans="1:1" ht="25.5">
      <c r="A5" s="45"/>
    </row>
    <row r="18" spans="1:1" ht="31.5" customHeight="1">
      <c r="A18" s="44" t="str">
        <f>+표지!A18</f>
        <v>상상 건축사 사무소</v>
      </c>
    </row>
  </sheetData>
  <phoneticPr fontId="1" type="noConversion"/>
  <printOptions horizontalCentered="1" verticalCentered="1"/>
  <pageMargins left="1.28" right="0.74803149606299213" top="1.48" bottom="0.46" header="0.51181102362204722" footer="0.32"/>
  <pageSetup paperSize="9" scale="11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이름이 지정된 범위</vt:lpstr>
      </vt:variant>
      <vt:variant>
        <vt:i4>25</vt:i4>
      </vt:variant>
    </vt:vector>
  </HeadingPairs>
  <TitlesOfParts>
    <vt:vector size="41" baseType="lpstr">
      <vt:lpstr>표지</vt:lpstr>
      <vt:lpstr>총괄갑지</vt:lpstr>
      <vt:lpstr>건축갑지</vt:lpstr>
      <vt:lpstr>원가계산서(건축+설비)</vt:lpstr>
      <vt:lpstr>공종별집계표(건축+설비)</vt:lpstr>
      <vt:lpstr>공종별내역서(건축)</vt:lpstr>
      <vt:lpstr>공종리스트(설비)</vt:lpstr>
      <vt:lpstr>공종별내역서(설비)</vt:lpstr>
      <vt:lpstr>표지 (2)</vt:lpstr>
      <vt:lpstr>일위대가목록</vt:lpstr>
      <vt:lpstr>일위대가</vt:lpstr>
      <vt:lpstr>단가산출목록</vt:lpstr>
      <vt:lpstr>단가산출서</vt:lpstr>
      <vt:lpstr>표지 (3)</vt:lpstr>
      <vt:lpstr>단가대비표</vt:lpstr>
      <vt:lpstr>표지 (4)</vt:lpstr>
      <vt:lpstr>건축갑지!Print_Area</vt:lpstr>
      <vt:lpstr>'공종리스트(설비)'!Print_Area</vt:lpstr>
      <vt:lpstr>'공종별내역서(건축)'!Print_Area</vt:lpstr>
      <vt:lpstr>'공종별내역서(설비)'!Print_Area</vt:lpstr>
      <vt:lpstr>'공종별집계표(건축+설비)'!Print_Area</vt:lpstr>
      <vt:lpstr>단가대비표!Print_Area</vt:lpstr>
      <vt:lpstr>단가산출목록!Print_Area</vt:lpstr>
      <vt:lpstr>단가산출서!Print_Area</vt:lpstr>
      <vt:lpstr>일위대가!Print_Area</vt:lpstr>
      <vt:lpstr>일위대가목록!Print_Area</vt:lpstr>
      <vt:lpstr>총괄갑지!Print_Area</vt:lpstr>
      <vt:lpstr>표지!Print_Area</vt:lpstr>
      <vt:lpstr>'표지 (2)'!Print_Area</vt:lpstr>
      <vt:lpstr>'표지 (3)'!Print_Area</vt:lpstr>
      <vt:lpstr>'표지 (4)'!Print_Area</vt:lpstr>
      <vt:lpstr>'공종리스트(설비)'!Print_Titles</vt:lpstr>
      <vt:lpstr>'공종별내역서(건축)'!Print_Titles</vt:lpstr>
      <vt:lpstr>'공종별내역서(설비)'!Print_Titles</vt:lpstr>
      <vt:lpstr>'공종별집계표(건축+설비)'!Print_Titles</vt:lpstr>
      <vt:lpstr>단가대비표!Print_Titles</vt:lpstr>
      <vt:lpstr>단가산출목록!Print_Titles</vt:lpstr>
      <vt:lpstr>단가산출서!Print_Titles</vt:lpstr>
      <vt:lpstr>'원가계산서(건축+설비)'!Print_Titles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HopeBridge</cp:lastModifiedBy>
  <dcterms:created xsi:type="dcterms:W3CDTF">2026-08-13T04:51:45Z</dcterms:created>
  <dcterms:modified xsi:type="dcterms:W3CDTF">2026-09-09T04:18:30Z</dcterms:modified>
</cp:coreProperties>
</file>