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6년 계약업무\공고,이관\손상원\2026년 경기북부 위임국도 상시보수공사 단가계약(2차)\사업부서의뢰자료[2026년 경기북부 위임국도 상시보수공사 단가계약(2차)]\"/>
    </mc:Choice>
  </mc:AlternateContent>
  <xr:revisionPtr revIDLastSave="0" documentId="13_ncr:1_{C24AB5CB-EED2-49EE-B755-10CBFBFFC330}" xr6:coauthVersionLast="47" xr6:coauthVersionMax="47" xr10:uidLastSave="{00000000-0000-0000-0000-000000000000}"/>
  <bookViews>
    <workbookView xWindow="30375" yWindow="720" windowWidth="21495" windowHeight="13770" tabRatio="923" xr2:uid="{00000000-000D-0000-FFFF-FFFF00000000}"/>
  </bookViews>
  <sheets>
    <sheet name="갑지" sheetId="1" r:id="rId1"/>
    <sheet name="원가계산서(총괄)" sheetId="2" r:id="rId2"/>
    <sheet name="내역서(총괄)" sheetId="3" r:id="rId3"/>
    <sheet name="원가계산서(기초단가)" sheetId="4" state="hidden" r:id="rId4"/>
    <sheet name="내역서(기초단가)" sheetId="5" state="hidden" r:id="rId5"/>
  </sheets>
  <definedNames>
    <definedName name="_xlnm._FilterDatabase" localSheetId="2" hidden="1">'내역서(총괄)'!$A$2:$Y$26</definedName>
    <definedName name="_xlnm.Print_Area" localSheetId="4">'내역서(기초단가)'!$A$1:$M$307</definedName>
    <definedName name="_xlnm.Print_Area" localSheetId="2">'내역서(총괄)'!$A$1:$M$307</definedName>
    <definedName name="_xlnm.Print_Area" localSheetId="1">'원가계산서(총괄)'!$A$1:$D$28</definedName>
    <definedName name="_xlnm.Print_Titles" localSheetId="4">'내역서(기초단가)'!$1:$3</definedName>
    <definedName name="_xlnm.Print_Titles" localSheetId="2">'내역서(총괄)'!$1:$3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5" l="1"/>
  <c r="E18" i="5"/>
  <c r="B14" i="4"/>
  <c r="B13" i="4"/>
  <c r="B12" i="4"/>
  <c r="B9" i="4"/>
  <c r="BI5" i="3"/>
  <c r="BI30" i="3"/>
  <c r="BI35" i="3"/>
  <c r="BI36" i="3"/>
  <c r="BI37" i="3"/>
  <c r="BI38" i="3"/>
  <c r="BI45" i="3"/>
  <c r="BI46" i="3"/>
  <c r="BI48" i="3"/>
  <c r="BI49" i="3"/>
  <c r="BI50" i="3"/>
  <c r="BI51" i="3"/>
  <c r="BI52" i="3"/>
  <c r="BI53" i="3"/>
  <c r="BI54" i="3"/>
  <c r="BI56" i="3"/>
  <c r="BI57" i="3"/>
  <c r="BI58" i="3"/>
  <c r="BI60" i="3"/>
  <c r="BI61" i="3"/>
  <c r="BI62" i="3"/>
  <c r="BI64" i="3"/>
  <c r="BI65" i="3"/>
  <c r="BI66" i="3"/>
  <c r="BI68" i="3"/>
  <c r="BI69" i="3"/>
  <c r="BI72" i="3"/>
  <c r="BI73" i="3"/>
  <c r="BI74" i="3"/>
  <c r="BI75" i="3"/>
  <c r="BI76" i="3"/>
  <c r="BI77" i="3"/>
  <c r="BI78" i="3"/>
  <c r="BI79" i="3"/>
  <c r="BI80" i="3"/>
  <c r="BI81" i="3"/>
  <c r="BI82" i="3"/>
  <c r="BI83" i="3"/>
  <c r="BI84" i="3"/>
  <c r="BI86" i="3"/>
  <c r="BI87" i="3"/>
  <c r="BI88" i="3"/>
  <c r="BI89" i="3"/>
  <c r="BI90" i="3"/>
  <c r="BI91" i="3"/>
  <c r="BI92" i="3"/>
  <c r="BI93" i="3"/>
  <c r="BI94" i="3"/>
  <c r="BI95" i="3"/>
  <c r="BI97" i="3"/>
  <c r="BI98" i="3"/>
  <c r="BI99" i="3"/>
  <c r="BI100" i="3"/>
  <c r="BI101" i="3"/>
  <c r="BI102" i="3"/>
  <c r="BI103" i="3"/>
  <c r="BI104" i="3"/>
  <c r="BI105" i="3"/>
  <c r="BI106" i="3"/>
  <c r="BI107" i="3"/>
  <c r="BI108" i="3"/>
  <c r="BI109" i="3"/>
  <c r="BI110" i="3"/>
  <c r="BI111" i="3"/>
  <c r="BI112" i="3"/>
  <c r="BI113" i="3"/>
  <c r="BI114" i="3"/>
  <c r="BI115" i="3"/>
  <c r="BI116" i="3"/>
  <c r="BI122" i="3"/>
  <c r="BI123" i="3"/>
  <c r="BI125" i="3"/>
  <c r="BI126" i="3"/>
  <c r="BI128" i="3"/>
  <c r="BI129" i="3"/>
  <c r="BI130" i="3"/>
  <c r="BI131" i="3"/>
  <c r="BI132" i="3"/>
  <c r="BI133" i="3"/>
  <c r="BI134" i="3"/>
  <c r="BI135" i="3"/>
  <c r="BI136" i="3"/>
  <c r="BI138" i="3"/>
  <c r="BI139" i="3"/>
  <c r="BI140" i="3"/>
  <c r="BI141" i="3"/>
  <c r="BI142" i="3"/>
  <c r="BI143" i="3"/>
  <c r="BI145" i="3"/>
  <c r="BI146" i="3"/>
  <c r="BI147" i="3"/>
  <c r="BI149" i="3"/>
  <c r="BI150" i="3"/>
  <c r="BI153" i="3"/>
  <c r="BI154" i="3"/>
  <c r="BI155" i="3"/>
  <c r="BI156" i="3"/>
  <c r="BI157" i="3"/>
  <c r="BI158" i="3"/>
  <c r="BI159" i="3"/>
  <c r="BI160" i="3"/>
  <c r="BI161" i="3"/>
  <c r="BI162" i="3"/>
  <c r="BI163" i="3"/>
  <c r="BI164" i="3"/>
  <c r="BI170" i="3"/>
  <c r="BI171" i="3"/>
  <c r="BI173" i="3"/>
  <c r="BI174" i="3"/>
  <c r="BI175" i="3"/>
  <c r="BI176" i="3"/>
  <c r="BI177" i="3"/>
  <c r="BI178" i="3"/>
  <c r="BI179" i="3"/>
  <c r="BI180" i="3"/>
  <c r="BI181" i="3"/>
  <c r="BI182" i="3"/>
  <c r="BI183" i="3"/>
  <c r="BI184" i="3"/>
  <c r="BI185" i="3"/>
  <c r="BI186" i="3"/>
  <c r="BI187" i="3"/>
  <c r="BI189" i="3"/>
  <c r="BI190" i="3"/>
  <c r="BI191" i="3"/>
  <c r="BI192" i="3"/>
  <c r="BI193" i="3"/>
  <c r="BI194" i="3"/>
  <c r="BI195" i="3"/>
  <c r="BI196" i="3"/>
  <c r="BI197" i="3"/>
  <c r="BI198" i="3"/>
  <c r="BI199" i="3"/>
  <c r="BI200" i="3"/>
  <c r="BI201" i="3"/>
  <c r="BI202" i="3"/>
  <c r="BI203" i="3"/>
  <c r="BI204" i="3"/>
  <c r="BI205" i="3"/>
  <c r="BI206" i="3"/>
  <c r="BI207" i="3"/>
  <c r="BI208" i="3"/>
  <c r="BI209" i="3"/>
  <c r="BI210" i="3"/>
  <c r="BI211" i="3"/>
  <c r="BI212" i="3"/>
  <c r="BI213" i="3"/>
  <c r="BI214" i="3"/>
  <c r="BI215" i="3"/>
  <c r="BI216" i="3"/>
  <c r="BI217" i="3"/>
  <c r="BI218" i="3"/>
  <c r="BI219" i="3"/>
  <c r="BI220" i="3"/>
  <c r="BI221" i="3"/>
  <c r="BI222" i="3"/>
  <c r="BI223" i="3"/>
  <c r="BI224" i="3"/>
  <c r="BI225" i="3"/>
  <c r="BI226" i="3"/>
  <c r="BI227" i="3"/>
  <c r="BI228" i="3"/>
  <c r="BI229" i="3"/>
  <c r="BI230" i="3"/>
  <c r="BI231" i="3"/>
  <c r="BI232" i="3"/>
  <c r="BI233" i="3"/>
  <c r="BI234" i="3"/>
  <c r="BI235" i="3"/>
  <c r="BI236" i="3"/>
  <c r="BI237" i="3"/>
  <c r="BI238" i="3"/>
  <c r="BI239" i="3"/>
  <c r="BI240" i="3"/>
  <c r="BI241" i="3"/>
  <c r="BI242" i="3"/>
  <c r="BI243" i="3"/>
  <c r="BI244" i="3"/>
  <c r="BI245" i="3"/>
  <c r="BI246" i="3"/>
  <c r="BI247" i="3"/>
  <c r="BI248" i="3"/>
  <c r="BI250" i="3"/>
  <c r="BI251" i="3"/>
  <c r="BI253" i="3"/>
  <c r="BI254" i="3"/>
  <c r="BI255" i="3"/>
  <c r="BI256" i="3"/>
  <c r="BI266" i="3"/>
  <c r="BI267" i="3"/>
  <c r="BI269" i="3"/>
  <c r="BI270" i="3"/>
  <c r="BI275" i="3"/>
  <c r="BI277" i="3"/>
  <c r="BI278" i="3"/>
  <c r="BI279" i="3"/>
  <c r="BI280" i="3"/>
  <c r="BI281" i="3"/>
  <c r="BI283" i="3"/>
  <c r="BI284" i="3"/>
  <c r="BI285" i="3"/>
  <c r="BI292" i="3"/>
  <c r="BI301" i="3"/>
  <c r="BI304" i="3"/>
  <c r="BI305" i="3"/>
  <c r="BI5" i="5"/>
  <c r="E6" i="5"/>
  <c r="E7" i="5"/>
  <c r="E8" i="5"/>
  <c r="E9" i="5"/>
  <c r="E10" i="5"/>
  <c r="E11" i="5"/>
  <c r="E12" i="5"/>
  <c r="E13" i="5"/>
  <c r="E14" i="5"/>
  <c r="E15" i="5"/>
  <c r="E16" i="5"/>
  <c r="E17" i="5"/>
  <c r="E20" i="5"/>
  <c r="E21" i="5"/>
  <c r="E22" i="5"/>
  <c r="E24" i="5"/>
  <c r="E25" i="5"/>
  <c r="E26" i="5"/>
  <c r="BI30" i="5"/>
  <c r="E31" i="5"/>
  <c r="F31" i="5"/>
  <c r="E34" i="5"/>
  <c r="BI37" i="5"/>
  <c r="BI38" i="5"/>
  <c r="G39" i="5"/>
  <c r="H39" i="5" s="1"/>
  <c r="K39" i="5"/>
  <c r="L39" i="5" s="1"/>
  <c r="G40" i="5"/>
  <c r="H40" i="5" s="1"/>
  <c r="K40" i="5"/>
  <c r="L40" i="5" s="1"/>
  <c r="BI41" i="5"/>
  <c r="BI42" i="5"/>
  <c r="E44" i="5"/>
  <c r="BI45" i="5"/>
  <c r="BI46" i="5"/>
  <c r="E47" i="5"/>
  <c r="BI48" i="5"/>
  <c r="BI49" i="5"/>
  <c r="BI50" i="5"/>
  <c r="BI51" i="5"/>
  <c r="BI52" i="5"/>
  <c r="BI53" i="5"/>
  <c r="BI54" i="5"/>
  <c r="E55" i="5"/>
  <c r="BI56" i="5"/>
  <c r="BI57" i="5"/>
  <c r="BI58" i="5"/>
  <c r="E59" i="5"/>
  <c r="BI60" i="5"/>
  <c r="BI61" i="5"/>
  <c r="BI62" i="5"/>
  <c r="BI64" i="5"/>
  <c r="BI65" i="5"/>
  <c r="BI66" i="5"/>
  <c r="E67" i="5"/>
  <c r="BI68" i="5"/>
  <c r="BI69" i="5"/>
  <c r="H70" i="5"/>
  <c r="J70" i="5"/>
  <c r="K70" i="5"/>
  <c r="L70" i="5" s="1"/>
  <c r="F70" i="5" s="1"/>
  <c r="E71" i="5"/>
  <c r="BI72" i="5"/>
  <c r="BI73" i="5"/>
  <c r="BI74" i="5"/>
  <c r="BI75" i="5"/>
  <c r="BI76" i="5"/>
  <c r="BI77" i="5"/>
  <c r="BI78" i="5"/>
  <c r="BI79" i="5"/>
  <c r="BI80" i="5"/>
  <c r="BI81" i="5"/>
  <c r="BI82" i="5"/>
  <c r="BI83" i="5"/>
  <c r="BI84" i="5"/>
  <c r="E85" i="5"/>
  <c r="BI86" i="5"/>
  <c r="BI87" i="5"/>
  <c r="BI88" i="5"/>
  <c r="BI89" i="5"/>
  <c r="BI90" i="5"/>
  <c r="BI91" i="5"/>
  <c r="BI92" i="5"/>
  <c r="BI93" i="5"/>
  <c r="BI94" i="5"/>
  <c r="BI95" i="5"/>
  <c r="E96" i="5"/>
  <c r="BI97" i="5"/>
  <c r="BI98" i="5"/>
  <c r="BI99" i="5"/>
  <c r="BI100" i="5"/>
  <c r="BI101" i="5"/>
  <c r="BI102" i="5"/>
  <c r="BI103" i="5"/>
  <c r="BI104" i="5"/>
  <c r="BI105" i="5"/>
  <c r="BI106" i="5"/>
  <c r="BI107" i="5"/>
  <c r="BI108" i="5"/>
  <c r="BI109" i="5"/>
  <c r="BI110" i="5"/>
  <c r="BI111" i="5"/>
  <c r="BI112" i="5"/>
  <c r="BI113" i="5"/>
  <c r="BI114" i="5"/>
  <c r="BI115" i="5"/>
  <c r="BI116" i="5"/>
  <c r="L117" i="5"/>
  <c r="L118" i="5"/>
  <c r="L119" i="5"/>
  <c r="L120" i="5"/>
  <c r="E121" i="5"/>
  <c r="BI122" i="5"/>
  <c r="BI123" i="5"/>
  <c r="BI125" i="5"/>
  <c r="BI126" i="5"/>
  <c r="E127" i="5"/>
  <c r="BI128" i="5"/>
  <c r="BI129" i="5"/>
  <c r="BI130" i="5"/>
  <c r="BI131" i="5"/>
  <c r="BI132" i="5"/>
  <c r="BI133" i="5"/>
  <c r="BI134" i="5"/>
  <c r="BI135" i="5"/>
  <c r="BI136" i="5"/>
  <c r="E137" i="5"/>
  <c r="BI138" i="5"/>
  <c r="BI139" i="5"/>
  <c r="BI140" i="5"/>
  <c r="BI141" i="5"/>
  <c r="BI142" i="5"/>
  <c r="BI143" i="5"/>
  <c r="E144" i="5"/>
  <c r="BI145" i="5"/>
  <c r="BI146" i="5"/>
  <c r="BI147" i="5"/>
  <c r="BI149" i="5"/>
  <c r="BI150" i="5"/>
  <c r="E152" i="5"/>
  <c r="BI153" i="5"/>
  <c r="BI154" i="5"/>
  <c r="BI155" i="5"/>
  <c r="BI156" i="5"/>
  <c r="BI157" i="5"/>
  <c r="BI158" i="5"/>
  <c r="BI159" i="5"/>
  <c r="BI160" i="5"/>
  <c r="BI161" i="5"/>
  <c r="BI162" i="5"/>
  <c r="BI163" i="5"/>
  <c r="BI164" i="5"/>
  <c r="E169" i="5"/>
  <c r="BI170" i="5"/>
  <c r="BI171" i="5"/>
  <c r="E172" i="5"/>
  <c r="BI173" i="5"/>
  <c r="BI174" i="5"/>
  <c r="BI175" i="5"/>
  <c r="BI176" i="5"/>
  <c r="BI177" i="5"/>
  <c r="BI178" i="5"/>
  <c r="BI179" i="5"/>
  <c r="BI180" i="5"/>
  <c r="BI181" i="5"/>
  <c r="BI182" i="5"/>
  <c r="BI183" i="5"/>
  <c r="BI184" i="5"/>
  <c r="BI185" i="5"/>
  <c r="BI186" i="5"/>
  <c r="BI187" i="5"/>
  <c r="E188" i="5"/>
  <c r="BI189" i="5"/>
  <c r="BI190" i="5"/>
  <c r="BI191" i="5"/>
  <c r="BI192" i="5"/>
  <c r="BI193" i="5"/>
  <c r="BI194" i="5"/>
  <c r="BI195" i="5"/>
  <c r="BI196" i="5"/>
  <c r="BI197" i="5"/>
  <c r="BI198" i="5"/>
  <c r="BI199" i="5"/>
  <c r="BI200" i="5"/>
  <c r="BI201" i="5"/>
  <c r="BI202" i="5"/>
  <c r="BI203" i="5"/>
  <c r="BI204" i="5"/>
  <c r="BI205" i="5"/>
  <c r="BI206" i="5"/>
  <c r="BI207" i="5"/>
  <c r="BI208" i="5"/>
  <c r="BI209" i="5"/>
  <c r="BI210" i="5"/>
  <c r="BI211" i="5"/>
  <c r="BI212" i="5"/>
  <c r="BI213" i="5"/>
  <c r="BI214" i="5"/>
  <c r="BI215" i="5"/>
  <c r="BI216" i="5"/>
  <c r="BI217" i="5"/>
  <c r="BI218" i="5"/>
  <c r="BI219" i="5"/>
  <c r="BI220" i="5"/>
  <c r="BI221" i="5"/>
  <c r="BI222" i="5"/>
  <c r="BI223" i="5"/>
  <c r="BI224" i="5"/>
  <c r="BI225" i="5"/>
  <c r="BI226" i="5"/>
  <c r="BI227" i="5"/>
  <c r="BI228" i="5"/>
  <c r="BI229" i="5"/>
  <c r="BI230" i="5"/>
  <c r="BI231" i="5"/>
  <c r="BI232" i="5"/>
  <c r="BI233" i="5"/>
  <c r="BI234" i="5"/>
  <c r="BI235" i="5"/>
  <c r="BI236" i="5"/>
  <c r="BI237" i="5"/>
  <c r="BI238" i="5"/>
  <c r="BI239" i="5"/>
  <c r="BI240" i="5"/>
  <c r="BI241" i="5"/>
  <c r="BI242" i="5"/>
  <c r="BI243" i="5"/>
  <c r="BI244" i="5"/>
  <c r="BI245" i="5"/>
  <c r="BI246" i="5"/>
  <c r="BI247" i="5"/>
  <c r="BI248" i="5"/>
  <c r="E249" i="5"/>
  <c r="BI250" i="5"/>
  <c r="BI251" i="5"/>
  <c r="E252" i="5"/>
  <c r="BI253" i="5"/>
  <c r="BI254" i="5"/>
  <c r="BI255" i="5"/>
  <c r="BI256" i="5"/>
  <c r="E257" i="5"/>
  <c r="E259" i="5"/>
  <c r="E262" i="5"/>
  <c r="F262" i="5"/>
  <c r="E264" i="5"/>
  <c r="BI266" i="5"/>
  <c r="BI267" i="5"/>
  <c r="E268" i="5"/>
  <c r="BI269" i="5"/>
  <c r="BI270" i="5"/>
  <c r="J273" i="5"/>
  <c r="L273" i="5"/>
  <c r="N273" i="5"/>
  <c r="V273" i="5"/>
  <c r="E274" i="5"/>
  <c r="BI275" i="5"/>
  <c r="E276" i="5"/>
  <c r="BI277" i="5"/>
  <c r="BI278" i="5"/>
  <c r="BI279" i="5"/>
  <c r="BI280" i="5"/>
  <c r="BI281" i="5"/>
  <c r="E282" i="5"/>
  <c r="BI283" i="5"/>
  <c r="BI284" i="5"/>
  <c r="BI285" i="5"/>
  <c r="E286" i="5"/>
  <c r="E288" i="5"/>
  <c r="H288" i="5"/>
  <c r="J288" i="5"/>
  <c r="L288" i="5"/>
  <c r="E289" i="5"/>
  <c r="H289" i="5"/>
  <c r="J289" i="5"/>
  <c r="L289" i="5"/>
  <c r="E290" i="5"/>
  <c r="H290" i="5"/>
  <c r="J290" i="5"/>
  <c r="L290" i="5"/>
  <c r="E291" i="5"/>
  <c r="H291" i="5"/>
  <c r="J291" i="5"/>
  <c r="L291" i="5"/>
  <c r="E292" i="5"/>
  <c r="H292" i="5"/>
  <c r="J292" i="5"/>
  <c r="L292" i="5"/>
  <c r="E293" i="5"/>
  <c r="H293" i="5"/>
  <c r="J293" i="5"/>
  <c r="L293" i="5"/>
  <c r="E294" i="5"/>
  <c r="G301" i="5"/>
  <c r="E301" i="5" s="1"/>
  <c r="I301" i="5"/>
  <c r="J301" i="5"/>
  <c r="K301" i="5"/>
  <c r="L301" i="5" s="1"/>
  <c r="BI301" i="5"/>
  <c r="E302" i="5"/>
  <c r="F302" i="5"/>
  <c r="E303" i="5"/>
  <c r="G304" i="5"/>
  <c r="H304" i="5" s="1"/>
  <c r="I304" i="5"/>
  <c r="J304" i="5" s="1"/>
  <c r="K304" i="5"/>
  <c r="L304" i="5" s="1"/>
  <c r="BI304" i="5"/>
  <c r="G305" i="5"/>
  <c r="H305" i="5"/>
  <c r="I305" i="5"/>
  <c r="J305" i="5" s="1"/>
  <c r="K305" i="5"/>
  <c r="L305" i="5" s="1"/>
  <c r="BI305" i="5"/>
  <c r="E306" i="5"/>
  <c r="F306" i="5"/>
  <c r="K240" i="5"/>
  <c r="L240" i="5" s="1"/>
  <c r="K196" i="5"/>
  <c r="L196" i="5" s="1"/>
  <c r="G115" i="5"/>
  <c r="H115" i="5" s="1"/>
  <c r="K189" i="5"/>
  <c r="L189" i="5" s="1"/>
  <c r="G64" i="5"/>
  <c r="H64" i="5" s="1"/>
  <c r="G50" i="5"/>
  <c r="H50" i="5" s="1"/>
  <c r="G189" i="5"/>
  <c r="H189" i="5" s="1"/>
  <c r="K177" i="5"/>
  <c r="L177" i="5" s="1"/>
  <c r="K108" i="5"/>
  <c r="L108" i="5" s="1"/>
  <c r="K103" i="5"/>
  <c r="L103" i="5" s="1"/>
  <c r="K285" i="5"/>
  <c r="L285" i="5" s="1"/>
  <c r="K241" i="5"/>
  <c r="L241" i="5" s="1"/>
  <c r="G240" i="5"/>
  <c r="H240" i="5" s="1"/>
  <c r="G196" i="5"/>
  <c r="H196" i="5" s="1"/>
  <c r="K184" i="5"/>
  <c r="L184" i="5" s="1"/>
  <c r="K175" i="5"/>
  <c r="L175" i="5" s="1"/>
  <c r="K112" i="5"/>
  <c r="L112" i="5" s="1"/>
  <c r="G110" i="5"/>
  <c r="H110" i="5" s="1"/>
  <c r="G69" i="5"/>
  <c r="H69" i="5" s="1"/>
  <c r="K45" i="5"/>
  <c r="L45" i="5" s="1"/>
  <c r="K182" i="5"/>
  <c r="L182" i="5" s="1"/>
  <c r="K173" i="5"/>
  <c r="L173" i="5" s="1"/>
  <c r="K116" i="5"/>
  <c r="L116" i="5" s="1"/>
  <c r="G114" i="5"/>
  <c r="H114" i="5" s="1"/>
  <c r="G241" i="5"/>
  <c r="H241" i="5" s="1"/>
  <c r="K234" i="5"/>
  <c r="L234" i="5" s="1"/>
  <c r="K136" i="5"/>
  <c r="L136" i="5" s="1"/>
  <c r="K107" i="5"/>
  <c r="L107" i="5" s="1"/>
  <c r="K100" i="5"/>
  <c r="L100" i="5" s="1"/>
  <c r="I242" i="5"/>
  <c r="J242" i="5" s="1"/>
  <c r="I238" i="5"/>
  <c r="J238" i="5" s="1"/>
  <c r="I234" i="5"/>
  <c r="J234" i="5" s="1"/>
  <c r="K178" i="5"/>
  <c r="L178" i="5" s="1"/>
  <c r="G173" i="5"/>
  <c r="H173" i="5" s="1"/>
  <c r="K111" i="5"/>
  <c r="L111" i="5" s="1"/>
  <c r="G238" i="5"/>
  <c r="H238" i="5" s="1"/>
  <c r="K183" i="5"/>
  <c r="L183" i="5" s="1"/>
  <c r="K176" i="5"/>
  <c r="L176" i="5" s="1"/>
  <c r="K115" i="5"/>
  <c r="L115" i="5" s="1"/>
  <c r="G107" i="5"/>
  <c r="H107" i="5" s="1"/>
  <c r="K99" i="5"/>
  <c r="L99" i="5"/>
  <c r="G65" i="5"/>
  <c r="H65" i="5" s="1"/>
  <c r="G176" i="5"/>
  <c r="H176" i="5" s="1"/>
  <c r="K174" i="5"/>
  <c r="L174" i="5" s="1"/>
  <c r="G111" i="5"/>
  <c r="H111" i="5" s="1"/>
  <c r="K104" i="5"/>
  <c r="L104" i="5" s="1"/>
  <c r="K46" i="5"/>
  <c r="L46" i="5"/>
  <c r="G42" i="5"/>
  <c r="H42" i="5" s="1"/>
  <c r="G116" i="5"/>
  <c r="H116" i="5" s="1"/>
  <c r="K113" i="5"/>
  <c r="L113" i="5" s="1"/>
  <c r="G112" i="5"/>
  <c r="H112" i="5" s="1"/>
  <c r="K109" i="5"/>
  <c r="L109" i="5" s="1"/>
  <c r="G108" i="5"/>
  <c r="H108" i="5" s="1"/>
  <c r="K105" i="5"/>
  <c r="L105" i="5" s="1"/>
  <c r="K101" i="5"/>
  <c r="L101" i="5" s="1"/>
  <c r="K97" i="5"/>
  <c r="L97" i="5" s="1"/>
  <c r="K68" i="5"/>
  <c r="L68" i="5" s="1"/>
  <c r="G66" i="5"/>
  <c r="H66" i="5" s="1"/>
  <c r="G46" i="5"/>
  <c r="H46" i="5" s="1"/>
  <c r="K41" i="5"/>
  <c r="L41" i="5" s="1"/>
  <c r="K114" i="5"/>
  <c r="L114" i="5" s="1"/>
  <c r="G113" i="5"/>
  <c r="H113" i="5" s="1"/>
  <c r="K110" i="5"/>
  <c r="L110" i="5" s="1"/>
  <c r="K106" i="5"/>
  <c r="L106" i="5" s="1"/>
  <c r="K102" i="5"/>
  <c r="L102" i="5" s="1"/>
  <c r="K98" i="5"/>
  <c r="L98" i="5" s="1"/>
  <c r="K69" i="5"/>
  <c r="L69" i="5" s="1"/>
  <c r="G68" i="5"/>
  <c r="H68" i="5" s="1"/>
  <c r="G57" i="5"/>
  <c r="H57" i="5" s="1"/>
  <c r="K42" i="5"/>
  <c r="L42" i="5" s="1"/>
  <c r="G41" i="5"/>
  <c r="H41" i="5" s="1"/>
  <c r="G109" i="5"/>
  <c r="H109" i="5" s="1"/>
  <c r="F290" i="5"/>
  <c r="F293" i="5"/>
  <c r="F291" i="5"/>
  <c r="F288" i="5"/>
  <c r="F289" i="5"/>
  <c r="J298" i="5"/>
  <c r="F292" i="5"/>
  <c r="J300" i="5"/>
  <c r="G234" i="5"/>
  <c r="H301" i="5" l="1"/>
  <c r="H300" i="5" s="1"/>
  <c r="E305" i="5"/>
  <c r="E304" i="5"/>
  <c r="G273" i="5"/>
  <c r="E70" i="5"/>
  <c r="L67" i="5"/>
  <c r="L44" i="5"/>
  <c r="I101" i="5"/>
  <c r="J101" i="5" s="1"/>
  <c r="K126" i="5"/>
  <c r="L126" i="5" s="1"/>
  <c r="I285" i="5"/>
  <c r="J285" i="5" s="1"/>
  <c r="F305" i="5"/>
  <c r="J303" i="5"/>
  <c r="G245" i="5"/>
  <c r="H245" i="5" s="1"/>
  <c r="I265" i="5"/>
  <c r="J265" i="5" s="1"/>
  <c r="G287" i="5"/>
  <c r="H287" i="5" s="1"/>
  <c r="H286" i="5" s="1"/>
  <c r="I117" i="5"/>
  <c r="J117" i="5" s="1"/>
  <c r="L303" i="5"/>
  <c r="F304" i="5"/>
  <c r="K168" i="5"/>
  <c r="L168" i="5" s="1"/>
  <c r="G43" i="5"/>
  <c r="I99" i="5"/>
  <c r="J99" i="5" s="1"/>
  <c r="K287" i="5"/>
  <c r="L287" i="5" s="1"/>
  <c r="L286" i="5" s="1"/>
  <c r="H303" i="5"/>
  <c r="K125" i="5"/>
  <c r="L125" i="5" s="1"/>
  <c r="I177" i="5"/>
  <c r="J177" i="5" s="1"/>
  <c r="G36" i="5"/>
  <c r="L300" i="5"/>
  <c r="L298" i="5"/>
  <c r="L23" i="5" s="1"/>
  <c r="F23" i="5" s="1"/>
  <c r="C25" i="4" s="1"/>
  <c r="I100" i="5"/>
  <c r="J100" i="5" s="1"/>
  <c r="G35" i="5"/>
  <c r="I174" i="5"/>
  <c r="J174" i="5" s="1"/>
  <c r="I98" i="5"/>
  <c r="J98" i="5" s="1"/>
  <c r="I120" i="5"/>
  <c r="J120" i="5" s="1"/>
  <c r="I183" i="5"/>
  <c r="J183" i="5" s="1"/>
  <c r="G242" i="5"/>
  <c r="L96" i="5"/>
  <c r="G99" i="5"/>
  <c r="E234" i="5"/>
  <c r="H234" i="5"/>
  <c r="F234" i="5" s="1"/>
  <c r="I106" i="5"/>
  <c r="J106" i="5" s="1"/>
  <c r="G104" i="5"/>
  <c r="H67" i="5"/>
  <c r="F300" i="5" l="1"/>
  <c r="H298" i="5"/>
  <c r="F301" i="5"/>
  <c r="H273" i="5"/>
  <c r="F273" i="5" s="1"/>
  <c r="E273" i="5"/>
  <c r="I178" i="5"/>
  <c r="J178" i="5" s="1"/>
  <c r="I184" i="5"/>
  <c r="J184" i="5" s="1"/>
  <c r="I240" i="5"/>
  <c r="E240" i="5" s="1"/>
  <c r="F298" i="5"/>
  <c r="I235" i="5"/>
  <c r="J235" i="5" s="1"/>
  <c r="G164" i="5"/>
  <c r="H164" i="5" s="1"/>
  <c r="G285" i="5"/>
  <c r="I246" i="5"/>
  <c r="J246" i="5" s="1"/>
  <c r="K251" i="5"/>
  <c r="L251" i="5" s="1"/>
  <c r="K267" i="5"/>
  <c r="L267" i="5" s="1"/>
  <c r="G98" i="5"/>
  <c r="I60" i="5"/>
  <c r="J60" i="5" s="1"/>
  <c r="H36" i="5"/>
  <c r="H99" i="5"/>
  <c r="F99" i="5" s="1"/>
  <c r="E99" i="5"/>
  <c r="I196" i="5"/>
  <c r="K266" i="5"/>
  <c r="L266" i="5" s="1"/>
  <c r="K166" i="5"/>
  <c r="L166" i="5" s="1"/>
  <c r="I56" i="5"/>
  <c r="J56" i="5" s="1"/>
  <c r="C25" i="2"/>
  <c r="G120" i="5"/>
  <c r="I287" i="5"/>
  <c r="H43" i="5"/>
  <c r="G105" i="5"/>
  <c r="I119" i="5"/>
  <c r="J119" i="5" s="1"/>
  <c r="H242" i="5"/>
  <c r="H35" i="5"/>
  <c r="I68" i="5"/>
  <c r="K165" i="5"/>
  <c r="L165" i="5" s="1"/>
  <c r="H104" i="5"/>
  <c r="I230" i="5"/>
  <c r="J230" i="5" s="1"/>
  <c r="F303" i="5"/>
  <c r="G61" i="5"/>
  <c r="J240" i="5" l="1"/>
  <c r="F240" i="5" s="1"/>
  <c r="I136" i="5"/>
  <c r="J136" i="5" s="1"/>
  <c r="I180" i="5"/>
  <c r="J180" i="5" s="1"/>
  <c r="K128" i="5"/>
  <c r="L128" i="5" s="1"/>
  <c r="G52" i="5"/>
  <c r="H52" i="5" s="1"/>
  <c r="I173" i="5"/>
  <c r="I267" i="5"/>
  <c r="J267" i="5" s="1"/>
  <c r="G101" i="5"/>
  <c r="I175" i="5"/>
  <c r="J175" i="5" s="1"/>
  <c r="H285" i="5"/>
  <c r="F285" i="5" s="1"/>
  <c r="E285" i="5"/>
  <c r="I185" i="5"/>
  <c r="J185" i="5" s="1"/>
  <c r="I179" i="5"/>
  <c r="J179" i="5" s="1"/>
  <c r="I118" i="5"/>
  <c r="J118" i="5" s="1"/>
  <c r="I266" i="5"/>
  <c r="J266" i="5" s="1"/>
  <c r="I269" i="5"/>
  <c r="J269" i="5" s="1"/>
  <c r="K246" i="5"/>
  <c r="L246" i="5" s="1"/>
  <c r="J196" i="5"/>
  <c r="E196" i="5"/>
  <c r="I62" i="5"/>
  <c r="J62" i="5" s="1"/>
  <c r="I186" i="5"/>
  <c r="J186" i="5" s="1"/>
  <c r="K265" i="5"/>
  <c r="L265" i="5" s="1"/>
  <c r="L264" i="5" s="1"/>
  <c r="G51" i="5"/>
  <c r="K167" i="5"/>
  <c r="L167" i="5" s="1"/>
  <c r="I39" i="5"/>
  <c r="H98" i="5"/>
  <c r="F98" i="5" s="1"/>
  <c r="E98" i="5"/>
  <c r="G182" i="5"/>
  <c r="I58" i="5"/>
  <c r="J58" i="5" s="1"/>
  <c r="I181" i="5"/>
  <c r="J181" i="5" s="1"/>
  <c r="G136" i="5"/>
  <c r="E120" i="5"/>
  <c r="H120" i="5"/>
  <c r="F120" i="5" s="1"/>
  <c r="K171" i="5"/>
  <c r="L171" i="5" s="1"/>
  <c r="I193" i="5"/>
  <c r="J193" i="5" s="1"/>
  <c r="G140" i="5"/>
  <c r="I182" i="5"/>
  <c r="J182" i="5" s="1"/>
  <c r="J68" i="5"/>
  <c r="E68" i="5"/>
  <c r="H105" i="5"/>
  <c r="I162" i="5"/>
  <c r="J162" i="5" s="1"/>
  <c r="K250" i="5"/>
  <c r="L250" i="5" s="1"/>
  <c r="L249" i="5" s="1"/>
  <c r="I51" i="5"/>
  <c r="J51" i="5" s="1"/>
  <c r="G60" i="5"/>
  <c r="G186" i="5"/>
  <c r="I187" i="5"/>
  <c r="J187" i="5" s="1"/>
  <c r="E287" i="5"/>
  <c r="J287" i="5"/>
  <c r="I46" i="5"/>
  <c r="K56" i="5"/>
  <c r="L56" i="5" s="1"/>
  <c r="G177" i="5"/>
  <c r="K230" i="5"/>
  <c r="L230" i="5" s="1"/>
  <c r="G106" i="5"/>
  <c r="H61" i="5"/>
  <c r="G193" i="5"/>
  <c r="K124" i="5" l="1"/>
  <c r="L124" i="5" s="1"/>
  <c r="I69" i="5"/>
  <c r="I272" i="5"/>
  <c r="J272" i="5" s="1"/>
  <c r="I189" i="5"/>
  <c r="G97" i="5"/>
  <c r="H97" i="5" s="1"/>
  <c r="I161" i="5"/>
  <c r="J161" i="5" s="1"/>
  <c r="G53" i="5"/>
  <c r="H53" i="5" s="1"/>
  <c r="I176" i="5"/>
  <c r="G54" i="5"/>
  <c r="H54" i="5" s="1"/>
  <c r="E101" i="5"/>
  <c r="H101" i="5"/>
  <c r="F101" i="5" s="1"/>
  <c r="J173" i="5"/>
  <c r="F173" i="5" s="1"/>
  <c r="E173" i="5"/>
  <c r="I163" i="5"/>
  <c r="J163" i="5" s="1"/>
  <c r="G184" i="5"/>
  <c r="I104" i="5"/>
  <c r="I271" i="5"/>
  <c r="J271" i="5" s="1"/>
  <c r="I270" i="5"/>
  <c r="J270" i="5" s="1"/>
  <c r="K93" i="5"/>
  <c r="L93" i="5" s="1"/>
  <c r="F68" i="5"/>
  <c r="K237" i="5"/>
  <c r="L237" i="5" s="1"/>
  <c r="G58" i="5"/>
  <c r="K132" i="5"/>
  <c r="L132" i="5" s="1"/>
  <c r="G138" i="5"/>
  <c r="G175" i="5"/>
  <c r="I53" i="5"/>
  <c r="I45" i="5"/>
  <c r="J45" i="5" s="1"/>
  <c r="I103" i="5"/>
  <c r="J103" i="5" s="1"/>
  <c r="J39" i="5"/>
  <c r="F39" i="5" s="1"/>
  <c r="E39" i="5"/>
  <c r="H60" i="5"/>
  <c r="I157" i="5"/>
  <c r="J157" i="5" s="1"/>
  <c r="K170" i="5"/>
  <c r="L170" i="5" s="1"/>
  <c r="L169" i="5" s="1"/>
  <c r="I159" i="5"/>
  <c r="J159" i="5" s="1"/>
  <c r="J264" i="5"/>
  <c r="K190" i="5"/>
  <c r="L190" i="5" s="1"/>
  <c r="K162" i="5"/>
  <c r="L162" i="5" s="1"/>
  <c r="I102" i="5"/>
  <c r="J102" i="5" s="1"/>
  <c r="I125" i="5"/>
  <c r="J125" i="5" s="1"/>
  <c r="K236" i="5"/>
  <c r="L236" i="5" s="1"/>
  <c r="I239" i="5"/>
  <c r="J239" i="5" s="1"/>
  <c r="I164" i="5"/>
  <c r="I66" i="5"/>
  <c r="I52" i="5"/>
  <c r="I54" i="5"/>
  <c r="H177" i="5"/>
  <c r="F177" i="5" s="1"/>
  <c r="E177" i="5"/>
  <c r="I190" i="5"/>
  <c r="J190" i="5" s="1"/>
  <c r="K155" i="5"/>
  <c r="L155" i="5" s="1"/>
  <c r="G157" i="5"/>
  <c r="K193" i="5"/>
  <c r="L193" i="5" s="1"/>
  <c r="G236" i="5"/>
  <c r="H193" i="5"/>
  <c r="F287" i="5"/>
  <c r="J286" i="5"/>
  <c r="F286" i="5" s="1"/>
  <c r="G230" i="5"/>
  <c r="G183" i="5"/>
  <c r="I241" i="5"/>
  <c r="K238" i="5"/>
  <c r="G38" i="5"/>
  <c r="I138" i="5"/>
  <c r="J138" i="5" s="1"/>
  <c r="I57" i="5"/>
  <c r="H186" i="5"/>
  <c r="I50" i="5"/>
  <c r="G142" i="5"/>
  <c r="G187" i="5"/>
  <c r="K134" i="5"/>
  <c r="L134" i="5" s="1"/>
  <c r="E106" i="5"/>
  <c r="H106" i="5"/>
  <c r="F106" i="5" s="1"/>
  <c r="K161" i="5"/>
  <c r="L161" i="5" s="1"/>
  <c r="I160" i="5"/>
  <c r="J160" i="5" s="1"/>
  <c r="I105" i="5"/>
  <c r="K163" i="5"/>
  <c r="L163" i="5" s="1"/>
  <c r="I158" i="5"/>
  <c r="J158" i="5" s="1"/>
  <c r="I97" i="5"/>
  <c r="I139" i="5"/>
  <c r="J139" i="5" s="1"/>
  <c r="J46" i="5"/>
  <c r="F46" i="5" s="1"/>
  <c r="E46" i="5"/>
  <c r="K164" i="5"/>
  <c r="L164" i="5" s="1"/>
  <c r="K135" i="5"/>
  <c r="L135" i="5" s="1"/>
  <c r="G37" i="5"/>
  <c r="K122" i="5"/>
  <c r="L122" i="5" s="1"/>
  <c r="K90" i="5"/>
  <c r="L90" i="5" s="1"/>
  <c r="H140" i="5"/>
  <c r="K269" i="5"/>
  <c r="L269" i="5" s="1"/>
  <c r="K140" i="5"/>
  <c r="L140" i="5" s="1"/>
  <c r="I192" i="5"/>
  <c r="J192" i="5" s="1"/>
  <c r="E136" i="5"/>
  <c r="H136" i="5"/>
  <c r="F136" i="5" s="1"/>
  <c r="I194" i="5"/>
  <c r="J194" i="5" s="1"/>
  <c r="G185" i="5"/>
  <c r="H182" i="5"/>
  <c r="F182" i="5" s="1"/>
  <c r="E182" i="5"/>
  <c r="I142" i="5"/>
  <c r="J142" i="5" s="1"/>
  <c r="F196" i="5"/>
  <c r="K139" i="5"/>
  <c r="L139" i="5" s="1"/>
  <c r="K153" i="5"/>
  <c r="L153" i="5" s="1"/>
  <c r="G117" i="5"/>
  <c r="H51" i="5"/>
  <c r="I143" i="5"/>
  <c r="J143" i="5" s="1"/>
  <c r="I40" i="5"/>
  <c r="K156" i="5"/>
  <c r="L156" i="5" s="1"/>
  <c r="G143" i="5"/>
  <c r="I191" i="5"/>
  <c r="J191" i="5" s="1"/>
  <c r="K239" i="5"/>
  <c r="L239" i="5" s="1"/>
  <c r="I200" i="5"/>
  <c r="J200" i="5" s="1"/>
  <c r="K154" i="5"/>
  <c r="L154" i="5" s="1"/>
  <c r="I36" i="5"/>
  <c r="G194" i="5"/>
  <c r="E193" i="5" l="1"/>
  <c r="F193" i="5"/>
  <c r="E189" i="5"/>
  <c r="J189" i="5"/>
  <c r="F189" i="5" s="1"/>
  <c r="J69" i="5"/>
  <c r="E69" i="5"/>
  <c r="G141" i="5"/>
  <c r="H141" i="5" s="1"/>
  <c r="E176" i="5"/>
  <c r="J176" i="5"/>
  <c r="K60" i="5"/>
  <c r="H184" i="5"/>
  <c r="F184" i="5" s="1"/>
  <c r="E184" i="5"/>
  <c r="J104" i="5"/>
  <c r="F104" i="5" s="1"/>
  <c r="E104" i="5"/>
  <c r="I111" i="5"/>
  <c r="G118" i="5"/>
  <c r="K133" i="5"/>
  <c r="L133" i="5" s="1"/>
  <c r="K296" i="5"/>
  <c r="L296" i="5" s="1"/>
  <c r="I245" i="5"/>
  <c r="J245" i="5" s="1"/>
  <c r="G174" i="5"/>
  <c r="G119" i="5"/>
  <c r="J268" i="5"/>
  <c r="K295" i="5"/>
  <c r="L295" i="5" s="1"/>
  <c r="J97" i="5"/>
  <c r="E97" i="5"/>
  <c r="G124" i="5"/>
  <c r="I122" i="5"/>
  <c r="J122" i="5" s="1"/>
  <c r="I35" i="5"/>
  <c r="I64" i="5"/>
  <c r="I140" i="5"/>
  <c r="K197" i="5"/>
  <c r="L197" i="5" s="1"/>
  <c r="K272" i="5"/>
  <c r="L272" i="5" s="1"/>
  <c r="I217" i="5"/>
  <c r="J217" i="5" s="1"/>
  <c r="I168" i="5"/>
  <c r="J168" i="5" s="1"/>
  <c r="K130" i="5"/>
  <c r="L130" i="5" s="1"/>
  <c r="I237" i="5"/>
  <c r="J237" i="5" s="1"/>
  <c r="G190" i="5"/>
  <c r="G160" i="5"/>
  <c r="G128" i="5"/>
  <c r="I65" i="5"/>
  <c r="I130" i="5"/>
  <c r="J130" i="5" s="1"/>
  <c r="G246" i="5"/>
  <c r="G235" i="5"/>
  <c r="H143" i="5"/>
  <c r="H187" i="5"/>
  <c r="E183" i="5"/>
  <c r="H183" i="5"/>
  <c r="F183" i="5" s="1"/>
  <c r="J44" i="5"/>
  <c r="H175" i="5"/>
  <c r="E175" i="5"/>
  <c r="J105" i="5"/>
  <c r="F105" i="5" s="1"/>
  <c r="E105" i="5"/>
  <c r="I195" i="5"/>
  <c r="J195" i="5" s="1"/>
  <c r="I154" i="5"/>
  <c r="J154" i="5" s="1"/>
  <c r="G100" i="5"/>
  <c r="K141" i="5"/>
  <c r="L141" i="5" s="1"/>
  <c r="K147" i="5"/>
  <c r="L147" i="5" s="1"/>
  <c r="K51" i="5"/>
  <c r="G147" i="5"/>
  <c r="K129" i="5"/>
  <c r="L129" i="5" s="1"/>
  <c r="I225" i="5"/>
  <c r="J225" i="5" s="1"/>
  <c r="I131" i="5"/>
  <c r="J131" i="5" s="1"/>
  <c r="I149" i="5"/>
  <c r="J149" i="5" s="1"/>
  <c r="H142" i="5"/>
  <c r="K62" i="5"/>
  <c r="L62" i="5" s="1"/>
  <c r="E230" i="5"/>
  <c r="H230" i="5"/>
  <c r="F230" i="5" s="1"/>
  <c r="K180" i="5"/>
  <c r="L180" i="5" s="1"/>
  <c r="G162" i="5"/>
  <c r="H138" i="5"/>
  <c r="K200" i="5"/>
  <c r="L200" i="5" s="1"/>
  <c r="G163" i="5"/>
  <c r="H157" i="5"/>
  <c r="I219" i="5"/>
  <c r="J219" i="5" s="1"/>
  <c r="G103" i="5"/>
  <c r="I165" i="5"/>
  <c r="J165" i="5" s="1"/>
  <c r="K270" i="5"/>
  <c r="L270" i="5" s="1"/>
  <c r="I110" i="5"/>
  <c r="K271" i="5"/>
  <c r="L271" i="5" s="1"/>
  <c r="H185" i="5"/>
  <c r="J52" i="5"/>
  <c r="H58" i="5"/>
  <c r="K123" i="5"/>
  <c r="L123" i="5" s="1"/>
  <c r="J66" i="5"/>
  <c r="K214" i="5"/>
  <c r="L214" i="5" s="1"/>
  <c r="I135" i="5"/>
  <c r="J135" i="5" s="1"/>
  <c r="J54" i="5"/>
  <c r="K228" i="5"/>
  <c r="L228" i="5" s="1"/>
  <c r="I126" i="5"/>
  <c r="J126" i="5" s="1"/>
  <c r="E117" i="5"/>
  <c r="H117" i="5"/>
  <c r="F117" i="5" s="1"/>
  <c r="G239" i="5"/>
  <c r="I109" i="5"/>
  <c r="I224" i="5"/>
  <c r="J224" i="5" s="1"/>
  <c r="K258" i="5"/>
  <c r="L258" i="5" s="1"/>
  <c r="L257" i="5" s="1"/>
  <c r="K74" i="5"/>
  <c r="L74" i="5" s="1"/>
  <c r="E238" i="5"/>
  <c r="L238" i="5"/>
  <c r="F238" i="5" s="1"/>
  <c r="I129" i="5"/>
  <c r="J129" i="5" s="1"/>
  <c r="J50" i="5"/>
  <c r="I202" i="5"/>
  <c r="J202" i="5" s="1"/>
  <c r="I124" i="5"/>
  <c r="J124" i="5" s="1"/>
  <c r="G102" i="5"/>
  <c r="G122" i="5"/>
  <c r="I141" i="5"/>
  <c r="I37" i="5"/>
  <c r="J37" i="5" s="1"/>
  <c r="H37" i="5"/>
  <c r="I133" i="5"/>
  <c r="J133" i="5" s="1"/>
  <c r="J241" i="5"/>
  <c r="F241" i="5" s="1"/>
  <c r="E241" i="5"/>
  <c r="I167" i="5"/>
  <c r="J167" i="5" s="1"/>
  <c r="H236" i="5"/>
  <c r="J53" i="5"/>
  <c r="K131" i="5"/>
  <c r="L131" i="5" s="1"/>
  <c r="I155" i="5"/>
  <c r="J155" i="5" s="1"/>
  <c r="I166" i="5"/>
  <c r="J166" i="5" s="1"/>
  <c r="G161" i="5"/>
  <c r="K195" i="5"/>
  <c r="L195" i="5" s="1"/>
  <c r="J164" i="5"/>
  <c r="F164" i="5" s="1"/>
  <c r="E164" i="5"/>
  <c r="K256" i="5"/>
  <c r="L256" i="5" s="1"/>
  <c r="G178" i="5"/>
  <c r="G56" i="5"/>
  <c r="I153" i="5"/>
  <c r="J153" i="5" s="1"/>
  <c r="H194" i="5"/>
  <c r="K191" i="5"/>
  <c r="L191" i="5" s="1"/>
  <c r="I123" i="5"/>
  <c r="J123" i="5" s="1"/>
  <c r="J57" i="5"/>
  <c r="G195" i="5"/>
  <c r="K146" i="5"/>
  <c r="L146" i="5" s="1"/>
  <c r="J36" i="5"/>
  <c r="E40" i="5"/>
  <c r="J40" i="5"/>
  <c r="F40" i="5" s="1"/>
  <c r="G130" i="5"/>
  <c r="I132" i="5"/>
  <c r="J132" i="5" s="1"/>
  <c r="I108" i="5"/>
  <c r="G133" i="5"/>
  <c r="I134" i="5"/>
  <c r="J134" i="5" s="1"/>
  <c r="G237" i="5"/>
  <c r="I156" i="5"/>
  <c r="J156" i="5" s="1"/>
  <c r="K150" i="5"/>
  <c r="L150" i="5" s="1"/>
  <c r="I201" i="5"/>
  <c r="J201" i="5" s="1"/>
  <c r="G62" i="5"/>
  <c r="I61" i="5"/>
  <c r="I38" i="5"/>
  <c r="J38" i="5" s="1"/>
  <c r="I128" i="5"/>
  <c r="J128" i="5" s="1"/>
  <c r="I116" i="5"/>
  <c r="H38" i="5"/>
  <c r="G129" i="5"/>
  <c r="F69" i="5" l="1"/>
  <c r="J67" i="5"/>
  <c r="F67" i="5" s="1"/>
  <c r="K185" i="5"/>
  <c r="L294" i="5"/>
  <c r="E174" i="5"/>
  <c r="H174" i="5"/>
  <c r="F174" i="5" s="1"/>
  <c r="K179" i="5"/>
  <c r="L179" i="5" s="1"/>
  <c r="I197" i="5"/>
  <c r="J197" i="5" s="1"/>
  <c r="L60" i="5"/>
  <c r="F60" i="5" s="1"/>
  <c r="E60" i="5"/>
  <c r="K158" i="5"/>
  <c r="L158" i="5" s="1"/>
  <c r="F176" i="5"/>
  <c r="J172" i="5"/>
  <c r="J111" i="5"/>
  <c r="F111" i="5" s="1"/>
  <c r="E111" i="5"/>
  <c r="G158" i="5"/>
  <c r="K192" i="5"/>
  <c r="L192" i="5" s="1"/>
  <c r="E118" i="5"/>
  <c r="H118" i="5"/>
  <c r="F118" i="5" s="1"/>
  <c r="K159" i="5"/>
  <c r="L159" i="5" s="1"/>
  <c r="L127" i="5"/>
  <c r="G159" i="5"/>
  <c r="E119" i="5"/>
  <c r="H119" i="5"/>
  <c r="F119" i="5" s="1"/>
  <c r="L268" i="5"/>
  <c r="I253" i="5"/>
  <c r="J253" i="5" s="1"/>
  <c r="K37" i="5"/>
  <c r="L37" i="5" s="1"/>
  <c r="G265" i="5"/>
  <c r="G149" i="5"/>
  <c r="J61" i="5"/>
  <c r="G217" i="5"/>
  <c r="H235" i="5"/>
  <c r="K247" i="5"/>
  <c r="L247" i="5" s="1"/>
  <c r="K138" i="5"/>
  <c r="J64" i="5"/>
  <c r="I72" i="5"/>
  <c r="J72" i="5" s="1"/>
  <c r="G225" i="5"/>
  <c r="I74" i="5"/>
  <c r="J74" i="5" s="1"/>
  <c r="G125" i="5"/>
  <c r="I210" i="5"/>
  <c r="J210" i="5" s="1"/>
  <c r="E163" i="5"/>
  <c r="H163" i="5"/>
  <c r="F163" i="5" s="1"/>
  <c r="H246" i="5"/>
  <c r="F246" i="5" s="1"/>
  <c r="E246" i="5"/>
  <c r="G139" i="5"/>
  <c r="E103" i="5"/>
  <c r="H103" i="5"/>
  <c r="F103" i="5" s="1"/>
  <c r="G132" i="5"/>
  <c r="J35" i="5"/>
  <c r="K77" i="5"/>
  <c r="L77" i="5" s="1"/>
  <c r="H133" i="5"/>
  <c r="F133" i="5" s="1"/>
  <c r="E133" i="5"/>
  <c r="G126" i="5"/>
  <c r="L121" i="5"/>
  <c r="I170" i="5"/>
  <c r="J170" i="5" s="1"/>
  <c r="H102" i="5"/>
  <c r="F102" i="5" s="1"/>
  <c r="E102" i="5"/>
  <c r="G198" i="5"/>
  <c r="J152" i="5"/>
  <c r="I199" i="5"/>
  <c r="J199" i="5" s="1"/>
  <c r="I211" i="5"/>
  <c r="J211" i="5" s="1"/>
  <c r="G156" i="5"/>
  <c r="I218" i="5"/>
  <c r="J218" i="5" s="1"/>
  <c r="I171" i="5"/>
  <c r="J171" i="5" s="1"/>
  <c r="AA38" i="5" s="1"/>
  <c r="G224" i="5"/>
  <c r="K92" i="5"/>
  <c r="L92" i="5" s="1"/>
  <c r="J141" i="5"/>
  <c r="F141" i="5" s="1"/>
  <c r="E141" i="5"/>
  <c r="K187" i="5"/>
  <c r="G150" i="5"/>
  <c r="E100" i="5"/>
  <c r="H100" i="5"/>
  <c r="G154" i="5"/>
  <c r="I295" i="5"/>
  <c r="J295" i="5" s="1"/>
  <c r="H160" i="5"/>
  <c r="I214" i="5"/>
  <c r="J214" i="5" s="1"/>
  <c r="K52" i="5"/>
  <c r="G131" i="5"/>
  <c r="H62" i="5"/>
  <c r="E62" i="5"/>
  <c r="G192" i="5"/>
  <c r="G155" i="5"/>
  <c r="H147" i="5"/>
  <c r="I220" i="5"/>
  <c r="J220" i="5" s="1"/>
  <c r="K66" i="5"/>
  <c r="L51" i="5"/>
  <c r="F51" i="5" s="1"/>
  <c r="E51" i="5"/>
  <c r="K86" i="5"/>
  <c r="L86" i="5" s="1"/>
  <c r="G180" i="5"/>
  <c r="H178" i="5"/>
  <c r="F178" i="5" s="1"/>
  <c r="E178" i="5"/>
  <c r="I254" i="5"/>
  <c r="J254" i="5" s="1"/>
  <c r="E108" i="5"/>
  <c r="J108" i="5"/>
  <c r="F108" i="5" s="1"/>
  <c r="I43" i="5"/>
  <c r="I216" i="5"/>
  <c r="J216" i="5" s="1"/>
  <c r="F175" i="5"/>
  <c r="G200" i="5"/>
  <c r="K50" i="5"/>
  <c r="I42" i="5"/>
  <c r="H122" i="5"/>
  <c r="E122" i="5"/>
  <c r="I227" i="5"/>
  <c r="J227" i="5" s="1"/>
  <c r="K57" i="5"/>
  <c r="K54" i="5"/>
  <c r="H161" i="5"/>
  <c r="F161" i="5" s="1"/>
  <c r="E161" i="5"/>
  <c r="I258" i="5"/>
  <c r="J258" i="5" s="1"/>
  <c r="J257" i="5" s="1"/>
  <c r="K211" i="5"/>
  <c r="L211" i="5" s="1"/>
  <c r="G191" i="5"/>
  <c r="E190" i="5"/>
  <c r="H190" i="5"/>
  <c r="E56" i="5"/>
  <c r="H56" i="5"/>
  <c r="I228" i="5"/>
  <c r="J228" i="5" s="1"/>
  <c r="J110" i="5"/>
  <c r="F110" i="5" s="1"/>
  <c r="E110" i="5"/>
  <c r="J116" i="5"/>
  <c r="F116" i="5" s="1"/>
  <c r="E116" i="5"/>
  <c r="K216" i="5"/>
  <c r="L216" i="5" s="1"/>
  <c r="F97" i="5"/>
  <c r="H195" i="5"/>
  <c r="F195" i="5" s="1"/>
  <c r="E195" i="5"/>
  <c r="K58" i="5"/>
  <c r="H239" i="5"/>
  <c r="F239" i="5" s="1"/>
  <c r="E239" i="5"/>
  <c r="E162" i="5"/>
  <c r="H162" i="5"/>
  <c r="F162" i="5" s="1"/>
  <c r="G179" i="5"/>
  <c r="I296" i="5"/>
  <c r="J296" i="5" s="1"/>
  <c r="J140" i="5"/>
  <c r="E140" i="5"/>
  <c r="K202" i="5"/>
  <c r="L202" i="5" s="1"/>
  <c r="H129" i="5"/>
  <c r="F129" i="5" s="1"/>
  <c r="E129" i="5"/>
  <c r="H34" i="5"/>
  <c r="I63" i="5"/>
  <c r="J63" i="5" s="1"/>
  <c r="K186" i="5"/>
  <c r="I255" i="5"/>
  <c r="J255" i="5" s="1"/>
  <c r="K80" i="5"/>
  <c r="L80" i="5" s="1"/>
  <c r="I80" i="5"/>
  <c r="J80" i="5" s="1"/>
  <c r="K181" i="5"/>
  <c r="L181" i="5" s="1"/>
  <c r="H128" i="5"/>
  <c r="E128" i="5"/>
  <c r="H124" i="5"/>
  <c r="F124" i="5" s="1"/>
  <c r="E124" i="5"/>
  <c r="H130" i="5"/>
  <c r="F130" i="5" s="1"/>
  <c r="E130" i="5"/>
  <c r="I41" i="5"/>
  <c r="K209" i="5"/>
  <c r="L209" i="5" s="1"/>
  <c r="J127" i="5"/>
  <c r="E237" i="5"/>
  <c r="H237" i="5"/>
  <c r="F237" i="5" s="1"/>
  <c r="G123" i="5"/>
  <c r="J55" i="5"/>
  <c r="K38" i="5"/>
  <c r="I236" i="5"/>
  <c r="I226" i="5"/>
  <c r="J226" i="5" s="1"/>
  <c r="I213" i="5"/>
  <c r="J213" i="5" s="1"/>
  <c r="G153" i="5"/>
  <c r="K220" i="5"/>
  <c r="L220" i="5" s="1"/>
  <c r="K198" i="5"/>
  <c r="L198" i="5" s="1"/>
  <c r="K53" i="5"/>
  <c r="G134" i="5"/>
  <c r="K210" i="5"/>
  <c r="L210" i="5" s="1"/>
  <c r="E109" i="5"/>
  <c r="J109" i="5"/>
  <c r="F109" i="5" s="1"/>
  <c r="G135" i="5"/>
  <c r="I209" i="5"/>
  <c r="J209" i="5" s="1"/>
  <c r="J65" i="5"/>
  <c r="J121" i="5"/>
  <c r="I251" i="5" l="1"/>
  <c r="J251" i="5" s="1"/>
  <c r="I256" i="5"/>
  <c r="J256" i="5" s="1"/>
  <c r="E37" i="5"/>
  <c r="L185" i="5"/>
  <c r="F185" i="5" s="1"/>
  <c r="E185" i="5"/>
  <c r="K157" i="5"/>
  <c r="H159" i="5"/>
  <c r="F159" i="5" s="1"/>
  <c r="E159" i="5"/>
  <c r="K199" i="5"/>
  <c r="L199" i="5" s="1"/>
  <c r="K89" i="5"/>
  <c r="L89" i="5" s="1"/>
  <c r="H158" i="5"/>
  <c r="F158" i="5" s="1"/>
  <c r="E158" i="5"/>
  <c r="K160" i="5"/>
  <c r="K194" i="5"/>
  <c r="K201" i="5"/>
  <c r="L201" i="5" s="1"/>
  <c r="L38" i="5"/>
  <c r="F38" i="5" s="1"/>
  <c r="E38" i="5"/>
  <c r="I250" i="5"/>
  <c r="J250" i="5" s="1"/>
  <c r="J249" i="5" s="1"/>
  <c r="K76" i="5"/>
  <c r="L76" i="5" s="1"/>
  <c r="I243" i="5"/>
  <c r="J243" i="5" s="1"/>
  <c r="E179" i="5"/>
  <c r="H179" i="5"/>
  <c r="F179" i="5" s="1"/>
  <c r="F62" i="5"/>
  <c r="F100" i="5"/>
  <c r="H96" i="5"/>
  <c r="F190" i="5"/>
  <c r="L57" i="5"/>
  <c r="E57" i="5"/>
  <c r="I222" i="5"/>
  <c r="J222" i="5" s="1"/>
  <c r="I260" i="5"/>
  <c r="J260" i="5" s="1"/>
  <c r="G197" i="5"/>
  <c r="K208" i="5"/>
  <c r="L208" i="5" s="1"/>
  <c r="H180" i="5"/>
  <c r="F180" i="5" s="1"/>
  <c r="E180" i="5"/>
  <c r="H224" i="5"/>
  <c r="H225" i="5"/>
  <c r="H265" i="5"/>
  <c r="E265" i="5"/>
  <c r="K283" i="5"/>
  <c r="L283" i="5" s="1"/>
  <c r="F122" i="5"/>
  <c r="I281" i="5"/>
  <c r="J281" i="5" s="1"/>
  <c r="K79" i="5"/>
  <c r="L79" i="5" s="1"/>
  <c r="I261" i="5"/>
  <c r="J261" i="5" s="1"/>
  <c r="J42" i="5"/>
  <c r="F42" i="5" s="1"/>
  <c r="E42" i="5"/>
  <c r="E154" i="5"/>
  <c r="H154" i="5"/>
  <c r="F154" i="5" s="1"/>
  <c r="H150" i="5"/>
  <c r="H198" i="5"/>
  <c r="K63" i="5"/>
  <c r="L63" i="5" s="1"/>
  <c r="K36" i="5"/>
  <c r="E41" i="5"/>
  <c r="J41" i="5"/>
  <c r="G181" i="5"/>
  <c r="L187" i="5"/>
  <c r="F187" i="5" s="1"/>
  <c r="E187" i="5"/>
  <c r="L53" i="5"/>
  <c r="F53" i="5" s="1"/>
  <c r="E53" i="5"/>
  <c r="L186" i="5"/>
  <c r="F186" i="5" s="1"/>
  <c r="E186" i="5"/>
  <c r="I277" i="5"/>
  <c r="J277" i="5" s="1"/>
  <c r="K215" i="5"/>
  <c r="L215" i="5" s="1"/>
  <c r="G296" i="5"/>
  <c r="K64" i="5"/>
  <c r="G228" i="5"/>
  <c r="H131" i="5"/>
  <c r="F131" i="5" s="1"/>
  <c r="E131" i="5"/>
  <c r="K277" i="5"/>
  <c r="L277" i="5" s="1"/>
  <c r="K207" i="5"/>
  <c r="L207" i="5" s="1"/>
  <c r="E135" i="5"/>
  <c r="H135" i="5"/>
  <c r="F135" i="5" s="1"/>
  <c r="J137" i="5"/>
  <c r="F140" i="5"/>
  <c r="G210" i="5"/>
  <c r="H155" i="5"/>
  <c r="F155" i="5" s="1"/>
  <c r="E155" i="5"/>
  <c r="E153" i="5"/>
  <c r="H153" i="5"/>
  <c r="H217" i="5"/>
  <c r="G199" i="5"/>
  <c r="K91" i="5"/>
  <c r="L91" i="5" s="1"/>
  <c r="K61" i="5"/>
  <c r="L138" i="5"/>
  <c r="E138" i="5"/>
  <c r="G170" i="5"/>
  <c r="G295" i="5"/>
  <c r="H200" i="5"/>
  <c r="F200" i="5" s="1"/>
  <c r="E200" i="5"/>
  <c r="J294" i="5"/>
  <c r="G201" i="5"/>
  <c r="K213" i="5"/>
  <c r="L213" i="5" s="1"/>
  <c r="K142" i="5"/>
  <c r="L66" i="5"/>
  <c r="F66" i="5" s="1"/>
  <c r="E66" i="5"/>
  <c r="I279" i="5"/>
  <c r="J279" i="5" s="1"/>
  <c r="L50" i="5"/>
  <c r="F50" i="5" s="1"/>
  <c r="E50" i="5"/>
  <c r="I48" i="5"/>
  <c r="J48" i="5" s="1"/>
  <c r="I207" i="5"/>
  <c r="J207" i="5" s="1"/>
  <c r="K223" i="5"/>
  <c r="L223" i="5" s="1"/>
  <c r="G266" i="5"/>
  <c r="K212" i="5"/>
  <c r="L212" i="5" s="1"/>
  <c r="K88" i="5"/>
  <c r="L88" i="5" s="1"/>
  <c r="H191" i="5"/>
  <c r="F191" i="5" s="1"/>
  <c r="E191" i="5"/>
  <c r="I90" i="5"/>
  <c r="J90" i="5" s="1"/>
  <c r="F37" i="5"/>
  <c r="I76" i="5"/>
  <c r="J76" i="5" s="1"/>
  <c r="J169" i="5"/>
  <c r="E134" i="5"/>
  <c r="H134" i="5"/>
  <c r="F134" i="5" s="1"/>
  <c r="I204" i="5"/>
  <c r="J204" i="5" s="1"/>
  <c r="G219" i="5"/>
  <c r="I77" i="5"/>
  <c r="J77" i="5" s="1"/>
  <c r="G218" i="5"/>
  <c r="K281" i="5"/>
  <c r="L281" i="5" s="1"/>
  <c r="F128" i="5"/>
  <c r="I78" i="5"/>
  <c r="J78" i="5" s="1"/>
  <c r="E139" i="5"/>
  <c r="H139" i="5"/>
  <c r="H149" i="5"/>
  <c r="K143" i="5"/>
  <c r="G202" i="5"/>
  <c r="E132" i="5"/>
  <c r="H132" i="5"/>
  <c r="F132" i="5" s="1"/>
  <c r="K261" i="5"/>
  <c r="L261" i="5" s="1"/>
  <c r="G211" i="5"/>
  <c r="L52" i="5"/>
  <c r="F52" i="5" s="1"/>
  <c r="E52" i="5"/>
  <c r="H126" i="5"/>
  <c r="F126" i="5" s="1"/>
  <c r="E126" i="5"/>
  <c r="H125" i="5"/>
  <c r="F125" i="5" s="1"/>
  <c r="E125" i="5"/>
  <c r="J59" i="5"/>
  <c r="H123" i="5"/>
  <c r="F123" i="5" s="1"/>
  <c r="E123" i="5"/>
  <c r="H156" i="5"/>
  <c r="F156" i="5" s="1"/>
  <c r="E156" i="5"/>
  <c r="I212" i="5"/>
  <c r="J212" i="5" s="1"/>
  <c r="I280" i="5"/>
  <c r="J280" i="5" s="1"/>
  <c r="L58" i="5"/>
  <c r="F58" i="5" s="1"/>
  <c r="E58" i="5"/>
  <c r="K72" i="5"/>
  <c r="L72" i="5" s="1"/>
  <c r="I79" i="5"/>
  <c r="J79" i="5" s="1"/>
  <c r="F56" i="5"/>
  <c r="H55" i="5"/>
  <c r="L54" i="5"/>
  <c r="F54" i="5" s="1"/>
  <c r="E54" i="5"/>
  <c r="J43" i="5"/>
  <c r="H192" i="5"/>
  <c r="F192" i="5" s="1"/>
  <c r="E192" i="5"/>
  <c r="G171" i="5"/>
  <c r="I146" i="5"/>
  <c r="J146" i="5" s="1"/>
  <c r="J252" i="5"/>
  <c r="AA44" i="5"/>
  <c r="K65" i="5"/>
  <c r="J236" i="5"/>
  <c r="F236" i="5" s="1"/>
  <c r="E236" i="5"/>
  <c r="G267" i="5"/>
  <c r="G209" i="5"/>
  <c r="L157" i="5" l="1"/>
  <c r="E157" i="5"/>
  <c r="K222" i="5"/>
  <c r="L222" i="5" s="1"/>
  <c r="H121" i="5"/>
  <c r="F121" i="5" s="1"/>
  <c r="L194" i="5"/>
  <c r="F194" i="5" s="1"/>
  <c r="E194" i="5"/>
  <c r="L160" i="5"/>
  <c r="F160" i="5" s="1"/>
  <c r="E160" i="5"/>
  <c r="I114" i="5"/>
  <c r="I93" i="5"/>
  <c r="J93" i="5" s="1"/>
  <c r="G166" i="5"/>
  <c r="I89" i="5"/>
  <c r="J89" i="5" s="1"/>
  <c r="H296" i="5"/>
  <c r="F296" i="5" s="1"/>
  <c r="E296" i="5"/>
  <c r="H218" i="5"/>
  <c r="J34" i="5"/>
  <c r="G208" i="5"/>
  <c r="G167" i="5"/>
  <c r="K233" i="5"/>
  <c r="L233" i="5" s="1"/>
  <c r="L143" i="5"/>
  <c r="F143" i="5" s="1"/>
  <c r="E143" i="5"/>
  <c r="K82" i="5"/>
  <c r="L82" i="5" s="1"/>
  <c r="K280" i="5"/>
  <c r="L280" i="5" s="1"/>
  <c r="I198" i="5"/>
  <c r="K151" i="5"/>
  <c r="L151" i="5" s="1"/>
  <c r="H199" i="5"/>
  <c r="F199" i="5" s="1"/>
  <c r="E199" i="5"/>
  <c r="I229" i="5"/>
  <c r="J229" i="5" s="1"/>
  <c r="G204" i="5"/>
  <c r="I247" i="5"/>
  <c r="J247" i="5" s="1"/>
  <c r="H197" i="5"/>
  <c r="E197" i="5"/>
  <c r="F265" i="5"/>
  <c r="I112" i="5"/>
  <c r="G165" i="5"/>
  <c r="G222" i="5"/>
  <c r="I223" i="5"/>
  <c r="J223" i="5" s="1"/>
  <c r="H202" i="5"/>
  <c r="F202" i="5" s="1"/>
  <c r="E202" i="5"/>
  <c r="I113" i="5"/>
  <c r="I244" i="5"/>
  <c r="J244" i="5" s="1"/>
  <c r="E295" i="5"/>
  <c r="H295" i="5"/>
  <c r="K149" i="5"/>
  <c r="L64" i="5"/>
  <c r="F64" i="5" s="1"/>
  <c r="E64" i="5"/>
  <c r="L55" i="5"/>
  <c r="F55" i="5" s="1"/>
  <c r="F57" i="5"/>
  <c r="F139" i="5"/>
  <c r="H137" i="5"/>
  <c r="E170" i="5"/>
  <c r="H170" i="5"/>
  <c r="I49" i="5"/>
  <c r="J49" i="5" s="1"/>
  <c r="J47" i="5" s="1"/>
  <c r="G45" i="5"/>
  <c r="G212" i="5"/>
  <c r="K145" i="5"/>
  <c r="L145" i="5" s="1"/>
  <c r="J259" i="5"/>
  <c r="L36" i="5"/>
  <c r="F36" i="5" s="1"/>
  <c r="E36" i="5"/>
  <c r="G168" i="5"/>
  <c r="G213" i="5"/>
  <c r="I107" i="5"/>
  <c r="G214" i="5"/>
  <c r="I82" i="5"/>
  <c r="J82" i="5" s="1"/>
  <c r="K94" i="5"/>
  <c r="L94" i="5" s="1"/>
  <c r="E171" i="5"/>
  <c r="H171" i="5"/>
  <c r="F171" i="5" s="1"/>
  <c r="I208" i="5"/>
  <c r="J208" i="5" s="1"/>
  <c r="K95" i="5"/>
  <c r="L95" i="5" s="1"/>
  <c r="H201" i="5"/>
  <c r="F201" i="5" s="1"/>
  <c r="E201" i="5"/>
  <c r="F138" i="5"/>
  <c r="H210" i="5"/>
  <c r="F210" i="5" s="1"/>
  <c r="E210" i="5"/>
  <c r="I145" i="5"/>
  <c r="J145" i="5" s="1"/>
  <c r="L142" i="5"/>
  <c r="F142" i="5" s="1"/>
  <c r="E142" i="5"/>
  <c r="K35" i="5"/>
  <c r="K221" i="5"/>
  <c r="L221" i="5" s="1"/>
  <c r="H209" i="5"/>
  <c r="F209" i="5" s="1"/>
  <c r="E209" i="5"/>
  <c r="H219" i="5"/>
  <c r="K87" i="5"/>
  <c r="L87" i="5" s="1"/>
  <c r="E211" i="5"/>
  <c r="H211" i="5"/>
  <c r="F211" i="5" s="1"/>
  <c r="K78" i="5"/>
  <c r="L78" i="5" s="1"/>
  <c r="K275" i="5"/>
  <c r="L275" i="5" s="1"/>
  <c r="L274" i="5" s="1"/>
  <c r="K243" i="5"/>
  <c r="L243" i="5" s="1"/>
  <c r="G145" i="5"/>
  <c r="K279" i="5"/>
  <c r="L279" i="5" s="1"/>
  <c r="H181" i="5"/>
  <c r="E181" i="5"/>
  <c r="I233" i="5"/>
  <c r="J233" i="5" s="1"/>
  <c r="K148" i="5"/>
  <c r="L148" i="5" s="1"/>
  <c r="G280" i="5"/>
  <c r="I115" i="5"/>
  <c r="H127" i="5"/>
  <c r="F127" i="5" s="1"/>
  <c r="G269" i="5"/>
  <c r="F153" i="5"/>
  <c r="K260" i="5"/>
  <c r="L260" i="5" s="1"/>
  <c r="L259" i="5" s="1"/>
  <c r="E266" i="5"/>
  <c r="H266" i="5"/>
  <c r="F266" i="5" s="1"/>
  <c r="F41" i="5"/>
  <c r="L61" i="5"/>
  <c r="E61" i="5"/>
  <c r="G215" i="5"/>
  <c r="G220" i="5"/>
  <c r="I147" i="5"/>
  <c r="H267" i="5"/>
  <c r="F267" i="5" s="1"/>
  <c r="E267" i="5"/>
  <c r="I215" i="5"/>
  <c r="J215" i="5" s="1"/>
  <c r="K229" i="5"/>
  <c r="L229" i="5" s="1"/>
  <c r="L65" i="5"/>
  <c r="F65" i="5" s="1"/>
  <c r="E65" i="5"/>
  <c r="G223" i="5"/>
  <c r="L172" i="5"/>
  <c r="E228" i="5"/>
  <c r="H228" i="5"/>
  <c r="F228" i="5" s="1"/>
  <c r="K245" i="5" l="1"/>
  <c r="AB38" i="5"/>
  <c r="E114" i="5"/>
  <c r="J114" i="5"/>
  <c r="F114" i="5" s="1"/>
  <c r="L152" i="5"/>
  <c r="F157" i="5"/>
  <c r="K232" i="5"/>
  <c r="L232" i="5" s="1"/>
  <c r="G229" i="5"/>
  <c r="I73" i="5"/>
  <c r="J73" i="5" s="1"/>
  <c r="F295" i="5"/>
  <c r="H294" i="5"/>
  <c r="F294" i="5" s="1"/>
  <c r="K75" i="5"/>
  <c r="L75" i="5" s="1"/>
  <c r="I75" i="5"/>
  <c r="J75" i="5" s="1"/>
  <c r="K227" i="5"/>
  <c r="L227" i="5" s="1"/>
  <c r="E280" i="5"/>
  <c r="H280" i="5"/>
  <c r="F280" i="5" s="1"/>
  <c r="F170" i="5"/>
  <c r="H169" i="5"/>
  <c r="F169" i="5" s="1"/>
  <c r="Z38" i="5"/>
  <c r="I205" i="5"/>
  <c r="J205" i="5" s="1"/>
  <c r="H212" i="5"/>
  <c r="F212" i="5" s="1"/>
  <c r="E212" i="5"/>
  <c r="K226" i="5"/>
  <c r="L226" i="5" s="1"/>
  <c r="I206" i="5"/>
  <c r="J206" i="5" s="1"/>
  <c r="G207" i="5"/>
  <c r="K217" i="5"/>
  <c r="G151" i="5"/>
  <c r="K278" i="5"/>
  <c r="L278" i="5" s="1"/>
  <c r="L276" i="5" s="1"/>
  <c r="K205" i="5"/>
  <c r="L205" i="5" s="1"/>
  <c r="G279" i="5"/>
  <c r="I83" i="5"/>
  <c r="J83" i="5" s="1"/>
  <c r="H214" i="5"/>
  <c r="F214" i="5" s="1"/>
  <c r="E214" i="5"/>
  <c r="I150" i="5"/>
  <c r="G74" i="5"/>
  <c r="I248" i="5"/>
  <c r="J248" i="5" s="1"/>
  <c r="AD190" i="5" s="1"/>
  <c r="H168" i="5"/>
  <c r="F168" i="5" s="1"/>
  <c r="E168" i="5"/>
  <c r="L149" i="5"/>
  <c r="F149" i="5" s="1"/>
  <c r="E149" i="5"/>
  <c r="I275" i="5"/>
  <c r="J275" i="5" s="1"/>
  <c r="J274" i="5" s="1"/>
  <c r="I151" i="5"/>
  <c r="J151" i="5" s="1"/>
  <c r="G233" i="5"/>
  <c r="H220" i="5"/>
  <c r="F220" i="5" s="1"/>
  <c r="E220" i="5"/>
  <c r="E269" i="5"/>
  <c r="H269" i="5"/>
  <c r="E107" i="5"/>
  <c r="J107" i="5"/>
  <c r="I221" i="5"/>
  <c r="J221" i="5" s="1"/>
  <c r="G146" i="5"/>
  <c r="J147" i="5"/>
  <c r="F147" i="5" s="1"/>
  <c r="E147" i="5"/>
  <c r="E112" i="5"/>
  <c r="J112" i="5"/>
  <c r="F112" i="5" s="1"/>
  <c r="G221" i="5"/>
  <c r="H215" i="5"/>
  <c r="F215" i="5" s="1"/>
  <c r="E215" i="5"/>
  <c r="I278" i="5"/>
  <c r="J278" i="5" s="1"/>
  <c r="J276" i="5" s="1"/>
  <c r="E113" i="5"/>
  <c r="J113" i="5"/>
  <c r="F113" i="5" s="1"/>
  <c r="K248" i="5"/>
  <c r="L248" i="5" s="1"/>
  <c r="F181" i="5"/>
  <c r="H172" i="5"/>
  <c r="F172" i="5" s="1"/>
  <c r="K225" i="5"/>
  <c r="I92" i="5"/>
  <c r="J92" i="5" s="1"/>
  <c r="I86" i="5"/>
  <c r="J86" i="5" s="1"/>
  <c r="H222" i="5"/>
  <c r="F222" i="5" s="1"/>
  <c r="E222" i="5"/>
  <c r="F197" i="5"/>
  <c r="K218" i="5"/>
  <c r="I148" i="5"/>
  <c r="J148" i="5" s="1"/>
  <c r="K206" i="5"/>
  <c r="L206" i="5" s="1"/>
  <c r="I203" i="5"/>
  <c r="J203" i="5" s="1"/>
  <c r="L137" i="5"/>
  <c r="F137" i="5" s="1"/>
  <c r="G270" i="5"/>
  <c r="K83" i="5"/>
  <c r="L83" i="5" s="1"/>
  <c r="G275" i="5"/>
  <c r="H213" i="5"/>
  <c r="F213" i="5" s="1"/>
  <c r="E213" i="5"/>
  <c r="J198" i="5"/>
  <c r="E198" i="5"/>
  <c r="K284" i="5"/>
  <c r="L284" i="5" s="1"/>
  <c r="L282" i="5" s="1"/>
  <c r="E145" i="5"/>
  <c r="H145" i="5"/>
  <c r="G271" i="5"/>
  <c r="H264" i="5"/>
  <c r="H166" i="5"/>
  <c r="F166" i="5" s="1"/>
  <c r="E166" i="5"/>
  <c r="L59" i="5"/>
  <c r="F61" i="5"/>
  <c r="K43" i="5"/>
  <c r="G272" i="5"/>
  <c r="G148" i="5"/>
  <c r="K203" i="5"/>
  <c r="L203" i="5" s="1"/>
  <c r="K49" i="5"/>
  <c r="L49" i="5" s="1"/>
  <c r="H208" i="5"/>
  <c r="F208" i="5" s="1"/>
  <c r="E208" i="5"/>
  <c r="H223" i="5"/>
  <c r="F223" i="5" s="1"/>
  <c r="E223" i="5"/>
  <c r="K73" i="5"/>
  <c r="L73" i="5" s="1"/>
  <c r="G281" i="5"/>
  <c r="K48" i="5"/>
  <c r="L48" i="5" s="1"/>
  <c r="H165" i="5"/>
  <c r="E165" i="5"/>
  <c r="AB34" i="5"/>
  <c r="L85" i="5"/>
  <c r="G216" i="5"/>
  <c r="I232" i="5"/>
  <c r="J232" i="5" s="1"/>
  <c r="E115" i="5"/>
  <c r="J115" i="5"/>
  <c r="F115" i="5" s="1"/>
  <c r="E45" i="5"/>
  <c r="H45" i="5"/>
  <c r="E167" i="5"/>
  <c r="H167" i="5"/>
  <c r="F167" i="5" s="1"/>
  <c r="K224" i="5"/>
  <c r="L35" i="5"/>
  <c r="E35" i="5"/>
  <c r="K219" i="5"/>
  <c r="H204" i="5"/>
  <c r="L144" i="5" l="1"/>
  <c r="L263" i="5"/>
  <c r="AB37" i="5"/>
  <c r="L245" i="5"/>
  <c r="F245" i="5" s="1"/>
  <c r="E245" i="5"/>
  <c r="K253" i="5"/>
  <c r="L253" i="5" s="1"/>
  <c r="K204" i="5"/>
  <c r="I81" i="5"/>
  <c r="J81" i="5" s="1"/>
  <c r="K81" i="5"/>
  <c r="L81" i="5" s="1"/>
  <c r="K254" i="5"/>
  <c r="L254" i="5" s="1"/>
  <c r="K255" i="5"/>
  <c r="L255" i="5" s="1"/>
  <c r="I91" i="5"/>
  <c r="J91" i="5" s="1"/>
  <c r="I284" i="5"/>
  <c r="J284" i="5" s="1"/>
  <c r="H279" i="5"/>
  <c r="F279" i="5" s="1"/>
  <c r="E279" i="5"/>
  <c r="G232" i="5"/>
  <c r="G256" i="5"/>
  <c r="G79" i="5"/>
  <c r="G250" i="5"/>
  <c r="G243" i="5"/>
  <c r="G261" i="5"/>
  <c r="G277" i="5"/>
  <c r="F35" i="5"/>
  <c r="F269" i="5"/>
  <c r="L43" i="5"/>
  <c r="F43" i="5" s="1"/>
  <c r="E43" i="5"/>
  <c r="G247" i="5"/>
  <c r="G63" i="5"/>
  <c r="I84" i="5"/>
  <c r="J84" i="5" s="1"/>
  <c r="L224" i="5"/>
  <c r="F224" i="5" s="1"/>
  <c r="E224" i="5"/>
  <c r="H281" i="5"/>
  <c r="F281" i="5" s="1"/>
  <c r="E281" i="5"/>
  <c r="I231" i="5"/>
  <c r="J231" i="5" s="1"/>
  <c r="AA42" i="5" s="1"/>
  <c r="AA41" i="5"/>
  <c r="AD188" i="5"/>
  <c r="F198" i="5"/>
  <c r="K231" i="5"/>
  <c r="L231" i="5" s="1"/>
  <c r="F107" i="5"/>
  <c r="J96" i="5"/>
  <c r="F96" i="5" s="1"/>
  <c r="H44" i="5"/>
  <c r="F45" i="5"/>
  <c r="L219" i="5"/>
  <c r="E219" i="5"/>
  <c r="H216" i="5"/>
  <c r="F216" i="5" s="1"/>
  <c r="E216" i="5"/>
  <c r="H148" i="5"/>
  <c r="F148" i="5" s="1"/>
  <c r="E148" i="5"/>
  <c r="G206" i="5"/>
  <c r="E146" i="5"/>
  <c r="H146" i="5"/>
  <c r="F146" i="5" s="1"/>
  <c r="E74" i="5"/>
  <c r="H74" i="5"/>
  <c r="F74" i="5" s="1"/>
  <c r="H272" i="5"/>
  <c r="F272" i="5" s="1"/>
  <c r="E272" i="5"/>
  <c r="K84" i="5"/>
  <c r="L84" i="5" s="1"/>
  <c r="G255" i="5"/>
  <c r="G254" i="5"/>
  <c r="L217" i="5"/>
  <c r="F217" i="5" s="1"/>
  <c r="E217" i="5"/>
  <c r="E207" i="5"/>
  <c r="H207" i="5"/>
  <c r="F207" i="5" s="1"/>
  <c r="L47" i="5"/>
  <c r="F264" i="5"/>
  <c r="H221" i="5"/>
  <c r="E221" i="5"/>
  <c r="E151" i="5"/>
  <c r="H151" i="5"/>
  <c r="F151" i="5" s="1"/>
  <c r="H233" i="5"/>
  <c r="F233" i="5" s="1"/>
  <c r="E233" i="5"/>
  <c r="I283" i="5"/>
  <c r="J283" i="5" s="1"/>
  <c r="H275" i="5"/>
  <c r="E275" i="5"/>
  <c r="L218" i="5"/>
  <c r="F218" i="5" s="1"/>
  <c r="E218" i="5"/>
  <c r="K244" i="5"/>
  <c r="L244" i="5" s="1"/>
  <c r="G48" i="5"/>
  <c r="G251" i="5"/>
  <c r="G49" i="5"/>
  <c r="F145" i="5"/>
  <c r="F165" i="5"/>
  <c r="H152" i="5"/>
  <c r="F152" i="5" s="1"/>
  <c r="E270" i="5"/>
  <c r="H270" i="5"/>
  <c r="F270" i="5" s="1"/>
  <c r="H229" i="5"/>
  <c r="F229" i="5" s="1"/>
  <c r="E229" i="5"/>
  <c r="G205" i="5"/>
  <c r="G260" i="5"/>
  <c r="G203" i="5"/>
  <c r="L225" i="5"/>
  <c r="F225" i="5" s="1"/>
  <c r="E225" i="5"/>
  <c r="G253" i="5"/>
  <c r="H271" i="5"/>
  <c r="F271" i="5" s="1"/>
  <c r="E271" i="5"/>
  <c r="J150" i="5"/>
  <c r="E150" i="5"/>
  <c r="I88" i="5"/>
  <c r="J88" i="5" s="1"/>
  <c r="AE190" i="5" l="1"/>
  <c r="L71" i="5"/>
  <c r="AD189" i="5"/>
  <c r="AA33" i="5"/>
  <c r="J188" i="5"/>
  <c r="L34" i="5"/>
  <c r="F34" i="5" s="1"/>
  <c r="AB44" i="5"/>
  <c r="L252" i="5"/>
  <c r="AB33" i="5"/>
  <c r="L204" i="5"/>
  <c r="E204" i="5"/>
  <c r="E251" i="5"/>
  <c r="H251" i="5"/>
  <c r="F251" i="5" s="1"/>
  <c r="E232" i="5"/>
  <c r="H232" i="5"/>
  <c r="F232" i="5" s="1"/>
  <c r="E48" i="5"/>
  <c r="H48" i="5"/>
  <c r="G72" i="5"/>
  <c r="F44" i="5"/>
  <c r="G83" i="5"/>
  <c r="F221" i="5"/>
  <c r="I95" i="5"/>
  <c r="J95" i="5" s="1"/>
  <c r="E260" i="5"/>
  <c r="H260" i="5"/>
  <c r="H261" i="5"/>
  <c r="F261" i="5" s="1"/>
  <c r="E261" i="5"/>
  <c r="E79" i="5"/>
  <c r="H79" i="5"/>
  <c r="F79" i="5" s="1"/>
  <c r="I94" i="5"/>
  <c r="J94" i="5" s="1"/>
  <c r="G88" i="5"/>
  <c r="Z37" i="5"/>
  <c r="G82" i="5"/>
  <c r="E253" i="5"/>
  <c r="H253" i="5"/>
  <c r="E250" i="5"/>
  <c r="H250" i="5"/>
  <c r="F275" i="5"/>
  <c r="H274" i="5"/>
  <c r="F274" i="5" s="1"/>
  <c r="H254" i="5"/>
  <c r="F254" i="5" s="1"/>
  <c r="E254" i="5"/>
  <c r="G231" i="5"/>
  <c r="K235" i="5"/>
  <c r="H205" i="5"/>
  <c r="F205" i="5" s="1"/>
  <c r="E205" i="5"/>
  <c r="G80" i="5"/>
  <c r="H256" i="5"/>
  <c r="F256" i="5" s="1"/>
  <c r="E256" i="5"/>
  <c r="H255" i="5"/>
  <c r="F255" i="5" s="1"/>
  <c r="E255" i="5"/>
  <c r="G91" i="5"/>
  <c r="J71" i="5"/>
  <c r="G76" i="5"/>
  <c r="G227" i="5"/>
  <c r="E243" i="5"/>
  <c r="H243" i="5"/>
  <c r="F243" i="5" s="1"/>
  <c r="F150" i="5"/>
  <c r="J144" i="5"/>
  <c r="AA37" i="5"/>
  <c r="I87" i="5"/>
  <c r="J87" i="5" s="1"/>
  <c r="E247" i="5"/>
  <c r="H247" i="5"/>
  <c r="F247" i="5" s="1"/>
  <c r="F219" i="5"/>
  <c r="E277" i="5"/>
  <c r="H277" i="5"/>
  <c r="H203" i="5"/>
  <c r="E203" i="5"/>
  <c r="H144" i="5"/>
  <c r="G258" i="5"/>
  <c r="H63" i="5"/>
  <c r="E63" i="5"/>
  <c r="E206" i="5"/>
  <c r="H206" i="5"/>
  <c r="F206" i="5" s="1"/>
  <c r="H268" i="5"/>
  <c r="E49" i="5"/>
  <c r="H49" i="5"/>
  <c r="F49" i="5" s="1"/>
  <c r="J282" i="5"/>
  <c r="J263" i="5" s="1"/>
  <c r="AE188" i="5" l="1"/>
  <c r="F204" i="5"/>
  <c r="AB41" i="5"/>
  <c r="G77" i="5"/>
  <c r="G95" i="5"/>
  <c r="G90" i="5"/>
  <c r="G89" i="5"/>
  <c r="E258" i="5"/>
  <c r="H258" i="5"/>
  <c r="H72" i="5"/>
  <c r="E72" i="5"/>
  <c r="L235" i="5"/>
  <c r="E235" i="5"/>
  <c r="H47" i="5"/>
  <c r="F48" i="5"/>
  <c r="G87" i="5"/>
  <c r="G94" i="5"/>
  <c r="E231" i="5"/>
  <c r="H231" i="5"/>
  <c r="F231" i="5" s="1"/>
  <c r="F250" i="5"/>
  <c r="H249" i="5"/>
  <c r="F249" i="5" s="1"/>
  <c r="G75" i="5"/>
  <c r="F268" i="5"/>
  <c r="E91" i="5"/>
  <c r="H91" i="5"/>
  <c r="F91" i="5" s="1"/>
  <c r="G278" i="5"/>
  <c r="E83" i="5"/>
  <c r="H83" i="5"/>
  <c r="F83" i="5" s="1"/>
  <c r="E80" i="5"/>
  <c r="H80" i="5"/>
  <c r="F80" i="5" s="1"/>
  <c r="G73" i="5"/>
  <c r="J85" i="5"/>
  <c r="J33" i="5" s="1"/>
  <c r="I30" i="5" s="1"/>
  <c r="J30" i="5" s="1"/>
  <c r="J29" i="5" s="1"/>
  <c r="I5" i="5" s="1"/>
  <c r="J5" i="5" s="1"/>
  <c r="AA34" i="5"/>
  <c r="F63" i="5"/>
  <c r="H59" i="5"/>
  <c r="F59" i="5" s="1"/>
  <c r="H88" i="5"/>
  <c r="F88" i="5" s="1"/>
  <c r="E88" i="5"/>
  <c r="H76" i="5"/>
  <c r="F76" i="5" s="1"/>
  <c r="E76" i="5"/>
  <c r="H252" i="5"/>
  <c r="F252" i="5" s="1"/>
  <c r="F253" i="5"/>
  <c r="Z44" i="5"/>
  <c r="F203" i="5"/>
  <c r="AC188" i="5"/>
  <c r="Z41" i="5"/>
  <c r="G92" i="5"/>
  <c r="G81" i="5"/>
  <c r="G226" i="5"/>
  <c r="G78" i="5"/>
  <c r="G248" i="5"/>
  <c r="F277" i="5"/>
  <c r="E227" i="5"/>
  <c r="H227" i="5"/>
  <c r="F227" i="5" s="1"/>
  <c r="F144" i="5"/>
  <c r="G93" i="5"/>
  <c r="G86" i="5"/>
  <c r="H82" i="5"/>
  <c r="F82" i="5" s="1"/>
  <c r="E82" i="5"/>
  <c r="F260" i="5"/>
  <c r="H259" i="5"/>
  <c r="F259" i="5" s="1"/>
  <c r="C7" i="2" l="1"/>
  <c r="E87" i="5"/>
  <c r="H87" i="5"/>
  <c r="F87" i="5" s="1"/>
  <c r="H73" i="5"/>
  <c r="F73" i="5" s="1"/>
  <c r="E73" i="5"/>
  <c r="E226" i="5"/>
  <c r="H226" i="5"/>
  <c r="H75" i="5"/>
  <c r="F75" i="5" s="1"/>
  <c r="E75" i="5"/>
  <c r="E278" i="5"/>
  <c r="H278" i="5"/>
  <c r="E89" i="5"/>
  <c r="H89" i="5"/>
  <c r="F89" i="5" s="1"/>
  <c r="F235" i="5"/>
  <c r="E93" i="5"/>
  <c r="H93" i="5"/>
  <c r="F93" i="5" s="1"/>
  <c r="E78" i="5"/>
  <c r="H78" i="5"/>
  <c r="F78" i="5" s="1"/>
  <c r="E90" i="5"/>
  <c r="H90" i="5"/>
  <c r="F90" i="5" s="1"/>
  <c r="H81" i="5"/>
  <c r="F81" i="5" s="1"/>
  <c r="E81" i="5"/>
  <c r="H95" i="5"/>
  <c r="F95" i="5" s="1"/>
  <c r="E95" i="5"/>
  <c r="E92" i="5"/>
  <c r="H92" i="5"/>
  <c r="F92" i="5" s="1"/>
  <c r="C7" i="4"/>
  <c r="J6" i="5"/>
  <c r="H94" i="5"/>
  <c r="F94" i="5" s="1"/>
  <c r="E94" i="5"/>
  <c r="F72" i="5"/>
  <c r="F258" i="5"/>
  <c r="H257" i="5"/>
  <c r="F257" i="5" s="1"/>
  <c r="H86" i="5"/>
  <c r="E86" i="5"/>
  <c r="F47" i="5"/>
  <c r="G84" i="5"/>
  <c r="E248" i="5"/>
  <c r="H248" i="5"/>
  <c r="F248" i="5" s="1"/>
  <c r="E77" i="5"/>
  <c r="H77" i="5"/>
  <c r="F77" i="5" s="1"/>
  <c r="Z34" i="5" l="1"/>
  <c r="H85" i="5"/>
  <c r="F85" i="5" s="1"/>
  <c r="F86" i="5"/>
  <c r="G244" i="5"/>
  <c r="F226" i="5"/>
  <c r="AC189" i="5"/>
  <c r="J7" i="5"/>
  <c r="L18" i="5" s="1"/>
  <c r="F18" i="5" s="1"/>
  <c r="C20" i="4" s="1"/>
  <c r="L16" i="5"/>
  <c r="F16" i="5" s="1"/>
  <c r="C15" i="4" s="1"/>
  <c r="AB6" i="5"/>
  <c r="AD6" i="5" s="1"/>
  <c r="AB9" i="5"/>
  <c r="AD9" i="5" s="1"/>
  <c r="L10" i="5"/>
  <c r="L11" i="5"/>
  <c r="F11" i="5" s="1"/>
  <c r="C13" i="4" s="1"/>
  <c r="AB15" i="5"/>
  <c r="AD15" i="5" s="1"/>
  <c r="AB10" i="5"/>
  <c r="AD10" i="5" s="1"/>
  <c r="C13" i="2"/>
  <c r="C15" i="2"/>
  <c r="C21" i="2"/>
  <c r="E84" i="5"/>
  <c r="H84" i="5"/>
  <c r="F84" i="5" s="1"/>
  <c r="F278" i="5"/>
  <c r="H276" i="5"/>
  <c r="L19" i="5" l="1"/>
  <c r="F19" i="5" s="1"/>
  <c r="C21" i="4" s="1"/>
  <c r="L9" i="5"/>
  <c r="F9" i="5" s="1"/>
  <c r="C11" i="4" s="1"/>
  <c r="J20" i="5"/>
  <c r="J24" i="5" s="1"/>
  <c r="AB8" i="5"/>
  <c r="AD8" i="5" s="1"/>
  <c r="AB7" i="5"/>
  <c r="AD7" i="5" s="1"/>
  <c r="C20" i="2"/>
  <c r="C11" i="2"/>
  <c r="C10" i="2"/>
  <c r="H71" i="5"/>
  <c r="H244" i="5"/>
  <c r="E244" i="5"/>
  <c r="AB11" i="5"/>
  <c r="AD11" i="5" s="1"/>
  <c r="F10" i="5"/>
  <c r="C12" i="4" s="1"/>
  <c r="L12" i="5"/>
  <c r="F12" i="5" s="1"/>
  <c r="C14" i="4" s="1"/>
  <c r="C12" i="2"/>
  <c r="C14" i="2"/>
  <c r="L8" i="5"/>
  <c r="F8" i="5" s="1"/>
  <c r="C10" i="4" s="1"/>
  <c r="Z33" i="5"/>
  <c r="C9" i="2"/>
  <c r="F276" i="5"/>
  <c r="F7" i="5"/>
  <c r="C9" i="4"/>
  <c r="J4" i="5"/>
  <c r="AF22" i="5" l="1"/>
  <c r="AH22" i="5" s="1"/>
  <c r="F71" i="5"/>
  <c r="J26" i="5"/>
  <c r="AB26" i="5"/>
  <c r="AD26" i="5" s="1"/>
  <c r="AC190" i="5"/>
  <c r="F244" i="5"/>
  <c r="Z42" i="5"/>
  <c r="H188" i="5"/>
  <c r="H33" i="5" s="1"/>
  <c r="G284" i="5" l="1"/>
  <c r="G283" i="5"/>
  <c r="H283" i="5" l="1"/>
  <c r="E283" i="5"/>
  <c r="E284" i="5"/>
  <c r="H284" i="5"/>
  <c r="F284" i="5" s="1"/>
  <c r="K242" i="5"/>
  <c r="L242" i="5" l="1"/>
  <c r="E242" i="5"/>
  <c r="F283" i="5"/>
  <c r="H282" i="5"/>
  <c r="F282" i="5" l="1"/>
  <c r="H263" i="5"/>
  <c r="F242" i="5"/>
  <c r="AB42" i="5"/>
  <c r="AE189" i="5"/>
  <c r="L188" i="5"/>
  <c r="L33" i="5" l="1"/>
  <c r="F188" i="5"/>
  <c r="F263" i="5"/>
  <c r="G30" i="5"/>
  <c r="H30" i="5" l="1"/>
  <c r="K30" i="5"/>
  <c r="L30" i="5" s="1"/>
  <c r="L29" i="5" s="1"/>
  <c r="K5" i="5" s="1"/>
  <c r="L5" i="5" s="1"/>
  <c r="F33" i="5"/>
  <c r="C8" i="4" l="1"/>
  <c r="L6" i="5"/>
  <c r="C8" i="2"/>
  <c r="H29" i="5"/>
  <c r="F30" i="5"/>
  <c r="E30" i="5"/>
  <c r="G5" i="5" l="1"/>
  <c r="F29" i="5"/>
  <c r="H5" i="5" l="1"/>
  <c r="E5" i="5"/>
  <c r="C6" i="2" l="1"/>
  <c r="C5" i="2" s="1"/>
  <c r="AB5" i="5"/>
  <c r="AD5" i="5" s="1"/>
  <c r="H4" i="5"/>
  <c r="F5" i="5"/>
  <c r="H6" i="5"/>
  <c r="C6" i="4"/>
  <c r="C5" i="4" l="1"/>
  <c r="L17" i="5"/>
  <c r="F17" i="5" s="1"/>
  <c r="C19" i="4" s="1"/>
  <c r="AB16" i="5"/>
  <c r="AD16" i="5" s="1"/>
  <c r="AB14" i="5"/>
  <c r="AD14" i="5" s="1"/>
  <c r="F6" i="5"/>
  <c r="AB17" i="5"/>
  <c r="AD17" i="5" s="1"/>
  <c r="AB12" i="5"/>
  <c r="AD12" i="5" s="1"/>
  <c r="L13" i="5" s="1"/>
  <c r="H20" i="5"/>
  <c r="L14" i="5"/>
  <c r="F14" i="5" s="1"/>
  <c r="C17" i="4" s="1"/>
  <c r="AB13" i="5"/>
  <c r="AD13" i="5" s="1"/>
  <c r="C19" i="2"/>
  <c r="C18" i="2"/>
  <c r="C17" i="2"/>
  <c r="C16" i="2" l="1"/>
  <c r="C22" i="2" s="1"/>
  <c r="AF12" i="5"/>
  <c r="AH12" i="5" s="1"/>
  <c r="AF14" i="5"/>
  <c r="AH14" i="5" s="1"/>
  <c r="L15" i="5"/>
  <c r="F15" i="5" s="1"/>
  <c r="C18" i="4" s="1"/>
  <c r="H24" i="5"/>
  <c r="AB22" i="5"/>
  <c r="AD22" i="5" s="1"/>
  <c r="F13" i="5" l="1"/>
  <c r="C16" i="4" s="1"/>
  <c r="C22" i="4" s="1"/>
  <c r="L20" i="5"/>
  <c r="H26" i="5"/>
  <c r="AB25" i="5"/>
  <c r="AD25" i="5" s="1"/>
  <c r="C24" i="2" l="1"/>
  <c r="C23" i="2"/>
  <c r="G23" i="2" s="1"/>
  <c r="F20" i="5"/>
  <c r="L21" i="5"/>
  <c r="AB21" i="5" s="1"/>
  <c r="AD21" i="5" s="1"/>
  <c r="AB20" i="5"/>
  <c r="AD20" i="5" s="1"/>
  <c r="C26" i="2" l="1"/>
  <c r="L22" i="5"/>
  <c r="F22" i="5" s="1"/>
  <c r="C24" i="4" s="1"/>
  <c r="F21" i="5"/>
  <c r="C23" i="4" s="1"/>
  <c r="C27" i="2" l="1"/>
  <c r="C28" i="2" s="1"/>
  <c r="L24" i="5"/>
  <c r="L25" i="5" s="1"/>
  <c r="AJ22" i="5"/>
  <c r="AL22" i="5" s="1"/>
  <c r="C26" i="4"/>
  <c r="C27" i="4" s="1"/>
  <c r="C28" i="4" s="1"/>
  <c r="F7" i="1" s="1"/>
  <c r="K7" i="1" s="1"/>
  <c r="F24" i="5"/>
  <c r="AB24" i="5" l="1"/>
  <c r="AD24" i="5" s="1"/>
  <c r="F8" i="1"/>
  <c r="K8" i="1" s="1"/>
  <c r="F25" i="5"/>
  <c r="F26" i="5" s="1"/>
  <c r="L4" i="5"/>
  <c r="F4" i="5" s="1"/>
  <c r="L2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33" authorId="0" shapeId="0" xr:uid="{00000000-0006-0000-0200-000001000000}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J33" authorId="0" shapeId="0" xr:uid="{00000000-0006-0000-0200-000002000000}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L33" authorId="0" shapeId="0" xr:uid="{00000000-0006-0000-0200-000003000000}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H188" authorId="0" shapeId="0" xr:uid="{00000000-0006-0000-0200-000004000000}">
      <text>
        <r>
          <rPr>
            <sz val="8"/>
            <color indexed="8"/>
            <rFont val="Arial"/>
            <family val="2"/>
          </rPr>
          <t>AC열에 수식을 나누어 참조하였습니다.</t>
        </r>
      </text>
    </comment>
    <comment ref="J188" authorId="0" shapeId="0" xr:uid="{00000000-0006-0000-0200-000005000000}">
      <text>
        <r>
          <rPr>
            <sz val="8"/>
            <color indexed="8"/>
            <rFont val="Arial"/>
            <family val="2"/>
          </rPr>
          <t>AC열에 수식을 나누어 참조하였습니다.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/>
  </authors>
  <commentList>
    <comment ref="M4" authorId="0" shapeId="0" xr:uid="{00000000-0006-0000-0400-000001000000}">
      <text>
        <r>
          <rPr>
            <b/>
            <sz val="9"/>
            <color indexed="8"/>
            <rFont val="Tahoma"/>
            <family val="2"/>
            <charset val="129"/>
          </rPr>
          <t>2022</t>
        </r>
        <r>
          <rPr>
            <b/>
            <sz val="9"/>
            <color indexed="8"/>
            <rFont val="돋움"/>
            <family val="3"/>
            <charset val="129"/>
          </rPr>
          <t>년</t>
        </r>
        <r>
          <rPr>
            <b/>
            <sz val="9"/>
            <color indexed="8"/>
            <rFont val="Tahoma"/>
            <family val="2"/>
            <charset val="129"/>
          </rPr>
          <t xml:space="preserve"> </t>
        </r>
        <r>
          <rPr>
            <b/>
            <sz val="9"/>
            <color indexed="8"/>
            <rFont val="돋움"/>
            <family val="3"/>
            <charset val="129"/>
          </rPr>
          <t>원가계산</t>
        </r>
        <r>
          <rPr>
            <b/>
            <sz val="9"/>
            <color indexed="8"/>
            <rFont val="Tahoma"/>
            <family val="2"/>
            <charset val="129"/>
          </rPr>
          <t xml:space="preserve">(22-04-25) </t>
        </r>
        <r>
          <rPr>
            <b/>
            <sz val="9"/>
            <color indexed="8"/>
            <rFont val="돋움"/>
            <family val="3"/>
            <charset val="129"/>
          </rPr>
          <t>반영</t>
        </r>
      </text>
    </comment>
    <comment ref="H33" authorId="1" shapeId="0" xr:uid="{00000000-0006-0000-0400-000002000000}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J33" authorId="1" shapeId="0" xr:uid="{00000000-0006-0000-0400-000003000000}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L33" authorId="1" shapeId="0" xr:uid="{00000000-0006-0000-0400-000004000000}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H188" authorId="1" shapeId="0" xr:uid="{00000000-0006-0000-0400-000005000000}">
      <text>
        <r>
          <rPr>
            <sz val="8"/>
            <color indexed="8"/>
            <rFont val="Arial"/>
            <family val="2"/>
          </rPr>
          <t>AC열에 수식을 나누어 참조하였습니다.</t>
        </r>
      </text>
    </comment>
    <comment ref="J188" authorId="1" shapeId="0" xr:uid="{00000000-0006-0000-0400-000006000000}">
      <text>
        <r>
          <rPr>
            <sz val="8"/>
            <color indexed="8"/>
            <rFont val="Arial"/>
            <family val="2"/>
          </rPr>
          <t>AC열에 수식을 나누어 참조하였습니다.</t>
        </r>
      </text>
    </comment>
    <comment ref="L188" authorId="1" shapeId="0" xr:uid="{00000000-0006-0000-0400-000007000000}">
      <text>
        <r>
          <rPr>
            <sz val="8"/>
            <color indexed="8"/>
            <rFont val="Arial"/>
            <family val="2"/>
          </rPr>
          <t>AC열에 수식을 나누어 참조하였습니다.</t>
        </r>
      </text>
    </comment>
  </commentList>
</comments>
</file>

<file path=xl/sharedStrings.xml><?xml version="1.0" encoding="utf-8"?>
<sst xmlns="http://schemas.openxmlformats.org/spreadsheetml/2006/main" count="3560" uniqueCount="944">
  <si>
    <t xml:space="preserve">.A=LA(80)+MA(80)_x000D_
.B=(A+TOT(0)/1.1)*(2.93/100)_x000D_
.C=(A*(2.93/100)*1.2)_x000D_
.EQ=MIN(B,C)_x000D_
</t>
  </si>
  <si>
    <t xml:space="preserve">.MA = MA(10,0,10)_x000D_
.LA = LA(10,0,10)_x000D_
.EQ = EQ(10,0,10)_x000D_
</t>
  </si>
  <si>
    <t xml:space="preserve">[]=TOT(210,0,230)_x000D_
</t>
  </si>
  <si>
    <t xml:space="preserve">   .. 가드레일(인력식)2W</t>
  </si>
  <si>
    <t xml:space="preserve">   .. 콘크리트타설(자재포함)</t>
  </si>
  <si>
    <t>50% 재활용&lt;T=6~8cm&gt;</t>
  </si>
  <si>
    <t xml:space="preserve">EQ=LA(80)*4.5/100_x000D_
</t>
  </si>
  <si>
    <t>1500×1000×2000, 3종</t>
  </si>
  <si>
    <t>70% 재활용&lt;T=6~8cm&gt;</t>
  </si>
  <si>
    <t>횡단용,1000×1000×75</t>
  </si>
  <si>
    <t>600×600×2000, 3종</t>
  </si>
  <si>
    <t xml:space="preserve">   .. 교통안내표지판교체(원형)</t>
  </si>
  <si>
    <t>SE0950400</t>
  </si>
  <si>
    <t>SE002002C</t>
  </si>
  <si>
    <t>SF00020300</t>
  </si>
  <si>
    <t>SD002163</t>
  </si>
  <si>
    <t>YD011370</t>
  </si>
  <si>
    <t>Y623A10-80</t>
  </si>
  <si>
    <t>t=7CM(연속구간)</t>
  </si>
  <si>
    <t>YD011270</t>
  </si>
  <si>
    <t>Ø 1000 MM</t>
  </si>
  <si>
    <t>2,000×1,200</t>
  </si>
  <si>
    <t>SD00218D</t>
  </si>
  <si>
    <t>SE0750800</t>
  </si>
  <si>
    <t>1.폐기물 운반</t>
  </si>
  <si>
    <t xml:space="preserve">   .. 집수정설치</t>
  </si>
  <si>
    <t>SE0850200</t>
  </si>
  <si>
    <t>SD00191000</t>
  </si>
  <si>
    <t>Φ60.5~89.1</t>
  </si>
  <si>
    <t>집수용,400×500</t>
  </si>
  <si>
    <t>SD000520A</t>
  </si>
  <si>
    <t>집수용,600×600</t>
  </si>
  <si>
    <t xml:space="preserve">   .. 줄눈설치</t>
  </si>
  <si>
    <t>SD002163-1</t>
  </si>
  <si>
    <t>SDA0001A01</t>
  </si>
  <si>
    <t>5M이하 고무링접합</t>
  </si>
  <si>
    <t>SE0760300</t>
  </si>
  <si>
    <t>SD002162-1</t>
  </si>
  <si>
    <t>(수동식:황색파선)</t>
  </si>
  <si>
    <t xml:space="preserve">   .. 골재소운반</t>
  </si>
  <si>
    <t xml:space="preserve">   .. 순성토운반</t>
  </si>
  <si>
    <t>SD002091-2</t>
  </si>
  <si>
    <t>SD00258A1</t>
  </si>
  <si>
    <t>YD011510</t>
  </si>
  <si>
    <t>SD500040</t>
  </si>
  <si>
    <t>굴삭기 0.4㎥</t>
  </si>
  <si>
    <t>SD00190300</t>
  </si>
  <si>
    <t>SE0950500</t>
  </si>
  <si>
    <t xml:space="preserve">   .. 합판거푸집</t>
  </si>
  <si>
    <t>SD00072A</t>
  </si>
  <si>
    <t>SD500000</t>
  </si>
  <si>
    <t>SD00311A05</t>
  </si>
  <si>
    <t>SD002161</t>
  </si>
  <si>
    <t>YD011274</t>
  </si>
  <si>
    <t>SE002002A</t>
  </si>
  <si>
    <t>SD500040A</t>
  </si>
  <si>
    <t xml:space="preserve">   .. 잔재물처리</t>
  </si>
  <si>
    <t>Y623A20-70</t>
  </si>
  <si>
    <t>SE0850300</t>
  </si>
  <si>
    <t>SD00218B</t>
  </si>
  <si>
    <t>JDR00703-2</t>
  </si>
  <si>
    <t>SD00273A1</t>
  </si>
  <si>
    <t>SD00200500</t>
  </si>
  <si>
    <t>SD00226A-2</t>
  </si>
  <si>
    <t xml:space="preserve">   .. 소파보수</t>
  </si>
  <si>
    <t>YD011710</t>
  </si>
  <si>
    <t>SD00071B</t>
  </si>
  <si>
    <t>SD00273E1</t>
  </si>
  <si>
    <t xml:space="preserve">EQ=((TOT(210)+TOT(220))-MA(80))*15/100-(0/1.1)_x000D_
</t>
  </si>
  <si>
    <t xml:space="preserve">   폐기물처리비</t>
  </si>
  <si>
    <t>SE0851000</t>
  </si>
  <si>
    <t>YD011272</t>
  </si>
  <si>
    <t>합계*10.0%</t>
  </si>
  <si>
    <t>소형고압블럭&lt;T=6~8cm&gt;</t>
  </si>
  <si>
    <t>횡단용,600×1000×75</t>
  </si>
  <si>
    <t>(B=500, 자재별도)</t>
  </si>
  <si>
    <t xml:space="preserve">   .. 벤치플륨관 설치</t>
  </si>
  <si>
    <t xml:space="preserve">   .. 내민식표지판</t>
  </si>
  <si>
    <t xml:space="preserve">   .. 아스콘소운반</t>
  </si>
  <si>
    <t>점토블럭&lt;T=6~8cm&gt;</t>
  </si>
  <si>
    <t>YK00483C1</t>
  </si>
  <si>
    <t>ZD000600</t>
  </si>
  <si>
    <t>SE0750600</t>
  </si>
  <si>
    <t>SD00273D1</t>
  </si>
  <si>
    <t xml:space="preserve">MA=MA(240,0,250)_x000D_
LA=LA(240,0,250)_x000D_
EQ=EQ(240,0,250)_x000D_
</t>
  </si>
  <si>
    <t xml:space="preserve">   .. 몰탈</t>
  </si>
  <si>
    <t>780</t>
  </si>
  <si>
    <t>M2</t>
  </si>
  <si>
    <t>490</t>
  </si>
  <si>
    <t>㎡</t>
  </si>
  <si>
    <t>260</t>
  </si>
  <si>
    <t>Ton</t>
  </si>
  <si>
    <t>450</t>
  </si>
  <si>
    <t>330</t>
  </si>
  <si>
    <t>910</t>
  </si>
  <si>
    <t>900</t>
  </si>
  <si>
    <t>370</t>
  </si>
  <si>
    <t>20</t>
  </si>
  <si>
    <t>식</t>
  </si>
  <si>
    <t>850</t>
  </si>
  <si>
    <t>750</t>
  </si>
  <si>
    <t>540</t>
  </si>
  <si>
    <t>650</t>
  </si>
  <si>
    <t>170</t>
  </si>
  <si>
    <t>a</t>
  </si>
  <si>
    <t>610</t>
  </si>
  <si>
    <t>hr</t>
  </si>
  <si>
    <t>950</t>
  </si>
  <si>
    <t>130</t>
  </si>
  <si>
    <t>F</t>
  </si>
  <si>
    <t>480</t>
  </si>
  <si>
    <t>320</t>
  </si>
  <si>
    <t>440</t>
  </si>
  <si>
    <t>810</t>
  </si>
  <si>
    <t>일</t>
  </si>
  <si>
    <t>990</t>
  </si>
  <si>
    <t>710</t>
  </si>
  <si>
    <t>790</t>
  </si>
  <si>
    <t>690</t>
  </si>
  <si>
    <t>KM</t>
  </si>
  <si>
    <t>TON</t>
  </si>
  <si>
    <t>60</t>
  </si>
  <si>
    <t/>
  </si>
  <si>
    <t>단부</t>
  </si>
  <si>
    <t>싸인카</t>
  </si>
  <si>
    <t>400</t>
  </si>
  <si>
    <t>360</t>
  </si>
  <si>
    <t xml:space="preserve">EQ=LA(80)*2.3/100_x000D_
</t>
  </si>
  <si>
    <t xml:space="preserve">   .. 교통안내표지판(철거)</t>
  </si>
  <si>
    <t xml:space="preserve">   .. 다이크 퇴적토 제거구간</t>
  </si>
  <si>
    <t xml:space="preserve">   .. 도로경계석(콘크리트)</t>
  </si>
  <si>
    <t>굴삭기 0.6㎥(기계100%)</t>
  </si>
  <si>
    <t xml:space="preserve">   가. 직 접 공 사 비</t>
  </si>
  <si>
    <t xml:space="preserve">   .. 반사경(1면)철거</t>
  </si>
  <si>
    <t>배수로 및 법면정리 필요구간</t>
  </si>
  <si>
    <t>(소계-재+일관)*15.0%</t>
  </si>
  <si>
    <t xml:space="preserve">   .. 방음벽보수공사</t>
  </si>
  <si>
    <t>횡단용,200×1000×25</t>
  </si>
  <si>
    <t>PE-1368×500×900</t>
  </si>
  <si>
    <t xml:space="preserve">   .. PVC이중벽관</t>
  </si>
  <si>
    <t xml:space="preserve">   .. 아스콘노면파쇄</t>
  </si>
  <si>
    <t>B=3.6m, H=0.1m</t>
  </si>
  <si>
    <t xml:space="preserve">   2) 산 재 보 험 료</t>
  </si>
  <si>
    <t xml:space="preserve">   .. U형 볼라드설치</t>
  </si>
  <si>
    <t xml:space="preserve">   5) 연 금 보 험 료</t>
  </si>
  <si>
    <t xml:space="preserve">   .. 구조물헐기(무근)</t>
  </si>
  <si>
    <t xml:space="preserve">   4) 건 강 보 험 료</t>
  </si>
  <si>
    <t>(φ100,옹 벽 용)</t>
  </si>
  <si>
    <t>개소</t>
  </si>
  <si>
    <t>T</t>
  </si>
  <si>
    <t>600</t>
  </si>
  <si>
    <t>680</t>
  </si>
  <si>
    <t>410</t>
  </si>
  <si>
    <t>800</t>
  </si>
  <si>
    <t>m</t>
  </si>
  <si>
    <t>640</t>
  </si>
  <si>
    <t>*</t>
  </si>
  <si>
    <t>120</t>
  </si>
  <si>
    <t>230</t>
  </si>
  <si>
    <t>30</t>
  </si>
  <si>
    <t>980</t>
  </si>
  <si>
    <t>160</t>
  </si>
  <si>
    <t>수량</t>
  </si>
  <si>
    <t>270</t>
  </si>
  <si>
    <t>890</t>
  </si>
  <si>
    <t>1:2</t>
  </si>
  <si>
    <t>880</t>
  </si>
  <si>
    <t>700</t>
  </si>
  <si>
    <t>940</t>
  </si>
  <si>
    <t>220</t>
  </si>
  <si>
    <t>500</t>
  </si>
  <si>
    <t>㎥</t>
  </si>
  <si>
    <t>HR</t>
  </si>
  <si>
    <t>70</t>
  </si>
  <si>
    <t>10</t>
  </si>
  <si>
    <t>1:3</t>
  </si>
  <si>
    <t>240</t>
  </si>
  <si>
    <t>MA</t>
  </si>
  <si>
    <t>520</t>
  </si>
  <si>
    <t>760</t>
  </si>
  <si>
    <t>180</t>
  </si>
  <si>
    <t>530</t>
  </si>
  <si>
    <t>720</t>
  </si>
  <si>
    <t>920</t>
  </si>
  <si>
    <t>860</t>
  </si>
  <si>
    <t>470</t>
  </si>
  <si>
    <t>150</t>
  </si>
  <si>
    <t>390</t>
  </si>
  <si>
    <t>철근류</t>
  </si>
  <si>
    <t>EA</t>
  </si>
  <si>
    <t>LA</t>
  </si>
  <si>
    <t>내역서</t>
  </si>
  <si>
    <t>90</t>
  </si>
  <si>
    <t>금 액</t>
  </si>
  <si>
    <t>140</t>
  </si>
  <si>
    <t>210</t>
  </si>
  <si>
    <t>660</t>
  </si>
  <si>
    <t>960</t>
  </si>
  <si>
    <t>620</t>
  </si>
  <si>
    <t>EQ</t>
  </si>
  <si>
    <t>m2</t>
  </si>
  <si>
    <t>비 고</t>
  </si>
  <si>
    <t>110</t>
  </si>
  <si>
    <t>630</t>
  </si>
  <si>
    <t>670</t>
  </si>
  <si>
    <t>430</t>
  </si>
  <si>
    <t>규 격</t>
  </si>
  <si>
    <t>OP값</t>
  </si>
  <si>
    <t>380</t>
  </si>
  <si>
    <t>770</t>
  </si>
  <si>
    <t>S</t>
  </si>
  <si>
    <t>200</t>
  </si>
  <si>
    <t>nr</t>
  </si>
  <si>
    <t>310</t>
  </si>
  <si>
    <t>40</t>
  </si>
  <si>
    <t>340</t>
  </si>
  <si>
    <t>190</t>
  </si>
  <si>
    <t>AA</t>
  </si>
  <si>
    <t>280</t>
  </si>
  <si>
    <t>ton</t>
  </si>
  <si>
    <t>단 가</t>
  </si>
  <si>
    <t>할 증</t>
  </si>
  <si>
    <t>350</t>
  </si>
  <si>
    <t>경간</t>
  </si>
  <si>
    <t>930</t>
  </si>
  <si>
    <t>M</t>
  </si>
  <si>
    <t>870</t>
  </si>
  <si>
    <t>510</t>
  </si>
  <si>
    <t>420</t>
  </si>
  <si>
    <t>840</t>
  </si>
  <si>
    <t>550</t>
  </si>
  <si>
    <t>개</t>
  </si>
  <si>
    <t>740</t>
  </si>
  <si>
    <t>300</t>
  </si>
  <si>
    <t>80</t>
  </si>
  <si>
    <t>단위</t>
  </si>
  <si>
    <t>730</t>
  </si>
  <si>
    <t>460</t>
  </si>
  <si>
    <t xml:space="preserve">   </t>
  </si>
  <si>
    <t>830</t>
  </si>
  <si>
    <t>M3</t>
  </si>
  <si>
    <t>970</t>
  </si>
  <si>
    <t xml:space="preserve">   .. 보도용블럭포장걷기</t>
  </si>
  <si>
    <t xml:space="preserve">   .. 작업인부</t>
  </si>
  <si>
    <t xml:space="preserve">   .. 차선규제봉</t>
  </si>
  <si>
    <t xml:space="preserve">   ▧ 직접공사비</t>
  </si>
  <si>
    <t xml:space="preserve">   .. 소파보수(야간)</t>
  </si>
  <si>
    <t>[3+5] x 3.56%</t>
  </si>
  <si>
    <t xml:space="preserve">   .. LED차선규제봉</t>
  </si>
  <si>
    <t>(직노+간노)*3.56%</t>
  </si>
  <si>
    <t xml:space="preserve">   .20) 식생옹벽블록</t>
  </si>
  <si>
    <t xml:space="preserve">   .5) 시선유도표지</t>
  </si>
  <si>
    <t xml:space="preserve">   .7) 미끄럼방지포장</t>
  </si>
  <si>
    <t>매립형, H=750mm</t>
  </si>
  <si>
    <t xml:space="preserve">   .. 미끄럼방지포장</t>
  </si>
  <si>
    <t xml:space="preserve">   .. 갈매기표지판</t>
  </si>
  <si>
    <t>앙카형, H=750mm</t>
  </si>
  <si>
    <t>앙카형, H=450mm</t>
  </si>
  <si>
    <t>매립형, H=450mm</t>
  </si>
  <si>
    <t>표준구간 3.0*3.0</t>
  </si>
  <si>
    <t xml:space="preserve">   .. 식생옹벽블록</t>
  </si>
  <si>
    <t>1000*750*500</t>
  </si>
  <si>
    <t>(재+직노)*3.15%</t>
  </si>
  <si>
    <t xml:space="preserve">   .. 포트홀 순찰비</t>
  </si>
  <si>
    <t>[2+3] x 3.15%</t>
  </si>
  <si>
    <t xml:space="preserve">   .14) 장비임대</t>
  </si>
  <si>
    <t xml:space="preserve">   .12) 벤치플륨관</t>
  </si>
  <si>
    <t xml:space="preserve">   .16) 철근콘크리트</t>
  </si>
  <si>
    <t xml:space="preserve">   .13) 가드레일</t>
  </si>
  <si>
    <t xml:space="preserve">   .21) 낙석방지책</t>
  </si>
  <si>
    <t>JDR00300</t>
  </si>
  <si>
    <t>ZC000200</t>
  </si>
  <si>
    <t>SD00226A</t>
  </si>
  <si>
    <t xml:space="preserve">   .. 되메우기</t>
  </si>
  <si>
    <t>Y623A00-2</t>
  </si>
  <si>
    <t>SE000150A</t>
  </si>
  <si>
    <t>SE001006B</t>
  </si>
  <si>
    <t>YD011268</t>
  </si>
  <si>
    <t>SD00211-1</t>
  </si>
  <si>
    <t xml:space="preserve">14_1_1 = </t>
  </si>
  <si>
    <t>SD500060A</t>
  </si>
  <si>
    <t>ZD000500</t>
  </si>
  <si>
    <t xml:space="preserve">14_1_1+ = </t>
  </si>
  <si>
    <t>Φ101.6×1500</t>
  </si>
  <si>
    <t>SD00254A3</t>
  </si>
  <si>
    <t>Y202A03A1</t>
  </si>
  <si>
    <t>SD00311B05</t>
  </si>
  <si>
    <t>Y623A10-50</t>
  </si>
  <si>
    <t>SE001006D</t>
  </si>
  <si>
    <t>D250, RDG관</t>
  </si>
  <si>
    <t>(무근 30Cm미만)</t>
  </si>
  <si>
    <t>YD011610</t>
  </si>
  <si>
    <t>1.2×2.4m</t>
  </si>
  <si>
    <t>(무근, 소형)</t>
  </si>
  <si>
    <t xml:space="preserve">   .4) 반사경</t>
  </si>
  <si>
    <t>SD000540</t>
  </si>
  <si>
    <t>SE000150C</t>
  </si>
  <si>
    <t>SD00200400</t>
  </si>
  <si>
    <t>SE0950600</t>
  </si>
  <si>
    <t>SD002161-1</t>
  </si>
  <si>
    <t>(D=60 Cm)</t>
  </si>
  <si>
    <t>Y623A20-60</t>
  </si>
  <si>
    <t>SD00191200</t>
  </si>
  <si>
    <t>SE0950800</t>
  </si>
  <si>
    <t>주간 06시~18시</t>
  </si>
  <si>
    <t xml:space="preserve">   .. 터파기</t>
  </si>
  <si>
    <t>SD00273B1</t>
  </si>
  <si>
    <t>ZD000100</t>
  </si>
  <si>
    <t>ZC000800</t>
  </si>
  <si>
    <t>SD00218A</t>
  </si>
  <si>
    <t>대형브레이카 0.4㎥</t>
  </si>
  <si>
    <t>SD500020A</t>
  </si>
  <si>
    <t>(30Cm미만)</t>
  </si>
  <si>
    <t>JDR00703-1</t>
  </si>
  <si>
    <t xml:space="preserve">   .. 디자인휀스</t>
  </si>
  <si>
    <t>SD002162</t>
  </si>
  <si>
    <t>SD00072B</t>
  </si>
  <si>
    <t>ZC000600</t>
  </si>
  <si>
    <t>SE002002B</t>
  </si>
  <si>
    <t>SD000061</t>
  </si>
  <si>
    <t>SE0760500</t>
  </si>
  <si>
    <t>YD011273</t>
  </si>
  <si>
    <t xml:space="preserve">   .. 잔토운반</t>
  </si>
  <si>
    <t xml:space="preserve">EQ={MA(80)+LA(80)+EQ(80)}*0.9/100_x000D_
</t>
  </si>
  <si>
    <t xml:space="preserve">   .. 무단횡단금지대 설치(연결형)</t>
  </si>
  <si>
    <t xml:space="preserve">   .. 배수관부설(VR관 D=450)</t>
  </si>
  <si>
    <t xml:space="preserve">   12. 건설기계대여대금지급보증서</t>
  </si>
  <si>
    <t xml:space="preserve">   .. 포트홀보수(인력식포대아스콘)</t>
  </si>
  <si>
    <t xml:space="preserve">EQ=LA(80)*3.545/100_x000D_
</t>
  </si>
  <si>
    <t>t=70㎜이하, C-Type (야간)</t>
  </si>
  <si>
    <t>t=70㎜이하, A-Type (야간)</t>
  </si>
  <si>
    <t xml:space="preserve">EQ=TOT(120)*12.81/100_x000D_
</t>
  </si>
  <si>
    <t xml:space="preserve">   .. 원형사각수로관 접합 및 부설</t>
  </si>
  <si>
    <t>t=70㎜이하, B-Type (야간)</t>
  </si>
  <si>
    <t xml:space="preserve">EQ=TOT(240)*10.0/100_x000D_
</t>
  </si>
  <si>
    <t>굴삭기 0.4㎥(기계90%, 인력10%)</t>
  </si>
  <si>
    <t xml:space="preserve">   .. 배수관부설(VR관 D=1500)</t>
  </si>
  <si>
    <t>굴삭기 0.6㎥(기계90%, 인력10%)</t>
  </si>
  <si>
    <t xml:space="preserve">   .. 배수관부설(VR관 D=1200)</t>
  </si>
  <si>
    <t xml:space="preserve">   .. 보도용블럭포장(소형고압블럭)</t>
  </si>
  <si>
    <t xml:space="preserve">   .. 배수관부설(VR관 D=600)</t>
  </si>
  <si>
    <t xml:space="preserve">   .. 가드레일(인력식)2W-철거</t>
  </si>
  <si>
    <t>굴삭기 0.2㎥(기계90%, 인력10%)</t>
  </si>
  <si>
    <t xml:space="preserve">LA=LA(80)*12.7/100_x000D_
</t>
  </si>
  <si>
    <t xml:space="preserve">   .. 배수관부설(VR관 D=800)</t>
  </si>
  <si>
    <t xml:space="preserve">   .. 태양광표지판/쏠라순차점멸기 설치</t>
  </si>
  <si>
    <t xml:space="preserve">   .. 종배수관부설(흄관Φ250)</t>
  </si>
  <si>
    <t xml:space="preserve">   .. 보차도경계블록설치(콘크리트)</t>
  </si>
  <si>
    <t xml:space="preserve">   .. 차선도색(융착식도료)-공용구간</t>
  </si>
  <si>
    <t xml:space="preserve">   .. 가드레일(인력식)2W-자재유용</t>
  </si>
  <si>
    <t xml:space="preserve">   7) 건설기계대여대금지급보증서발급</t>
  </si>
  <si>
    <t xml:space="preserve">   .. 배수관부설(VR관 D=300)</t>
  </si>
  <si>
    <t xml:space="preserve">   .. 가드레일(기계식)2W-철거</t>
  </si>
  <si>
    <t xml:space="preserve">EQ=TOT(210)*6.0/100_x000D_
</t>
  </si>
  <si>
    <t xml:space="preserve">   .. 배수관부설(VR관 D=1000)</t>
  </si>
  <si>
    <t xml:space="preserve">   .. 무단횡단금지대 철거(파손)</t>
  </si>
  <si>
    <t>2040</t>
  </si>
  <si>
    <t>1260</t>
  </si>
  <si>
    <t>수축줄눈</t>
  </si>
  <si>
    <t>1220</t>
  </si>
  <si>
    <t>1580</t>
  </si>
  <si>
    <t>2080</t>
  </si>
  <si>
    <t>(무근)</t>
  </si>
  <si>
    <t>SD00271</t>
  </si>
  <si>
    <t>경    비</t>
  </si>
  <si>
    <t>SD00008</t>
  </si>
  <si>
    <t>1890</t>
  </si>
  <si>
    <t>1500</t>
  </si>
  <si>
    <t>1540</t>
  </si>
  <si>
    <t>SD00318</t>
  </si>
  <si>
    <t>1690</t>
  </si>
  <si>
    <t>1850</t>
  </si>
  <si>
    <t>1610</t>
  </si>
  <si>
    <t>소형-공압식</t>
  </si>
  <si>
    <t>1810</t>
  </si>
  <si>
    <t>1170</t>
  </si>
  <si>
    <t>AA00</t>
  </si>
  <si>
    <t>YC02300</t>
  </si>
  <si>
    <t>700×700</t>
  </si>
  <si>
    <t>1790</t>
  </si>
  <si>
    <t>1910</t>
  </si>
  <si>
    <t>L=5km</t>
  </si>
  <si>
    <t>1650</t>
  </si>
  <si>
    <t>1950</t>
  </si>
  <si>
    <t xml:space="preserve">LA+ = </t>
  </si>
  <si>
    <t>SD00601</t>
  </si>
  <si>
    <t>공 종 명</t>
  </si>
  <si>
    <t>1750</t>
  </si>
  <si>
    <t>1130</t>
  </si>
  <si>
    <t>고무링접합</t>
  </si>
  <si>
    <t>2100</t>
  </si>
  <si>
    <t>1400</t>
  </si>
  <si>
    <t>1070</t>
  </si>
  <si>
    <t>SD00298</t>
  </si>
  <si>
    <t>1710</t>
  </si>
  <si>
    <t>BB01</t>
  </si>
  <si>
    <t>1320</t>
  </si>
  <si>
    <t xml:space="preserve">A = </t>
  </si>
  <si>
    <t>SA00800</t>
  </si>
  <si>
    <t>SD00603</t>
  </si>
  <si>
    <t>1030</t>
  </si>
  <si>
    <t>SE06200</t>
  </si>
  <si>
    <t>1440</t>
  </si>
  <si>
    <t>1360</t>
  </si>
  <si>
    <t>2140</t>
  </si>
  <si>
    <t>1480</t>
  </si>
  <si>
    <t>보도용블럭걷기</t>
  </si>
  <si>
    <t>폐콘크리트</t>
  </si>
  <si>
    <t>SD00106</t>
  </si>
  <si>
    <t>(간  단)</t>
  </si>
  <si>
    <t>1270</t>
  </si>
  <si>
    <t>300×300</t>
  </si>
  <si>
    <t>1600</t>
  </si>
  <si>
    <t>2050</t>
  </si>
  <si>
    <t>GTR2020</t>
  </si>
  <si>
    <t>2010</t>
  </si>
  <si>
    <t>▧ 직접공사비</t>
  </si>
  <si>
    <t>1510</t>
  </si>
  <si>
    <t>YD00271</t>
  </si>
  <si>
    <t>1590</t>
  </si>
  <si>
    <t>1550</t>
  </si>
  <si>
    <t>1230</t>
  </si>
  <si>
    <t>1840</t>
  </si>
  <si>
    <t>1880</t>
  </si>
  <si>
    <t>1160</t>
  </si>
  <si>
    <t>SD00052</t>
  </si>
  <si>
    <t xml:space="preserve">EQ+ = </t>
  </si>
  <si>
    <t>노 무 비</t>
  </si>
  <si>
    <t>1680</t>
  </si>
  <si>
    <t>2090</t>
  </si>
  <si>
    <t>1800</t>
  </si>
  <si>
    <t>Y623A00</t>
  </si>
  <si>
    <t>1120</t>
  </si>
  <si>
    <t>1900</t>
  </si>
  <si>
    <t>1940</t>
  </si>
  <si>
    <t>1640</t>
  </si>
  <si>
    <t>1740</t>
  </si>
  <si>
    <t xml:space="preserve">LA = </t>
  </si>
  <si>
    <t>1780</t>
  </si>
  <si>
    <t>SA00500</t>
  </si>
  <si>
    <t>(인력)</t>
  </si>
  <si>
    <t>SD00300</t>
  </si>
  <si>
    <t>1060</t>
  </si>
  <si>
    <t>YC02250</t>
  </si>
  <si>
    <t>1450</t>
  </si>
  <si>
    <t>H=750mm</t>
  </si>
  <si>
    <t>(기 계)</t>
  </si>
  <si>
    <t>2110</t>
  </si>
  <si>
    <t>1700</t>
  </si>
  <si>
    <t>1020</t>
  </si>
  <si>
    <t>1410</t>
  </si>
  <si>
    <t>1330</t>
  </si>
  <si>
    <t>1370</t>
  </si>
  <si>
    <t>D250</t>
  </si>
  <si>
    <t>2135</t>
  </si>
  <si>
    <t>1490</t>
  </si>
  <si>
    <t>폐아스콘</t>
  </si>
  <si>
    <t>SD00003</t>
  </si>
  <si>
    <t>SD00317</t>
  </si>
  <si>
    <t>SD00211</t>
  </si>
  <si>
    <t>1240</t>
  </si>
  <si>
    <t>SE06100</t>
  </si>
  <si>
    <t>2060</t>
  </si>
  <si>
    <t>SD00304</t>
  </si>
  <si>
    <t>(6 회)</t>
  </si>
  <si>
    <t>30km 이하</t>
  </si>
  <si>
    <t>1520</t>
  </si>
  <si>
    <t>AA01</t>
  </si>
  <si>
    <t xml:space="preserve">EQ = </t>
  </si>
  <si>
    <t>1280</t>
  </si>
  <si>
    <t>1560</t>
  </si>
  <si>
    <t>BB02</t>
  </si>
  <si>
    <t>2020</t>
  </si>
  <si>
    <t>SSA0303</t>
  </si>
  <si>
    <t>(철근)</t>
  </si>
  <si>
    <t>1200</t>
  </si>
  <si>
    <t>점자블럭</t>
  </si>
  <si>
    <t>1150</t>
  </si>
  <si>
    <t>GTR2010</t>
  </si>
  <si>
    <t>1110</t>
  </si>
  <si>
    <t>YC00300</t>
  </si>
  <si>
    <t>1190</t>
  </si>
  <si>
    <t>1830</t>
  </si>
  <si>
    <t>1670</t>
  </si>
  <si>
    <t>1870</t>
  </si>
  <si>
    <t>1630</t>
  </si>
  <si>
    <t>SD00007</t>
  </si>
  <si>
    <t>1930</t>
  </si>
  <si>
    <t>1010</t>
  </si>
  <si>
    <t>1050</t>
  </si>
  <si>
    <t>SD00602</t>
  </si>
  <si>
    <t>1090</t>
  </si>
  <si>
    <t>SE06500</t>
  </si>
  <si>
    <t>1300</t>
  </si>
  <si>
    <t>재 료 비</t>
  </si>
  <si>
    <t>1460</t>
  </si>
  <si>
    <t>1770</t>
  </si>
  <si>
    <t>SSA0301</t>
  </si>
  <si>
    <t xml:space="preserve">A+ = </t>
  </si>
  <si>
    <t>1730</t>
  </si>
  <si>
    <t>SD00109</t>
  </si>
  <si>
    <t>금액계상</t>
  </si>
  <si>
    <t>SD00001</t>
  </si>
  <si>
    <t>SD00107</t>
  </si>
  <si>
    <t>SD00299</t>
  </si>
  <si>
    <t>2120</t>
  </si>
  <si>
    <t>화폐변환</t>
  </si>
  <si>
    <t>2070</t>
  </si>
  <si>
    <t>Y623A01</t>
  </si>
  <si>
    <t>1380</t>
  </si>
  <si>
    <t>1340</t>
  </si>
  <si>
    <t>SSA0305</t>
  </si>
  <si>
    <t xml:space="preserve">MA+ = </t>
  </si>
  <si>
    <t>SD00005</t>
  </si>
  <si>
    <t>직노*2.3%</t>
  </si>
  <si>
    <t>1530</t>
  </si>
  <si>
    <t>1420</t>
  </si>
  <si>
    <t>2030</t>
  </si>
  <si>
    <t>1290</t>
  </si>
  <si>
    <t>1210</t>
  </si>
  <si>
    <t>1250</t>
  </si>
  <si>
    <t>1570</t>
  </si>
  <si>
    <t>1820</t>
  </si>
  <si>
    <t>GTR2040</t>
  </si>
  <si>
    <t xml:space="preserve">MA = </t>
  </si>
  <si>
    <t>1180</t>
  </si>
  <si>
    <t>1860</t>
  </si>
  <si>
    <t>1620</t>
  </si>
  <si>
    <t>YD00353</t>
  </si>
  <si>
    <t>(보  통)</t>
  </si>
  <si>
    <t>SD00303</t>
  </si>
  <si>
    <t>YC00250</t>
  </si>
  <si>
    <t>1080</t>
  </si>
  <si>
    <t>1140</t>
  </si>
  <si>
    <t>1920</t>
  </si>
  <si>
    <t>1660</t>
  </si>
  <si>
    <t>Ø 648</t>
  </si>
  <si>
    <t>1100</t>
  </si>
  <si>
    <t>도로안전시설물</t>
  </si>
  <si>
    <t>1720</t>
  </si>
  <si>
    <t>(복  잡)</t>
  </si>
  <si>
    <t>SD00305</t>
  </si>
  <si>
    <t>(4 회)</t>
  </si>
  <si>
    <t>1040</t>
  </si>
  <si>
    <t>중량구조물</t>
  </si>
  <si>
    <t>(3 회)</t>
  </si>
  <si>
    <t>1310</t>
  </si>
  <si>
    <t>1000</t>
  </si>
  <si>
    <t>1760</t>
  </si>
  <si>
    <t>2130</t>
  </si>
  <si>
    <t>1390</t>
  </si>
  <si>
    <t>1350</t>
  </si>
  <si>
    <t>구    분</t>
  </si>
  <si>
    <t>합    계</t>
  </si>
  <si>
    <t>(팔각)</t>
  </si>
  <si>
    <t>SD00301</t>
  </si>
  <si>
    <t>1470</t>
  </si>
  <si>
    <t>1430</t>
  </si>
  <si>
    <t>금    액</t>
  </si>
  <si>
    <t>2107</t>
  </si>
  <si>
    <t>1607</t>
  </si>
  <si>
    <t>2200</t>
  </si>
  <si>
    <t>SF04400</t>
  </si>
  <si>
    <t>백색-실선</t>
  </si>
  <si>
    <t>2091</t>
  </si>
  <si>
    <t>SF04420</t>
  </si>
  <si>
    <t>황색-실선</t>
  </si>
  <si>
    <t>2075</t>
  </si>
  <si>
    <t>1085</t>
  </si>
  <si>
    <t>2117</t>
  </si>
  <si>
    <t>2114</t>
  </si>
  <si>
    <t>2175</t>
  </si>
  <si>
    <t>2147</t>
  </si>
  <si>
    <t>2171</t>
  </si>
  <si>
    <t>2163</t>
  </si>
  <si>
    <t>2127</t>
  </si>
  <si>
    <t>2137</t>
  </si>
  <si>
    <t>2112</t>
  </si>
  <si>
    <t>2197</t>
  </si>
  <si>
    <t>2-4M/경간</t>
  </si>
  <si>
    <t>D500</t>
  </si>
  <si>
    <t>3Ton</t>
  </si>
  <si>
    <t>4M/경간</t>
  </si>
  <si>
    <t>소계*8.0%</t>
  </si>
  <si>
    <t xml:space="preserve">   .. 아스콘노면파쇄(야간)</t>
  </si>
  <si>
    <t xml:space="preserve">   11) 기  타  경  비</t>
  </si>
  <si>
    <t>굴삭기 0.2㎥(기계100%)</t>
  </si>
  <si>
    <t>300×300×2000, 3종</t>
  </si>
  <si>
    <t xml:space="preserve">   .. 도로표지병(양면) 철거</t>
  </si>
  <si>
    <t xml:space="preserve">   .. 길어깨 퇴적토 제거구간</t>
  </si>
  <si>
    <t>1000×1000×2000, 3종</t>
  </si>
  <si>
    <t xml:space="preserve">   .. 콘크리트타설(자재별도)</t>
  </si>
  <si>
    <t xml:space="preserve">   .. 교통안내표지판교체(팔각)</t>
  </si>
  <si>
    <t>180x210x300x1000,직선</t>
  </si>
  <si>
    <t>80% 재활용&lt;T=6~8cm&gt;</t>
  </si>
  <si>
    <t xml:space="preserve">   .. 사각수로관 접합 및 부설</t>
  </si>
  <si>
    <t xml:space="preserve">   .. 교통안내표지판교체(삼각)</t>
  </si>
  <si>
    <t>콘크리트블럭(30cm×30cm)</t>
  </si>
  <si>
    <t xml:space="preserve">   .. 보도용블럭포장(점토블럭)</t>
  </si>
  <si>
    <t xml:space="preserve">   .. 교통안내표지판(자재유용)</t>
  </si>
  <si>
    <t>150x150x120x1000mm</t>
  </si>
  <si>
    <t>120x120x120x1000mm</t>
  </si>
  <si>
    <t>60% 재활용&lt;T=6~8cm&gt;</t>
  </si>
  <si>
    <t xml:space="preserve">   .. 가드레일(기계식)2W</t>
  </si>
  <si>
    <t>1200×1000×2000, 3종</t>
  </si>
  <si>
    <t>820</t>
  </si>
  <si>
    <t>1:1</t>
  </si>
  <si>
    <t>290</t>
  </si>
  <si>
    <t>250</t>
  </si>
  <si>
    <t>100</t>
  </si>
  <si>
    <t>인력</t>
  </si>
  <si>
    <t>50</t>
  </si>
  <si>
    <t xml:space="preserve">    6. 산 재 보 험 료</t>
  </si>
  <si>
    <t xml:space="preserve">   .. 교통안내표지판교체(오각)</t>
  </si>
  <si>
    <t xml:space="preserve">    4. 경          비</t>
  </si>
  <si>
    <t xml:space="preserve">    3. 직 접 노 무 비</t>
  </si>
  <si>
    <t xml:space="preserve">   .. 보차도경계석설치(화강석)</t>
  </si>
  <si>
    <t>800×700×2000, 3종</t>
  </si>
  <si>
    <t>150x170x200x1000,직선</t>
  </si>
  <si>
    <t xml:space="preserve">   .. 철근가공조립(현장)</t>
  </si>
  <si>
    <t>배수로 및 법면정리 불필요구간</t>
  </si>
  <si>
    <t xml:space="preserve">   9) 환  경  보  전  비</t>
  </si>
  <si>
    <t>150x150x150x1000mm</t>
  </si>
  <si>
    <t>굴삭기 0.4㎥(기계100%)</t>
  </si>
  <si>
    <t xml:space="preserve">   .3) 교통안내표지판 설치</t>
  </si>
  <si>
    <t xml:space="preserve">[]=TOT(80,0,200)_x000D_
</t>
  </si>
  <si>
    <t>RI-13071B080</t>
  </si>
  <si>
    <t xml:space="preserve">   .. 무근콘크리트깨기</t>
  </si>
  <si>
    <t xml:space="preserve">   .1) 차선규제봉</t>
  </si>
  <si>
    <t>Φ139.8+Φ79.3</t>
  </si>
  <si>
    <t>(φ100,토 공 용)</t>
  </si>
  <si>
    <t xml:space="preserve">   .. 보도용블럭포장</t>
  </si>
  <si>
    <t xml:space="preserve">   6) 노인장기요양보험료</t>
  </si>
  <si>
    <t>200x250x1000,직선</t>
  </si>
  <si>
    <t xml:space="preserve">EQ=(MA(80)+LA(80)+LA(90))*8.8/100_x000D_
</t>
  </si>
  <si>
    <t xml:space="preserve">   .. 고소작업차임대-(휴일주간06시~18시)</t>
  </si>
  <si>
    <t xml:space="preserve">   .. 고소작업차임대-(야간18시~06시)</t>
  </si>
  <si>
    <t xml:space="preserve">   .. 고소작업차임대-(주간06시~18시)</t>
  </si>
  <si>
    <t xml:space="preserve">   .. 고소작업차임대-(휴일야간06시~18시)</t>
  </si>
  <si>
    <t>굴삭기 0.4㎥+덤프15.0ton, L=1.5km</t>
  </si>
  <si>
    <t>굴삭기 0.4㎥+덤프8.0ton, L=1.5km</t>
  </si>
  <si>
    <t xml:space="preserve">   .. 굴삭기장비임대-(주간06시~18시)</t>
  </si>
  <si>
    <t>굴삭기 0.2㎥+덤프8.0ton, L=1.5km</t>
  </si>
  <si>
    <t xml:space="preserve">   .. 덤프장비임대-(휴일야간18시~06시)</t>
  </si>
  <si>
    <t>굴삭기 0.6㎥+덤프15.0ton, L=4.0km</t>
  </si>
  <si>
    <t>굴삭기 0.2㎥+덤프2.5ton, L=1.5km</t>
  </si>
  <si>
    <t xml:space="preserve">   .. 굴삭기장비임대-(휴일야간06시~18시)</t>
  </si>
  <si>
    <t>굴삭기 0.2㎥+덤프4.5ton, L=1.5km</t>
  </si>
  <si>
    <t xml:space="preserve">   .. 덤프장비임대-(주간06시~18시)</t>
  </si>
  <si>
    <t xml:space="preserve">   .. 굴삭기장비임대-(휴일주간06시~18시)</t>
  </si>
  <si>
    <t xml:space="preserve">   .. 덤프장비임대-(야간18시~06시)</t>
  </si>
  <si>
    <t xml:space="preserve">EQ=LA(80,0,90)*3.70/100_x000D_
</t>
  </si>
  <si>
    <t xml:space="preserve">EQ=LA(80,0,90)*0.87/100_x000D_
</t>
  </si>
  <si>
    <t>굴삭기 0.6㎥+덤프15.0ton, L=1.5km</t>
  </si>
  <si>
    <t xml:space="preserve">   .. 덤프장비임대-(휴일주간06시~18시)</t>
  </si>
  <si>
    <t xml:space="preserve">   .. 굴삭기장비임대-(야간18시~06시)</t>
  </si>
  <si>
    <t xml:space="preserve">   .. 차선도색(융착식,수동식),신설구간</t>
  </si>
  <si>
    <t xml:space="preserve">   .. 측구설치(다이크)</t>
  </si>
  <si>
    <t>250x250x1000,직선</t>
  </si>
  <si>
    <t>Ø 648, H=50mm</t>
  </si>
  <si>
    <t>(φ100,가드레일용)</t>
  </si>
  <si>
    <t>RI-13071C040</t>
  </si>
  <si>
    <t>RI-13071A045</t>
  </si>
  <si>
    <t xml:space="preserve">   .. 맨홀뚜껑설치</t>
  </si>
  <si>
    <t>굴삭기(무한궤도) 0.2㎥</t>
  </si>
  <si>
    <t xml:space="preserve">   .. 가드레일 설치</t>
  </si>
  <si>
    <t xml:space="preserve">   다. 공 급 가 액</t>
  </si>
  <si>
    <t xml:space="preserve">   .. 아스팔트 포장절단</t>
  </si>
  <si>
    <t>(재+직노+산경)*0.9%</t>
  </si>
  <si>
    <t xml:space="preserve">   .. 콘크리트 포장깨기</t>
  </si>
  <si>
    <t xml:space="preserve">   .. PE방호벽설치</t>
  </si>
  <si>
    <t>RI-13071B150</t>
  </si>
  <si>
    <t xml:space="preserve">   .. 되메우기및다짐</t>
  </si>
  <si>
    <t xml:space="preserve">   .. 스틸그레이팅 설치</t>
  </si>
  <si>
    <t>RI-13071A150</t>
  </si>
  <si>
    <t xml:space="preserve">   3) 고 용 보 험 료</t>
  </si>
  <si>
    <t>RI-13071D150</t>
  </si>
  <si>
    <t xml:space="preserve">   .. 스틸그레이팅 철거</t>
  </si>
  <si>
    <t xml:space="preserve">   .. 데리네이터 철거</t>
  </si>
  <si>
    <t>횡단용,800×1000×75</t>
  </si>
  <si>
    <t xml:space="preserve">   .. 맨홀보수(인상)</t>
  </si>
  <si>
    <t xml:space="preserve">   .. PE방호벽철거</t>
  </si>
  <si>
    <t>공구연장 500M 이상</t>
  </si>
  <si>
    <t>원형600/724*591</t>
  </si>
  <si>
    <t xml:space="preserve">   .. 수로덮개 설치</t>
  </si>
  <si>
    <t>기계(지주 자재재활용)</t>
  </si>
  <si>
    <t>8t×1500×1950</t>
  </si>
  <si>
    <t xml:space="preserve">   .. 교통안내표지판</t>
  </si>
  <si>
    <t>(철근 30Cm 미만)</t>
  </si>
  <si>
    <t>Ø 766, H=50mm</t>
  </si>
  <si>
    <t xml:space="preserve">   .. 아스팔트 포장깨기</t>
  </si>
  <si>
    <t xml:space="preserve">   .. 반사경(1면)설치</t>
  </si>
  <si>
    <t xml:space="preserve">   10) 퇴직공제부금비</t>
  </si>
  <si>
    <t xml:space="preserve">   .. 콘크리트 포장절단</t>
  </si>
  <si>
    <t xml:space="preserve">   .. 구조물헐기(철근)</t>
  </si>
  <si>
    <t>공구연장 500M 미만</t>
  </si>
  <si>
    <t>굴삭기(타이어) 0.6㎥</t>
  </si>
  <si>
    <t>(토  사, 5km))</t>
  </si>
  <si>
    <t xml:space="preserve">   .. 교통통제및안전처리</t>
  </si>
  <si>
    <t xml:space="preserve">   1) 간 접 노 무 비</t>
  </si>
  <si>
    <t>(B=500, 자재포함)</t>
  </si>
  <si>
    <t xml:space="preserve">   .. 레미콘소운반</t>
  </si>
  <si>
    <t>(오각 60x20x72)</t>
  </si>
  <si>
    <t xml:space="preserve">   .. 도로표지병(양면)</t>
  </si>
  <si>
    <t>200x300x1000,직선</t>
  </si>
  <si>
    <t xml:space="preserve">   .2) 도로표지병</t>
  </si>
  <si>
    <t xml:space="preserve">   .19) 환경정비사업</t>
  </si>
  <si>
    <t>t=70㎜, A-Type</t>
  </si>
  <si>
    <t xml:space="preserve">   .. 표면평탄작업</t>
  </si>
  <si>
    <t>t=70㎜, B-Type</t>
  </si>
  <si>
    <t xml:space="preserve">   .3) 노면파쇄소파보수</t>
  </si>
  <si>
    <t xml:space="preserve">   .18) 추가공정</t>
  </si>
  <si>
    <t xml:space="preserve">   .9) 스틸그레이팅설치</t>
  </si>
  <si>
    <t xml:space="preserve">   .6) 아스팔트균열보수</t>
  </si>
  <si>
    <t xml:space="preserve">   .1) 포트홀 보수</t>
  </si>
  <si>
    <t>W=2cm, T=2.5cm</t>
  </si>
  <si>
    <t>t=70㎜, C-Type</t>
  </si>
  <si>
    <t>180x200x1000,직선</t>
  </si>
  <si>
    <t>RI-13071C020</t>
  </si>
  <si>
    <t>RI-13071A080</t>
  </si>
  <si>
    <t>횡단용,300×1000×25</t>
  </si>
  <si>
    <t>RI-13071C060</t>
  </si>
  <si>
    <t xml:space="preserve">   .. 차선규제봉 철거</t>
  </si>
  <si>
    <t xml:space="preserve">   .. 반사경(1면)교체</t>
  </si>
  <si>
    <t>RI-13071A025</t>
  </si>
  <si>
    <t xml:space="preserve">   .. 사각수로관 철거</t>
  </si>
  <si>
    <t>[2+3+4] x 0.9%</t>
  </si>
  <si>
    <t xml:space="preserve">   8) 산업안전보건관리비</t>
  </si>
  <si>
    <t xml:space="preserve">   .. 아스팔트균열보수</t>
  </si>
  <si>
    <t>(직노+간노)*1.01%</t>
  </si>
  <si>
    <t>[3+5] x 1.01%</t>
  </si>
  <si>
    <t>설  계  내  역  서</t>
  </si>
  <si>
    <t>#78, WC-6, 표층용</t>
  </si>
  <si>
    <t xml:space="preserve">   11. 퇴직공제부금비</t>
  </si>
  <si>
    <t xml:space="preserve">   [1] 직접공사비</t>
  </si>
  <si>
    <t xml:space="preserve">   15) 부가가치세</t>
  </si>
  <si>
    <t xml:space="preserve">위         치 : </t>
  </si>
  <si>
    <t xml:space="preserve">   나. 순 공 사 원 가</t>
  </si>
  <si>
    <t>산    출    근    거</t>
  </si>
  <si>
    <t xml:space="preserve">    8. 건 강 보 험 료</t>
  </si>
  <si>
    <t xml:space="preserve">   15. 기  타  경  비</t>
  </si>
  <si>
    <t xml:space="preserve">   14. 환 경 보 전 비</t>
  </si>
  <si>
    <t>180x205x250x1000,직선</t>
  </si>
  <si>
    <t xml:space="preserve">    7. 고 용 보 험 료</t>
  </si>
  <si>
    <t xml:space="preserve">   13. 산업안전보건관리비</t>
  </si>
  <si>
    <t xml:space="preserve">    9. 연 금 보 험 료</t>
  </si>
  <si>
    <t xml:space="preserve">    1. 순  공  사  비</t>
  </si>
  <si>
    <t xml:space="preserve">   10. 노인장기요양보험료</t>
  </si>
  <si>
    <t xml:space="preserve">   14) 폐기물운반 및 처리</t>
  </si>
  <si>
    <t xml:space="preserve">   .. 절삭후 아스팔트덧씌우기</t>
  </si>
  <si>
    <t xml:space="preserve">    2. 재    료    비</t>
  </si>
  <si>
    <t xml:space="preserve">    5. 간 접 노 무 비</t>
  </si>
  <si>
    <t>중차량용,600×1000×75</t>
  </si>
  <si>
    <t>중차량용,1000×1000×75</t>
  </si>
  <si>
    <t>중차량용,300×1000×50</t>
  </si>
  <si>
    <t>중차량용,800×1000×75</t>
  </si>
  <si>
    <t>[2] 포트홀 등 소규모 포장정비</t>
  </si>
  <si>
    <t xml:space="preserve">   .10) 원심력사각수로관</t>
  </si>
  <si>
    <t xml:space="preserve">   .6) 교통통제 및 안전처리</t>
  </si>
  <si>
    <t xml:space="preserve">   .11) 배수관 접합 및 부설</t>
  </si>
  <si>
    <t xml:space="preserve">   .15) 맨홀, 집수정설치</t>
  </si>
  <si>
    <t xml:space="preserve">   .. 미끄럼방지포장(야간)</t>
  </si>
  <si>
    <t xml:space="preserve">   .8) 보차도, 도로경계석</t>
  </si>
  <si>
    <t>(D=90 Cm)</t>
  </si>
  <si>
    <t>2.폐 기 물 처 리</t>
  </si>
  <si>
    <t>SD00312B07</t>
  </si>
  <si>
    <t xml:space="preserve">   .. 철근운반</t>
  </si>
  <si>
    <t>SD500020</t>
  </si>
  <si>
    <t>SD00218C</t>
  </si>
  <si>
    <t>SE0850800</t>
  </si>
  <si>
    <t>굴삭기 0.6㎥-적재</t>
  </si>
  <si>
    <t>SE0750200</t>
  </si>
  <si>
    <t xml:space="preserve">   .. 데리네이터</t>
  </si>
  <si>
    <t>경운기 1ton</t>
  </si>
  <si>
    <t>ZD000200</t>
  </si>
  <si>
    <t>SE0760800</t>
  </si>
  <si>
    <t>SD000302-1</t>
  </si>
  <si>
    <t>야간 18시~06시</t>
  </si>
  <si>
    <t>D300, RDG관</t>
  </si>
  <si>
    <t xml:space="preserve">   .. 과속방지턱</t>
  </si>
  <si>
    <t>SD00218E</t>
  </si>
  <si>
    <t xml:space="preserve">   .. 맨홀설치</t>
  </si>
  <si>
    <t>SE0950300</t>
  </si>
  <si>
    <t>SD002091-1</t>
  </si>
  <si>
    <t>SD00200100</t>
  </si>
  <si>
    <t>SD000540A</t>
  </si>
  <si>
    <t>(수동식:백색파선)</t>
  </si>
  <si>
    <t>t=5CM(연속구간)</t>
  </si>
  <si>
    <t>Y623A10-60</t>
  </si>
  <si>
    <t>JDR00703-3</t>
  </si>
  <si>
    <t>SD500060</t>
  </si>
  <si>
    <t>SD00070A</t>
  </si>
  <si>
    <t>SD002091-3</t>
  </si>
  <si>
    <t xml:space="preserve">   .. 공사안내판</t>
  </si>
  <si>
    <t>SD002101</t>
  </si>
  <si>
    <t>SE002002D</t>
  </si>
  <si>
    <t>SE0760400</t>
  </si>
  <si>
    <t>Y623A20-50</t>
  </si>
  <si>
    <t>(수동식:문자,기호)</t>
  </si>
  <si>
    <t>ZC000700</t>
  </si>
  <si>
    <t>YD011271</t>
  </si>
  <si>
    <t>SD00273C1</t>
  </si>
  <si>
    <t>SF00020700</t>
  </si>
  <si>
    <t>SD00255A2</t>
  </si>
  <si>
    <t>SD00190600</t>
  </si>
  <si>
    <t>ZC000850</t>
  </si>
  <si>
    <t xml:space="preserve">   폐기물운반비</t>
  </si>
  <si>
    <t>SD000560A</t>
  </si>
  <si>
    <t xml:space="preserve">   .. 아스콘운반</t>
  </si>
  <si>
    <t>SD002091</t>
  </si>
  <si>
    <t>SE001006C</t>
  </si>
  <si>
    <t>집수용,500×600</t>
  </si>
  <si>
    <t>YD011269</t>
  </si>
  <si>
    <t>SD00190800</t>
  </si>
  <si>
    <t>설치품의 50%</t>
  </si>
  <si>
    <t>Y623A00-3</t>
  </si>
  <si>
    <t>SE0751000</t>
  </si>
  <si>
    <t>SE0850600</t>
  </si>
  <si>
    <t>덤프 150.0ton</t>
  </si>
  <si>
    <t>JDR00310</t>
  </si>
  <si>
    <t>집수용,300×500</t>
  </si>
  <si>
    <t>SE0760600</t>
  </si>
  <si>
    <t>SE000150D</t>
  </si>
  <si>
    <t xml:space="preserve">   .. 준설토운반</t>
  </si>
  <si>
    <t>Y202A03A2</t>
  </si>
  <si>
    <t xml:space="preserve">   .. 고재처리</t>
  </si>
  <si>
    <t>SD00071C</t>
  </si>
  <si>
    <t xml:space="preserve">12_1_1 = </t>
  </si>
  <si>
    <t>JDR00701</t>
  </si>
  <si>
    <t>SE001006A</t>
  </si>
  <si>
    <t>JDR00070A1</t>
  </si>
  <si>
    <t>SE000150B</t>
  </si>
  <si>
    <t>Y623A00-1</t>
  </si>
  <si>
    <t>ZC000400</t>
  </si>
  <si>
    <t>집수용,800×800</t>
  </si>
  <si>
    <t xml:space="preserve">   라. 도급예정액</t>
  </si>
  <si>
    <t xml:space="preserve">12_1_1+ = </t>
  </si>
  <si>
    <t>Y623A10-70</t>
  </si>
  <si>
    <t>SD000302</t>
  </si>
  <si>
    <t>JDR00290</t>
  </si>
  <si>
    <t>L=30km이내</t>
  </si>
  <si>
    <t>1차로 (기계)</t>
  </si>
  <si>
    <t>SE0750300</t>
  </si>
  <si>
    <t>SD000560</t>
  </si>
  <si>
    <t>SD00200300</t>
  </si>
  <si>
    <t>굴삭기 0.2㎥</t>
  </si>
  <si>
    <t>SD00071A</t>
  </si>
  <si>
    <t>SD00312A07</t>
  </si>
  <si>
    <t>JDR00703</t>
  </si>
  <si>
    <t>Y623A20-80</t>
  </si>
  <si>
    <t>SD000520</t>
  </si>
  <si>
    <t>SD00191500</t>
  </si>
  <si>
    <t>SD00226A-1</t>
  </si>
  <si>
    <t>사   업   량 :</t>
  </si>
  <si>
    <t>공 사 기 간 :</t>
  </si>
  <si>
    <t xml:space="preserve">기초단가액 : </t>
  </si>
  <si>
    <t xml:space="preserve">총공사금액 : </t>
  </si>
  <si>
    <t>공   사   명 :</t>
  </si>
  <si>
    <t>[3] x 2.3%</t>
  </si>
  <si>
    <t>원 가 계 산 서</t>
  </si>
  <si>
    <t>폐기물 운반 및 처리</t>
  </si>
  <si>
    <t>비      고</t>
  </si>
  <si>
    <t>[1] 도로안전시설물</t>
  </si>
  <si>
    <t>표층, A-Type</t>
  </si>
  <si>
    <t>표층, B-Type</t>
  </si>
  <si>
    <t>T=5cm (야간)</t>
  </si>
  <si>
    <t>T=5cm (주간)</t>
  </si>
  <si>
    <t>ZA00A001</t>
  </si>
  <si>
    <t>ZA00C001</t>
  </si>
  <si>
    <t>ZA00C002</t>
  </si>
  <si>
    <t>ZA00A002</t>
  </si>
  <si>
    <t xml:space="preserve">   .5) 맨홀인상</t>
  </si>
  <si>
    <t xml:space="preserve">   .2) 소파보수</t>
  </si>
  <si>
    <t xml:space="preserve">   .. 아스콘</t>
  </si>
  <si>
    <t xml:space="preserve">   .4) 차선도색</t>
  </si>
  <si>
    <t xml:space="preserve">EQ={MA(80)+LA(80)+EQ(80)}*0.40/100_x000D_
</t>
  </si>
  <si>
    <t xml:space="preserve">   .. 교통관리비</t>
  </si>
  <si>
    <t>양면 60*45</t>
  </si>
  <si>
    <t xml:space="preserve">   .. 낙석방지책</t>
  </si>
  <si>
    <t xml:space="preserve">   .7) 보도블럭</t>
  </si>
  <si>
    <t xml:space="preserve">   .17) 기타</t>
  </si>
  <si>
    <t>도로안전시설물 설치 등 1식</t>
    <phoneticPr fontId="30" type="noConversion"/>
  </si>
  <si>
    <t>[3] x 3.595%</t>
    <phoneticPr fontId="30" type="noConversion"/>
  </si>
  <si>
    <t>[8] x 13.14%</t>
    <phoneticPr fontId="30" type="noConversion"/>
  </si>
  <si>
    <t>[3] x 4.75%</t>
    <phoneticPr fontId="30" type="noConversion"/>
  </si>
  <si>
    <t>직노*3.595%</t>
    <phoneticPr fontId="30" type="noConversion"/>
  </si>
  <si>
    <t>직노*4.75%</t>
    <phoneticPr fontId="30" type="noConversion"/>
  </si>
  <si>
    <t>건강보험료*13.14%</t>
    <phoneticPr fontId="30" type="noConversion"/>
  </si>
  <si>
    <t xml:space="preserve">   16) 폐기물운반 및 처리</t>
    <phoneticPr fontId="30" type="noConversion"/>
  </si>
  <si>
    <t xml:space="preserve">   13) 임금체권분담금</t>
  </si>
  <si>
    <t xml:space="preserve">   13) 임금체권분담금</t>
    <phoneticPr fontId="30" type="noConversion"/>
  </si>
  <si>
    <t>(직노+간노)*0.006%</t>
  </si>
  <si>
    <t>(직노+간노)*0.006%</t>
    <phoneticPr fontId="30" type="noConversion"/>
  </si>
  <si>
    <t>(직노+간노)*0.09%</t>
  </si>
  <si>
    <t>(직노+간노)*0.09%</t>
    <phoneticPr fontId="30" type="noConversion"/>
  </si>
  <si>
    <t xml:space="preserve">   12) 석면분담금</t>
  </si>
  <si>
    <t xml:space="preserve">   12) 석면분담금</t>
    <phoneticPr fontId="30" type="noConversion"/>
  </si>
  <si>
    <t xml:space="preserve">   14) 일반관리비</t>
    <phoneticPr fontId="30" type="noConversion"/>
  </si>
  <si>
    <t xml:space="preserve">   15) 이      윤</t>
    <phoneticPr fontId="30" type="noConversion"/>
  </si>
  <si>
    <t xml:space="preserve">   18. 순 공 사 원 가</t>
    <phoneticPr fontId="30" type="noConversion"/>
  </si>
  <si>
    <t xml:space="preserve">   19. 일 반 관 리 비</t>
    <phoneticPr fontId="30" type="noConversion"/>
  </si>
  <si>
    <t xml:space="preserve">   20. 이          윤</t>
    <phoneticPr fontId="30" type="noConversion"/>
  </si>
  <si>
    <t xml:space="preserve">   21. 폐 기 물 처 리</t>
    <phoneticPr fontId="30" type="noConversion"/>
  </si>
  <si>
    <t xml:space="preserve">   22. 공  급  가  액</t>
    <phoneticPr fontId="30" type="noConversion"/>
  </si>
  <si>
    <t xml:space="preserve">   23. 부 가 가 치 세</t>
    <phoneticPr fontId="30" type="noConversion"/>
  </si>
  <si>
    <t xml:space="preserve">   24. 도 급 예 정 액</t>
    <phoneticPr fontId="30" type="noConversion"/>
  </si>
  <si>
    <t>[3+5] x 3.56%</t>
    <phoneticPr fontId="30" type="noConversion"/>
  </si>
  <si>
    <t>[3+5] x 0.006%</t>
  </si>
  <si>
    <t>[3+5] x 0.09%</t>
  </si>
  <si>
    <t xml:space="preserve">   16. 석 면 분 담 금</t>
  </si>
  <si>
    <t xml:space="preserve">   16. 석 면 분 담 금</t>
    <phoneticPr fontId="30" type="noConversion"/>
  </si>
  <si>
    <t xml:space="preserve">   17. 임금채권부담금</t>
  </si>
  <si>
    <t xml:space="preserve">   17. 임금채권부담금</t>
    <phoneticPr fontId="30" type="noConversion"/>
  </si>
  <si>
    <t xml:space="preserve">   16) 부가가치세</t>
    <phoneticPr fontId="30" type="noConversion"/>
  </si>
  <si>
    <t>[2+3+4+5+6+7+8+9+10+11+12+13+14+15+16+17]</t>
    <phoneticPr fontId="30" type="noConversion"/>
  </si>
  <si>
    <t>소계*8.0%</t>
    <phoneticPr fontId="30" type="noConversion"/>
  </si>
  <si>
    <t>착공일로부터 300일</t>
    <phoneticPr fontId="30" type="noConversion"/>
  </si>
  <si>
    <t>직노*19.5%</t>
    <phoneticPr fontId="30" type="noConversion"/>
  </si>
  <si>
    <t>(재+직노+간노)*5.7%</t>
    <phoneticPr fontId="30" type="noConversion"/>
  </si>
  <si>
    <t>[3] x 19.5%</t>
    <phoneticPr fontId="30" type="noConversion"/>
  </si>
  <si>
    <t>[2+3+5] x 5.7%</t>
    <phoneticPr fontId="30" type="noConversion"/>
  </si>
  <si>
    <t xml:space="preserve">   .6) 아스팔트균열보수</t>
    <phoneticPr fontId="30" type="noConversion"/>
  </si>
  <si>
    <t xml:space="preserve">   .7) 미끄럼방지포장</t>
    <phoneticPr fontId="30" type="noConversion"/>
  </si>
  <si>
    <t>설계자</t>
    <phoneticPr fontId="43" type="noConversion"/>
  </si>
  <si>
    <t>심사자</t>
    <phoneticPr fontId="43" type="noConversion"/>
  </si>
  <si>
    <t>도로정비팀장
곽노홍</t>
    <phoneticPr fontId="30" type="noConversion"/>
  </si>
  <si>
    <t>공사관리관</t>
    <phoneticPr fontId="30" type="noConversion"/>
  </si>
  <si>
    <t>주무관
손상원</t>
    <phoneticPr fontId="30" type="noConversion"/>
  </si>
  <si>
    <t>임국도39호선(양주), 75호선(가평), 87호선(포천) 일원</t>
    <phoneticPr fontId="30" type="noConversion"/>
  </si>
  <si>
    <t>2026년 경기북부 위임국도 상시보수공사 단가계약(2차)</t>
    <phoneticPr fontId="30" type="noConversion"/>
  </si>
  <si>
    <t xml:space="preserve">      2026년 9월 설계</t>
    <phoneticPr fontId="30" type="noConversion"/>
  </si>
  <si>
    <r>
      <t xml:space="preserve">경기도 건설본부
</t>
    </r>
    <r>
      <rPr>
        <b/>
        <sz val="22"/>
        <color rgb="FF000000"/>
        <rFont val="HY견고딕"/>
        <family val="1"/>
        <charset val="129"/>
      </rPr>
      <t>(북부도로과)</t>
    </r>
    <phoneticPr fontId="30" type="noConversion"/>
  </si>
  <si>
    <t>[2+3+4] x 0.68%</t>
    <phoneticPr fontId="30" type="noConversion"/>
  </si>
  <si>
    <t>[18+19-2] x 15.0%</t>
    <phoneticPr fontId="30" type="noConversion"/>
  </si>
  <si>
    <t>[18] x 8.00%</t>
    <phoneticPr fontId="30" type="noConversion"/>
  </si>
  <si>
    <t>[18+19+20+21]</t>
    <phoneticPr fontId="30" type="noConversion"/>
  </si>
  <si>
    <t>[22] x 10.00%</t>
    <phoneticPr fontId="30" type="noConversion"/>
  </si>
  <si>
    <t>[22+23]</t>
    <phoneticPr fontId="30" type="noConversion"/>
  </si>
  <si>
    <t>(재+직노+산경)*0.68%</t>
    <phoneticPr fontId="30" type="noConversion"/>
  </si>
  <si>
    <t>ea</t>
    <phoneticPr fontId="30" type="noConversion"/>
  </si>
  <si>
    <t>m</t>
    <phoneticPr fontId="30" type="noConversion"/>
  </si>
  <si>
    <t>km</t>
    <phoneticPr fontId="30" type="noConversion"/>
  </si>
  <si>
    <t>ton</t>
    <phoneticPr fontId="30" type="noConversion"/>
  </si>
  <si>
    <t>(노무비+일반+경비) * 15.0%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</si>
</sst>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76" formatCode="_(* #,##0.00_);_(* \(#,##0.00\);_(* &quot;-&quot;??_);_(@_)"/>
    <numFmt numFmtId="177" formatCode="General;\-General\,&quot;&quot;;@"/>
    <numFmt numFmtId="180" formatCode="#,###;\-#,###;&quot;&quot;;@"/>
    <numFmt numFmtId="182" formatCode="#,###.0;\-#,###.0;&quot;&quot;;@"/>
    <numFmt numFmtId="183" formatCode="&quot;금&quot;\ #,##0&quot;원&quot;"/>
    <numFmt numFmtId="184" formatCode="&quot;(&quot;General&quot;)&quot;"/>
    <numFmt numFmtId="185" formatCode="#,##0_ "/>
    <numFmt numFmtId="186" formatCode="#,##0_ ;[Red]\-#,##0\ "/>
    <numFmt numFmtId="187" formatCode="_(* #,##0_);_(* \(#,##0\);_(* &quot;-&quot;??_);_(@_)"/>
    <numFmt numFmtId="188" formatCode="0_);[Red]\(0\)"/>
  </numFmts>
  <fonts count="46" x14ac:knownFonts="1">
    <font>
      <sz val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u/>
      <sz val="8"/>
      <color indexed="20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9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u/>
      <sz val="8"/>
      <color indexed="12"/>
      <name val="굴림"/>
      <family val="3"/>
      <charset val="129"/>
    </font>
    <font>
      <sz val="8"/>
      <color indexed="22"/>
      <name val="굴림"/>
      <family val="3"/>
      <charset val="129"/>
    </font>
    <font>
      <sz val="8"/>
      <color indexed="30"/>
      <name val="굴림"/>
      <family val="3"/>
      <charset val="129"/>
    </font>
    <font>
      <u/>
      <sz val="8"/>
      <color indexed="30"/>
      <name val="굴림"/>
      <family val="3"/>
      <charset val="129"/>
    </font>
    <font>
      <b/>
      <sz val="16"/>
      <color indexed="8"/>
      <name val="굴림"/>
      <family val="3"/>
      <charset val="129"/>
    </font>
    <font>
      <sz val="9"/>
      <color indexed="10"/>
      <name val="굴림체"/>
      <family val="3"/>
      <charset val="129"/>
    </font>
    <font>
      <b/>
      <sz val="10"/>
      <color indexed="8"/>
      <name val="굴림"/>
      <family val="3"/>
      <charset val="129"/>
    </font>
    <font>
      <b/>
      <sz val="16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18"/>
      <color indexed="8"/>
      <name val="맑은 고딕"/>
      <family val="3"/>
      <charset val="129"/>
    </font>
    <font>
      <sz val="13"/>
      <color indexed="8"/>
      <name val="맑은 고딕"/>
      <family val="3"/>
      <charset val="129"/>
    </font>
    <font>
      <b/>
      <sz val="24"/>
      <color indexed="8"/>
      <name val="굴림"/>
      <family val="3"/>
      <charset val="129"/>
    </font>
    <font>
      <sz val="14"/>
      <color indexed="8"/>
      <name val="맑은 고딕"/>
      <family val="3"/>
      <charset val="129"/>
    </font>
    <font>
      <b/>
      <sz val="36"/>
      <color indexed="8"/>
      <name val="HY견고딕"/>
      <family val="1"/>
      <charset val="129"/>
    </font>
    <font>
      <b/>
      <sz val="28"/>
      <color indexed="8"/>
      <name val="HY견고딕"/>
      <family val="1"/>
      <charset val="129"/>
    </font>
    <font>
      <u/>
      <sz val="20"/>
      <color indexed="8"/>
      <name val="굴림체"/>
      <family val="3"/>
      <charset val="129"/>
    </font>
    <font>
      <u/>
      <sz val="8"/>
      <color indexed="12"/>
      <name val="굴림"/>
      <family val="3"/>
      <charset val="129"/>
    </font>
    <font>
      <sz val="8"/>
      <color indexed="8"/>
      <name val="Arial"/>
      <family val="2"/>
    </font>
    <font>
      <b/>
      <sz val="9"/>
      <color indexed="8"/>
      <name val="Tahoma"/>
      <family val="2"/>
      <charset val="129"/>
    </font>
    <font>
      <b/>
      <sz val="9"/>
      <color indexed="8"/>
      <name val="돋움"/>
      <family val="3"/>
      <charset val="129"/>
    </font>
    <font>
      <sz val="8"/>
      <name val="굴림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color indexed="8"/>
      <name val="돋움"/>
      <family val="3"/>
      <charset val="129"/>
    </font>
    <font>
      <b/>
      <sz val="9"/>
      <color indexed="8"/>
      <name val="굴림"/>
      <family val="3"/>
      <charset val="129"/>
    </font>
    <font>
      <b/>
      <sz val="22"/>
      <color rgb="FF000000"/>
      <name val="HY견고딕"/>
      <family val="1"/>
      <charset val="129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7"/>
        <bgColor indexed="9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1" fillId="32" borderId="29" applyNumberFormat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9" fillId="4" borderId="30" applyNumberFormat="0" applyFon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35" borderId="31" applyNumberFormat="0" applyAlignment="0" applyProtection="0">
      <alignment vertical="center"/>
    </xf>
    <xf numFmtId="176" fontId="29" fillId="0" borderId="0"/>
    <xf numFmtId="0" fontId="35" fillId="0" borderId="32" applyNumberFormat="0" applyFill="0" applyAlignment="0" applyProtection="0">
      <alignment vertical="center"/>
    </xf>
    <xf numFmtId="0" fontId="6" fillId="0" borderId="33" applyNumberFormat="0" applyFill="0" applyAlignment="0" applyProtection="0">
      <alignment vertical="center"/>
    </xf>
    <xf numFmtId="0" fontId="36" fillId="3" borderId="29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39" fillId="0" borderId="35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2" fillId="32" borderId="37" applyNumberFormat="0" applyAlignment="0" applyProtection="0">
      <alignment vertical="center"/>
    </xf>
    <xf numFmtId="0" fontId="7" fillId="0" borderId="0"/>
    <xf numFmtId="0" fontId="8" fillId="0" borderId="0"/>
  </cellStyleXfs>
  <cellXfs count="192">
    <xf numFmtId="0" fontId="0" fillId="0" borderId="0" xfId="0" applyNumberFormat="1"/>
    <xf numFmtId="177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5" borderId="1" xfId="0" applyNumberFormat="1" applyFill="1" applyBorder="1" applyAlignment="1">
      <alignment vertical="center"/>
    </xf>
    <xf numFmtId="0" fontId="0" fillId="6" borderId="1" xfId="0" applyNumberFormat="1" applyFill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3" xfId="0" applyNumberFormat="1" applyBorder="1" applyAlignment="1">
      <alignment vertical="center" wrapText="1"/>
    </xf>
    <xf numFmtId="177" fontId="0" fillId="7" borderId="5" xfId="0" applyNumberFormat="1" applyFill="1" applyBorder="1" applyAlignment="1">
      <alignment horizontal="center" vertical="center"/>
    </xf>
    <xf numFmtId="180" fontId="0" fillId="0" borderId="1" xfId="0" applyNumberFormat="1" applyBorder="1" applyAlignment="1">
      <alignment vertical="center"/>
    </xf>
    <xf numFmtId="0" fontId="10" fillId="0" borderId="1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vertical="center"/>
    </xf>
    <xf numFmtId="182" fontId="0" fillId="0" borderId="1" xfId="0" applyNumberFormat="1" applyBorder="1" applyAlignment="1">
      <alignment vertical="center"/>
    </xf>
    <xf numFmtId="177" fontId="0" fillId="0" borderId="2" xfId="0" applyNumberForma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 wrapText="1"/>
    </xf>
    <xf numFmtId="0" fontId="12" fillId="0" borderId="0" xfId="0" applyNumberFormat="1" applyFont="1" applyAlignment="1">
      <alignment vertical="center"/>
    </xf>
    <xf numFmtId="0" fontId="13" fillId="2" borderId="8" xfId="46" applyNumberFormat="1" applyFont="1" applyFill="1" applyBorder="1" applyAlignment="1">
      <alignment horizontal="center" vertical="center"/>
    </xf>
    <xf numFmtId="0" fontId="13" fillId="2" borderId="8" xfId="46" applyNumberFormat="1" applyFont="1" applyFill="1" applyBorder="1" applyAlignment="1">
      <alignment vertical="center"/>
    </xf>
    <xf numFmtId="0" fontId="7" fillId="0" borderId="0" xfId="0" applyNumberFormat="1" applyFont="1" applyAlignment="1">
      <alignment vertical="center"/>
    </xf>
    <xf numFmtId="0" fontId="7" fillId="0" borderId="9" xfId="0" applyNumberFormat="1" applyFont="1" applyFill="1" applyBorder="1" applyAlignment="1" applyProtection="1">
      <alignment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41" fontId="7" fillId="0" borderId="10" xfId="0" applyNumberFormat="1" applyFont="1" applyFill="1" applyBorder="1" applyAlignment="1" applyProtection="1">
      <alignment horizontal="right"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41" fontId="7" fillId="0" borderId="1" xfId="0" applyNumberFormat="1" applyFont="1" applyFill="1" applyBorder="1" applyAlignment="1" applyProtection="1">
      <alignment horizontal="right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2" borderId="2" xfId="0" applyNumberFormat="1" applyFont="1" applyFill="1" applyBorder="1" applyAlignment="1" applyProtection="1">
      <alignment vertical="center"/>
    </xf>
    <xf numFmtId="41" fontId="7" fillId="2" borderId="1" xfId="0" applyNumberFormat="1" applyFont="1" applyFill="1" applyBorder="1" applyAlignment="1" applyProtection="1">
      <alignment horizontal="right" vertical="center"/>
    </xf>
    <xf numFmtId="0" fontId="14" fillId="0" borderId="3" xfId="0" applyNumberFormat="1" applyFont="1" applyFill="1" applyBorder="1" applyAlignment="1" applyProtection="1">
      <alignment horizontal="center" vertical="center"/>
    </xf>
    <xf numFmtId="0" fontId="7" fillId="32" borderId="4" xfId="0" applyNumberFormat="1" applyFont="1" applyFill="1" applyBorder="1" applyAlignment="1" applyProtection="1">
      <alignment vertical="center"/>
    </xf>
    <xf numFmtId="0" fontId="7" fillId="32" borderId="5" xfId="0" applyNumberFormat="1" applyFont="1" applyFill="1" applyBorder="1" applyAlignment="1" applyProtection="1">
      <alignment horizontal="center" vertical="center"/>
    </xf>
    <xf numFmtId="41" fontId="7" fillId="32" borderId="5" xfId="0" applyNumberFormat="1" applyFont="1" applyFill="1" applyBorder="1" applyAlignment="1" applyProtection="1">
      <alignment horizontal="right" vertical="center"/>
    </xf>
    <xf numFmtId="0" fontId="7" fillId="32" borderId="6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0" fillId="6" borderId="0" xfId="0" applyNumberFormat="1" applyFill="1" applyBorder="1" applyAlignment="1">
      <alignment vertical="center"/>
    </xf>
    <xf numFmtId="0" fontId="0" fillId="5" borderId="0" xfId="0" applyNumberFormat="1" applyFill="1" applyBorder="1" applyAlignment="1">
      <alignment vertical="center"/>
    </xf>
    <xf numFmtId="185" fontId="0" fillId="0" borderId="1" xfId="0" applyNumberFormat="1" applyBorder="1" applyAlignment="1">
      <alignment vertical="center"/>
    </xf>
    <xf numFmtId="177" fontId="0" fillId="37" borderId="2" xfId="0" applyNumberFormat="1" applyFill="1" applyBorder="1" applyAlignment="1">
      <alignment vertical="center"/>
    </xf>
    <xf numFmtId="177" fontId="0" fillId="37" borderId="1" xfId="0" applyNumberFormat="1" applyFill="1" applyBorder="1" applyAlignment="1">
      <alignment vertical="center"/>
    </xf>
    <xf numFmtId="185" fontId="0" fillId="37" borderId="1" xfId="0" applyNumberFormat="1" applyFill="1" applyBorder="1" applyAlignment="1">
      <alignment vertical="center"/>
    </xf>
    <xf numFmtId="180" fontId="0" fillId="37" borderId="1" xfId="0" applyNumberFormat="1" applyFill="1" applyBorder="1" applyAlignment="1">
      <alignment vertical="center"/>
    </xf>
    <xf numFmtId="0" fontId="0" fillId="37" borderId="1" xfId="0" applyNumberFormat="1" applyFill="1" applyBorder="1" applyAlignment="1">
      <alignment vertical="center"/>
    </xf>
    <xf numFmtId="177" fontId="0" fillId="37" borderId="3" xfId="0" applyNumberFormat="1" applyFill="1" applyBorder="1" applyAlignment="1">
      <alignment vertical="center" wrapText="1"/>
    </xf>
    <xf numFmtId="177" fontId="0" fillId="13" borderId="2" xfId="0" applyNumberFormat="1" applyFill="1" applyBorder="1" applyAlignment="1">
      <alignment vertical="center"/>
    </xf>
    <xf numFmtId="177" fontId="0" fillId="13" borderId="1" xfId="0" applyNumberFormat="1" applyFill="1" applyBorder="1" applyAlignment="1">
      <alignment vertical="center"/>
    </xf>
    <xf numFmtId="185" fontId="0" fillId="13" borderId="1" xfId="0" applyNumberFormat="1" applyFill="1" applyBorder="1" applyAlignment="1">
      <alignment vertical="center"/>
    </xf>
    <xf numFmtId="180" fontId="0" fillId="13" borderId="1" xfId="0" applyNumberFormat="1" applyFill="1" applyBorder="1" applyAlignment="1">
      <alignment vertical="center"/>
    </xf>
    <xf numFmtId="0" fontId="0" fillId="13" borderId="1" xfId="0" applyNumberFormat="1" applyFill="1" applyBorder="1" applyAlignment="1">
      <alignment vertical="center"/>
    </xf>
    <xf numFmtId="177" fontId="0" fillId="13" borderId="3" xfId="0" applyNumberFormat="1" applyFill="1" applyBorder="1" applyAlignment="1">
      <alignment vertical="center" wrapText="1"/>
    </xf>
    <xf numFmtId="177" fontId="0" fillId="0" borderId="2" xfId="0" applyNumberFormat="1" applyFill="1" applyBorder="1" applyAlignment="1">
      <alignment vertical="center"/>
    </xf>
    <xf numFmtId="177" fontId="0" fillId="0" borderId="1" xfId="0" applyNumberFormat="1" applyFill="1" applyBorder="1" applyAlignment="1">
      <alignment vertical="center"/>
    </xf>
    <xf numFmtId="185" fontId="0" fillId="0" borderId="1" xfId="0" applyNumberFormat="1" applyFill="1" applyBorder="1" applyAlignment="1">
      <alignment vertical="center"/>
    </xf>
    <xf numFmtId="180" fontId="0" fillId="0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177" fontId="0" fillId="0" borderId="3" xfId="0" applyNumberFormat="1" applyFill="1" applyBorder="1" applyAlignment="1">
      <alignment vertical="center" wrapText="1"/>
    </xf>
    <xf numFmtId="186" fontId="0" fillId="0" borderId="1" xfId="0" applyNumberFormat="1" applyBorder="1" applyAlignment="1">
      <alignment vertical="center"/>
    </xf>
    <xf numFmtId="186" fontId="0" fillId="0" borderId="1" xfId="0" applyNumberFormat="1" applyBorder="1" applyAlignment="1">
      <alignment horizontal="center" vertical="center"/>
    </xf>
    <xf numFmtId="186" fontId="0" fillId="37" borderId="1" xfId="0" applyNumberFormat="1" applyFill="1" applyBorder="1" applyAlignment="1">
      <alignment vertical="center"/>
    </xf>
    <xf numFmtId="186" fontId="0" fillId="0" borderId="1" xfId="0" applyNumberFormat="1" applyFill="1" applyBorder="1" applyAlignment="1">
      <alignment vertical="center"/>
    </xf>
    <xf numFmtId="186" fontId="0" fillId="13" borderId="1" xfId="0" applyNumberFormat="1" applyFill="1" applyBorder="1" applyAlignment="1">
      <alignment vertical="center"/>
    </xf>
    <xf numFmtId="186" fontId="0" fillId="0" borderId="5" xfId="0" applyNumberFormat="1" applyBorder="1" applyAlignment="1">
      <alignment horizontal="center" vertical="center"/>
    </xf>
    <xf numFmtId="177" fontId="0" fillId="12" borderId="2" xfId="0" applyNumberFormat="1" applyFill="1" applyBorder="1" applyAlignment="1">
      <alignment vertical="center"/>
    </xf>
    <xf numFmtId="177" fontId="0" fillId="12" borderId="1" xfId="0" applyNumberFormat="1" applyFill="1" applyBorder="1" applyAlignment="1">
      <alignment vertical="center"/>
    </xf>
    <xf numFmtId="186" fontId="0" fillId="12" borderId="1" xfId="0" applyNumberFormat="1" applyFill="1" applyBorder="1" applyAlignment="1">
      <alignment vertical="center"/>
    </xf>
    <xf numFmtId="0" fontId="0" fillId="12" borderId="0" xfId="0" applyNumberFormat="1" applyFill="1"/>
    <xf numFmtId="180" fontId="0" fillId="12" borderId="1" xfId="0" applyNumberFormat="1" applyFill="1" applyBorder="1" applyAlignment="1">
      <alignment vertical="center"/>
    </xf>
    <xf numFmtId="177" fontId="0" fillId="12" borderId="3" xfId="0" applyNumberFormat="1" applyFill="1" applyBorder="1" applyAlignment="1">
      <alignment vertical="center" wrapText="1"/>
    </xf>
    <xf numFmtId="177" fontId="0" fillId="13" borderId="1" xfId="0" applyNumberFormat="1" applyFill="1" applyBorder="1" applyAlignment="1">
      <alignment horizontal="center" vertical="center"/>
    </xf>
    <xf numFmtId="0" fontId="13" fillId="0" borderId="12" xfId="46" applyNumberFormat="1" applyFont="1" applyBorder="1" applyAlignment="1">
      <alignment vertical="center"/>
    </xf>
    <xf numFmtId="0" fontId="0" fillId="0" borderId="0" xfId="0" applyNumberFormat="1" applyFont="1"/>
    <xf numFmtId="177" fontId="0" fillId="0" borderId="2" xfId="0" applyNumberFormat="1" applyFont="1" applyBorder="1" applyAlignment="1">
      <alignment vertical="center"/>
    </xf>
    <xf numFmtId="177" fontId="0" fillId="0" borderId="1" xfId="0" applyNumberFormat="1" applyFont="1" applyBorder="1" applyAlignment="1">
      <alignment vertical="center"/>
    </xf>
    <xf numFmtId="177" fontId="0" fillId="0" borderId="3" xfId="0" applyNumberFormat="1" applyFont="1" applyBorder="1" applyAlignment="1">
      <alignment vertical="center" wrapText="1"/>
    </xf>
    <xf numFmtId="180" fontId="0" fillId="0" borderId="1" xfId="0" applyNumberFormat="1" applyFont="1" applyBorder="1" applyAlignment="1">
      <alignment vertical="center"/>
    </xf>
    <xf numFmtId="177" fontId="0" fillId="2" borderId="1" xfId="0" applyNumberFormat="1" applyFill="1" applyBorder="1" applyAlignment="1">
      <alignment vertical="center"/>
    </xf>
    <xf numFmtId="0" fontId="0" fillId="5" borderId="1" xfId="0" applyNumberFormat="1" applyFont="1" applyFill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188" fontId="0" fillId="0" borderId="1" xfId="0" applyNumberFormat="1" applyBorder="1" applyAlignment="1">
      <alignment vertical="center"/>
    </xf>
    <xf numFmtId="0" fontId="0" fillId="0" borderId="0" xfId="0" applyNumberFormat="1" applyBorder="1" applyAlignment="1">
      <alignment vertical="center"/>
    </xf>
    <xf numFmtId="177" fontId="0" fillId="2" borderId="2" xfId="0" applyNumberFormat="1" applyFill="1" applyBorder="1" applyAlignment="1">
      <alignment vertical="center"/>
    </xf>
    <xf numFmtId="180" fontId="0" fillId="2" borderId="1" xfId="0" applyNumberFormat="1" applyFill="1" applyBorder="1" applyAlignment="1">
      <alignment vertical="center"/>
    </xf>
    <xf numFmtId="177" fontId="0" fillId="2" borderId="3" xfId="0" applyNumberFormat="1" applyFill="1" applyBorder="1" applyAlignment="1">
      <alignment vertical="center" wrapText="1"/>
    </xf>
    <xf numFmtId="0" fontId="0" fillId="2" borderId="0" xfId="0" applyNumberFormat="1" applyFill="1"/>
    <xf numFmtId="0" fontId="0" fillId="2" borderId="1" xfId="0" applyNumberFormat="1" applyFill="1" applyBorder="1" applyAlignment="1">
      <alignment vertical="center"/>
    </xf>
    <xf numFmtId="0" fontId="12" fillId="2" borderId="0" xfId="0" applyNumberFormat="1" applyFont="1" applyFill="1" applyAlignment="1">
      <alignment vertical="center"/>
    </xf>
    <xf numFmtId="188" fontId="0" fillId="2" borderId="1" xfId="0" applyNumberFormat="1" applyFill="1" applyBorder="1" applyAlignment="1">
      <alignment vertical="center"/>
    </xf>
    <xf numFmtId="0" fontId="0" fillId="2" borderId="0" xfId="0" applyNumberFormat="1" applyFill="1" applyBorder="1" applyAlignment="1">
      <alignment vertical="center"/>
    </xf>
    <xf numFmtId="188" fontId="0" fillId="13" borderId="1" xfId="0" applyNumberFormat="1" applyFill="1" applyBorder="1" applyAlignment="1">
      <alignment vertical="center"/>
    </xf>
    <xf numFmtId="177" fontId="0" fillId="8" borderId="2" xfId="0" applyNumberFormat="1" applyFill="1" applyBorder="1" applyAlignment="1">
      <alignment vertical="center"/>
    </xf>
    <xf numFmtId="177" fontId="0" fillId="8" borderId="1" xfId="0" applyNumberFormat="1" applyFill="1" applyBorder="1" applyAlignment="1">
      <alignment vertical="center"/>
    </xf>
    <xf numFmtId="0" fontId="0" fillId="8" borderId="0" xfId="0" applyNumberFormat="1" applyFill="1"/>
    <xf numFmtId="180" fontId="0" fillId="8" borderId="1" xfId="0" applyNumberFormat="1" applyFill="1" applyBorder="1" applyAlignment="1">
      <alignment vertical="center"/>
    </xf>
    <xf numFmtId="177" fontId="0" fillId="8" borderId="3" xfId="0" applyNumberFormat="1" applyFill="1" applyBorder="1" applyAlignment="1">
      <alignment vertical="center" wrapText="1"/>
    </xf>
    <xf numFmtId="177" fontId="0" fillId="9" borderId="2" xfId="0" applyNumberFormat="1" applyFill="1" applyBorder="1" applyAlignment="1">
      <alignment vertical="center"/>
    </xf>
    <xf numFmtId="177" fontId="0" fillId="9" borderId="1" xfId="0" applyNumberFormat="1" applyFill="1" applyBorder="1" applyAlignment="1">
      <alignment vertical="center"/>
    </xf>
    <xf numFmtId="180" fontId="0" fillId="9" borderId="1" xfId="0" applyNumberFormat="1" applyFill="1" applyBorder="1" applyAlignment="1">
      <alignment vertical="center"/>
    </xf>
    <xf numFmtId="177" fontId="0" fillId="9" borderId="3" xfId="0" applyNumberFormat="1" applyFill="1" applyBorder="1" applyAlignment="1">
      <alignment vertical="center" wrapText="1"/>
    </xf>
    <xf numFmtId="177" fontId="0" fillId="9" borderId="1" xfId="0" applyNumberFormat="1" applyFill="1" applyBorder="1" applyAlignment="1">
      <alignment horizontal="center" vertical="center"/>
    </xf>
    <xf numFmtId="188" fontId="0" fillId="9" borderId="1" xfId="0" applyNumberFormat="1" applyFill="1" applyBorder="1" applyAlignment="1">
      <alignment vertical="center"/>
    </xf>
    <xf numFmtId="186" fontId="0" fillId="0" borderId="1" xfId="0" applyNumberFormat="1" applyFont="1" applyBorder="1" applyAlignment="1">
      <alignment vertical="center"/>
    </xf>
    <xf numFmtId="177" fontId="0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wrapText="1"/>
    </xf>
    <xf numFmtId="0" fontId="0" fillId="6" borderId="1" xfId="0" applyNumberFormat="1" applyFont="1" applyFill="1" applyBorder="1" applyAlignment="1">
      <alignment vertical="center"/>
    </xf>
    <xf numFmtId="177" fontId="0" fillId="2" borderId="1" xfId="0" applyNumberFormat="1" applyFill="1" applyBorder="1" applyAlignment="1">
      <alignment horizontal="center" vertical="center"/>
    </xf>
    <xf numFmtId="0" fontId="0" fillId="9" borderId="0" xfId="0" applyNumberFormat="1" applyFill="1"/>
    <xf numFmtId="177" fontId="0" fillId="0" borderId="1" xfId="45" applyNumberFormat="1" applyFont="1" applyBorder="1" applyAlignment="1">
      <alignment vertical="center"/>
    </xf>
    <xf numFmtId="180" fontId="0" fillId="0" borderId="1" xfId="45" applyNumberFormat="1" applyFont="1" applyBorder="1" applyAlignment="1">
      <alignment vertical="center"/>
    </xf>
    <xf numFmtId="177" fontId="0" fillId="0" borderId="1" xfId="45" applyNumberFormat="1" applyFont="1" applyBorder="1" applyAlignment="1">
      <alignment vertical="center" wrapText="1"/>
    </xf>
    <xf numFmtId="0" fontId="0" fillId="0" borderId="1" xfId="45" applyNumberFormat="1" applyFont="1" applyBorder="1" applyAlignment="1">
      <alignment vertical="center"/>
    </xf>
    <xf numFmtId="186" fontId="0" fillId="2" borderId="1" xfId="0" applyNumberFormat="1" applyFill="1" applyBorder="1" applyAlignment="1">
      <alignment vertical="center"/>
    </xf>
    <xf numFmtId="177" fontId="0" fillId="0" borderId="15" xfId="45" applyNumberFormat="1" applyFont="1" applyBorder="1" applyAlignment="1">
      <alignment vertical="center"/>
    </xf>
    <xf numFmtId="177" fontId="0" fillId="0" borderId="14" xfId="45" applyNumberFormat="1" applyFont="1" applyBorder="1" applyAlignment="1">
      <alignment vertical="center" wrapText="1"/>
    </xf>
    <xf numFmtId="0" fontId="0" fillId="0" borderId="0" xfId="0" applyNumberFormat="1" applyAlignment="1">
      <alignment horizontal="center"/>
    </xf>
    <xf numFmtId="0" fontId="16" fillId="0" borderId="16" xfId="46" applyNumberFormat="1" applyFont="1" applyBorder="1" applyAlignment="1">
      <alignment vertical="center"/>
    </xf>
    <xf numFmtId="0" fontId="17" fillId="2" borderId="0" xfId="46" applyNumberFormat="1" applyFont="1" applyFill="1" applyBorder="1" applyAlignment="1">
      <alignment vertical="center"/>
    </xf>
    <xf numFmtId="0" fontId="18" fillId="2" borderId="0" xfId="46" applyNumberFormat="1" applyFont="1" applyFill="1" applyBorder="1" applyAlignment="1">
      <alignment vertical="center"/>
    </xf>
    <xf numFmtId="0" fontId="17" fillId="2" borderId="17" xfId="46" applyNumberFormat="1" applyFont="1" applyFill="1" applyBorder="1" applyAlignment="1">
      <alignment vertical="center"/>
    </xf>
    <xf numFmtId="0" fontId="19" fillId="2" borderId="0" xfId="46" applyNumberFormat="1" applyFont="1" applyFill="1" applyBorder="1" applyAlignment="1">
      <alignment vertical="center"/>
    </xf>
    <xf numFmtId="0" fontId="19" fillId="2" borderId="17" xfId="46" applyNumberFormat="1" applyFont="1" applyFill="1" applyBorder="1" applyAlignment="1">
      <alignment vertical="center"/>
    </xf>
    <xf numFmtId="187" fontId="29" fillId="0" borderId="0" xfId="34" applyNumberFormat="1"/>
    <xf numFmtId="177" fontId="0" fillId="0" borderId="1" xfId="0" applyNumberFormat="1" applyFill="1" applyBorder="1" applyAlignment="1">
      <alignment horizontal="center" vertical="center"/>
    </xf>
    <xf numFmtId="177" fontId="0" fillId="9" borderId="2" xfId="0" applyNumberFormat="1" applyFont="1" applyFill="1" applyBorder="1" applyAlignment="1">
      <alignment vertical="center"/>
    </xf>
    <xf numFmtId="177" fontId="0" fillId="9" borderId="1" xfId="0" applyNumberFormat="1" applyFont="1" applyFill="1" applyBorder="1" applyAlignment="1">
      <alignment vertical="center"/>
    </xf>
    <xf numFmtId="180" fontId="0" fillId="9" borderId="1" xfId="0" applyNumberFormat="1" applyFont="1" applyFill="1" applyBorder="1" applyAlignment="1">
      <alignment vertical="center"/>
    </xf>
    <xf numFmtId="177" fontId="0" fillId="9" borderId="1" xfId="0" applyNumberFormat="1" applyFont="1" applyFill="1" applyBorder="1" applyAlignment="1">
      <alignment horizontal="center" vertical="center"/>
    </xf>
    <xf numFmtId="177" fontId="0" fillId="9" borderId="3" xfId="0" applyNumberFormat="1" applyFont="1" applyFill="1" applyBorder="1" applyAlignment="1">
      <alignment vertical="center" wrapText="1"/>
    </xf>
    <xf numFmtId="188" fontId="0" fillId="0" borderId="1" xfId="0" applyNumberFormat="1" applyFill="1" applyBorder="1" applyAlignment="1">
      <alignment vertical="center"/>
    </xf>
    <xf numFmtId="0" fontId="25" fillId="0" borderId="0" xfId="0" applyNumberFormat="1" applyFont="1" applyAlignment="1">
      <alignment vertical="center"/>
    </xf>
    <xf numFmtId="0" fontId="25" fillId="2" borderId="0" xfId="0" applyNumberFormat="1" applyFont="1" applyFill="1" applyAlignment="1">
      <alignment vertical="center"/>
    </xf>
    <xf numFmtId="177" fontId="0" fillId="0" borderId="1" xfId="0" applyNumberFormat="1" applyFont="1" applyFill="1" applyBorder="1" applyAlignment="1">
      <alignment vertical="center"/>
    </xf>
    <xf numFmtId="177" fontId="0" fillId="38" borderId="2" xfId="0" applyNumberFormat="1" applyFill="1" applyBorder="1" applyAlignment="1">
      <alignment vertical="center"/>
    </xf>
    <xf numFmtId="177" fontId="0" fillId="38" borderId="1" xfId="0" applyNumberFormat="1" applyFill="1" applyBorder="1" applyAlignment="1">
      <alignment vertical="center"/>
    </xf>
    <xf numFmtId="186" fontId="0" fillId="38" borderId="1" xfId="0" applyNumberFormat="1" applyFill="1" applyBorder="1" applyAlignment="1">
      <alignment vertical="center"/>
    </xf>
    <xf numFmtId="180" fontId="0" fillId="38" borderId="1" xfId="0" applyNumberFormat="1" applyFill="1" applyBorder="1" applyAlignment="1">
      <alignment vertical="center"/>
    </xf>
    <xf numFmtId="177" fontId="0" fillId="38" borderId="3" xfId="0" applyNumberFormat="1" applyFill="1" applyBorder="1" applyAlignment="1">
      <alignment vertical="center" wrapText="1"/>
    </xf>
    <xf numFmtId="0" fontId="15" fillId="0" borderId="10" xfId="46" applyFont="1" applyBorder="1" applyAlignment="1">
      <alignment horizontal="center" vertical="center"/>
    </xf>
    <xf numFmtId="177" fontId="0" fillId="12" borderId="1" xfId="0" applyNumberFormat="1" applyFill="1" applyBorder="1" applyAlignment="1">
      <alignment horizontal="center" vertical="center"/>
    </xf>
    <xf numFmtId="177" fontId="0" fillId="38" borderId="1" xfId="0" applyNumberFormat="1" applyFill="1" applyBorder="1" applyAlignment="1">
      <alignment horizontal="center" vertical="center"/>
    </xf>
    <xf numFmtId="177" fontId="0" fillId="8" borderId="1" xfId="0" applyNumberFormat="1" applyFill="1" applyBorder="1" applyAlignment="1">
      <alignment horizontal="center" vertical="center"/>
    </xf>
    <xf numFmtId="177" fontId="0" fillId="0" borderId="1" xfId="45" applyNumberFormat="1" applyFont="1" applyBorder="1" applyAlignment="1">
      <alignment horizontal="center" vertical="center"/>
    </xf>
    <xf numFmtId="177" fontId="0" fillId="37" borderId="1" xfId="0" applyNumberFormat="1" applyFill="1" applyBorder="1" applyAlignment="1">
      <alignment horizontal="center" vertical="center"/>
    </xf>
    <xf numFmtId="43" fontId="0" fillId="0" borderId="0" xfId="0" applyNumberFormat="1"/>
    <xf numFmtId="0" fontId="23" fillId="2" borderId="8" xfId="46" applyNumberFormat="1" applyFont="1" applyFill="1" applyBorder="1" applyAlignment="1">
      <alignment horizontal="center" vertical="center" wrapText="1"/>
    </xf>
    <xf numFmtId="0" fontId="23" fillId="2" borderId="0" xfId="46" applyNumberFormat="1" applyFont="1" applyFill="1" applyBorder="1" applyAlignment="1">
      <alignment horizontal="center" vertical="center"/>
    </xf>
    <xf numFmtId="0" fontId="23" fillId="2" borderId="17" xfId="46" applyNumberFormat="1" applyFont="1" applyFill="1" applyBorder="1" applyAlignment="1">
      <alignment horizontal="center" vertical="center"/>
    </xf>
    <xf numFmtId="0" fontId="23" fillId="2" borderId="22" xfId="46" applyNumberFormat="1" applyFont="1" applyFill="1" applyBorder="1" applyAlignment="1">
      <alignment horizontal="center" vertical="center"/>
    </xf>
    <xf numFmtId="0" fontId="23" fillId="2" borderId="23" xfId="46" applyNumberFormat="1" applyFont="1" applyFill="1" applyBorder="1" applyAlignment="1">
      <alignment horizontal="center" vertical="center"/>
    </xf>
    <xf numFmtId="0" fontId="23" fillId="2" borderId="24" xfId="46" applyNumberFormat="1" applyFont="1" applyFill="1" applyBorder="1" applyAlignment="1">
      <alignment horizontal="center" vertical="center"/>
    </xf>
    <xf numFmtId="184" fontId="21" fillId="2" borderId="0" xfId="46" applyNumberFormat="1" applyFont="1" applyFill="1" applyBorder="1" applyAlignment="1">
      <alignment horizontal="left" vertical="center"/>
    </xf>
    <xf numFmtId="0" fontId="22" fillId="2" borderId="19" xfId="46" applyNumberFormat="1" applyFont="1" applyFill="1" applyBorder="1" applyAlignment="1">
      <alignment horizontal="center" vertical="center"/>
    </xf>
    <xf numFmtId="0" fontId="22" fillId="2" borderId="20" xfId="46" applyNumberFormat="1" applyFont="1" applyFill="1" applyBorder="1" applyAlignment="1">
      <alignment horizontal="center" vertical="center"/>
    </xf>
    <xf numFmtId="0" fontId="22" fillId="2" borderId="21" xfId="46" applyNumberFormat="1" applyFont="1" applyFill="1" applyBorder="1" applyAlignment="1">
      <alignment horizontal="center" vertical="center"/>
    </xf>
    <xf numFmtId="0" fontId="22" fillId="2" borderId="8" xfId="46" applyNumberFormat="1" applyFont="1" applyFill="1" applyBorder="1" applyAlignment="1">
      <alignment horizontal="center" vertical="center"/>
    </xf>
    <xf numFmtId="0" fontId="22" fillId="2" borderId="0" xfId="46" applyNumberFormat="1" applyFont="1" applyFill="1" applyBorder="1" applyAlignment="1">
      <alignment horizontal="center" vertical="center"/>
    </xf>
    <xf numFmtId="0" fontId="22" fillId="2" borderId="17" xfId="46" applyNumberFormat="1" applyFont="1" applyFill="1" applyBorder="1" applyAlignment="1">
      <alignment horizontal="center" vertical="center"/>
    </xf>
    <xf numFmtId="0" fontId="17" fillId="2" borderId="0" xfId="46" applyNumberFormat="1" applyFont="1" applyFill="1" applyBorder="1" applyAlignment="1">
      <alignment horizontal="left" vertical="center"/>
    </xf>
    <xf numFmtId="0" fontId="17" fillId="2" borderId="17" xfId="46" applyNumberFormat="1" applyFont="1" applyFill="1" applyBorder="1" applyAlignment="1">
      <alignment horizontal="left" vertical="center"/>
    </xf>
    <xf numFmtId="0" fontId="17" fillId="2" borderId="0" xfId="46" applyFont="1" applyFill="1" applyAlignment="1">
      <alignment horizontal="left" vertical="center"/>
    </xf>
    <xf numFmtId="0" fontId="17" fillId="2" borderId="17" xfId="46" applyFont="1" applyFill="1" applyBorder="1" applyAlignment="1">
      <alignment horizontal="left" vertical="center"/>
    </xf>
    <xf numFmtId="183" fontId="21" fillId="0" borderId="0" xfId="46" applyNumberFormat="1" applyFont="1" applyFill="1" applyBorder="1" applyAlignment="1">
      <alignment horizontal="left" vertical="center"/>
    </xf>
    <xf numFmtId="0" fontId="21" fillId="0" borderId="0" xfId="46" applyNumberFormat="1" applyFont="1" applyFill="1" applyBorder="1" applyAlignment="1">
      <alignment horizontal="left" vertical="center"/>
    </xf>
    <xf numFmtId="183" fontId="21" fillId="2" borderId="0" xfId="46" applyNumberFormat="1" applyFont="1" applyFill="1" applyBorder="1" applyAlignment="1">
      <alignment horizontal="left" vertical="center"/>
    </xf>
    <xf numFmtId="0" fontId="15" fillId="0" borderId="38" xfId="46" applyFont="1" applyBorder="1" applyAlignment="1">
      <alignment horizontal="center" vertical="center" wrapText="1"/>
    </xf>
    <xf numFmtId="0" fontId="15" fillId="0" borderId="12" xfId="46" applyFont="1" applyBorder="1" applyAlignment="1">
      <alignment horizontal="center" vertical="center"/>
    </xf>
    <xf numFmtId="0" fontId="15" fillId="0" borderId="39" xfId="46" applyFont="1" applyBorder="1" applyAlignment="1">
      <alignment horizontal="center" vertical="center"/>
    </xf>
    <xf numFmtId="0" fontId="20" fillId="0" borderId="38" xfId="46" applyNumberFormat="1" applyFont="1" applyBorder="1" applyAlignment="1">
      <alignment horizontal="center" vertical="center"/>
    </xf>
    <xf numFmtId="0" fontId="20" fillId="0" borderId="12" xfId="46" applyNumberFormat="1" applyFont="1" applyBorder="1" applyAlignment="1">
      <alignment horizontal="center" vertical="center"/>
    </xf>
    <xf numFmtId="0" fontId="20" fillId="0" borderId="18" xfId="46" applyNumberFormat="1" applyFont="1" applyBorder="1" applyAlignment="1">
      <alignment horizontal="center" vertical="center"/>
    </xf>
    <xf numFmtId="0" fontId="13" fillId="2" borderId="8" xfId="46" applyNumberFormat="1" applyFont="1" applyFill="1" applyBorder="1" applyAlignment="1">
      <alignment horizontal="center" vertical="center"/>
    </xf>
    <xf numFmtId="0" fontId="13" fillId="2" borderId="0" xfId="46" applyNumberFormat="1" applyFont="1" applyFill="1" applyBorder="1" applyAlignment="1">
      <alignment horizontal="center" vertical="center"/>
    </xf>
    <xf numFmtId="0" fontId="13" fillId="2" borderId="17" xfId="46" applyNumberFormat="1" applyFont="1" applyFill="1" applyBorder="1" applyAlignment="1">
      <alignment horizontal="center" vertical="center"/>
    </xf>
    <xf numFmtId="0" fontId="15" fillId="0" borderId="10" xfId="46" applyFont="1" applyBorder="1" applyAlignment="1">
      <alignment horizontal="center" vertical="center"/>
    </xf>
    <xf numFmtId="0" fontId="44" fillId="0" borderId="38" xfId="46" applyFont="1" applyBorder="1" applyAlignment="1">
      <alignment horizontal="center" vertical="center" wrapText="1"/>
    </xf>
    <xf numFmtId="0" fontId="44" fillId="0" borderId="12" xfId="46" applyFont="1" applyBorder="1" applyAlignment="1">
      <alignment horizontal="center" vertical="center" wrapText="1"/>
    </xf>
    <xf numFmtId="0" fontId="44" fillId="0" borderId="39" xfId="46" applyFont="1" applyBorder="1" applyAlignment="1">
      <alignment horizontal="center" vertical="center" wrapText="1"/>
    </xf>
    <xf numFmtId="0" fontId="24" fillId="0" borderId="0" xfId="0" applyNumberFormat="1" applyFont="1" applyFill="1" applyAlignment="1" applyProtection="1">
      <alignment horizontal="center" vertical="center"/>
    </xf>
    <xf numFmtId="0" fontId="8" fillId="0" borderId="25" xfId="0" applyNumberFormat="1" applyFont="1" applyFill="1" applyBorder="1" applyAlignment="1" applyProtection="1">
      <alignment horizontal="center" vertical="center"/>
    </xf>
    <xf numFmtId="0" fontId="8" fillId="0" borderId="26" xfId="0" applyNumberFormat="1" applyFont="1" applyFill="1" applyBorder="1" applyAlignment="1" applyProtection="1">
      <alignment horizontal="center" vertical="center"/>
    </xf>
    <xf numFmtId="0" fontId="8" fillId="0" borderId="27" xfId="0" applyNumberFormat="1" applyFont="1" applyFill="1" applyBorder="1" applyAlignment="1" applyProtection="1">
      <alignment horizontal="center" vertical="center"/>
    </xf>
    <xf numFmtId="0" fontId="8" fillId="0" borderId="28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13" xfId="0" applyNumberFormat="1" applyFont="1" applyFill="1" applyBorder="1" applyAlignment="1" applyProtection="1">
      <alignment horizontal="center" vertical="center"/>
    </xf>
    <xf numFmtId="177" fontId="0" fillId="7" borderId="10" xfId="0" applyNumberFormat="1" applyFill="1" applyBorder="1" applyAlignment="1">
      <alignment horizontal="center" vertical="center"/>
    </xf>
    <xf numFmtId="177" fontId="0" fillId="7" borderId="11" xfId="0" applyNumberFormat="1" applyFill="1" applyBorder="1" applyAlignment="1">
      <alignment horizontal="center" vertical="center" wrapText="1"/>
    </xf>
    <xf numFmtId="177" fontId="0" fillId="7" borderId="6" xfId="0" applyNumberFormat="1" applyFill="1" applyBorder="1" applyAlignment="1">
      <alignment horizontal="center" vertical="center" wrapText="1"/>
    </xf>
    <xf numFmtId="177" fontId="0" fillId="7" borderId="9" xfId="0" applyNumberFormat="1" applyFill="1" applyBorder="1" applyAlignment="1">
      <alignment horizontal="center" vertical="center"/>
    </xf>
    <xf numFmtId="177" fontId="0" fillId="7" borderId="4" xfId="0" applyNumberFormat="1" applyFill="1" applyBorder="1" applyAlignment="1">
      <alignment horizontal="center" vertical="center"/>
    </xf>
    <xf numFmtId="177" fontId="0" fillId="7" borderId="5" xfId="0" applyNumberFormat="1" applyFill="1" applyBorder="1" applyAlignment="1">
      <alignment horizontal="center" vertical="center"/>
    </xf>
  </cellXfs>
  <cellStyles count="47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Followed Hyperlink" xfId="19" xr:uid="{00000000-0005-0000-0000-000012000000}"/>
    <cellStyle name="Hyperlink" xfId="20" xr:uid="{00000000-0005-0000-0000-000013000000}"/>
    <cellStyle name="강조색1" xfId="21" builtinId="29" customBuiltin="1"/>
    <cellStyle name="강조색2" xfId="22" builtinId="33" customBuiltin="1"/>
    <cellStyle name="강조색3" xfId="23" builtinId="37" customBuiltin="1"/>
    <cellStyle name="강조색4" xfId="24" builtinId="41" customBuiltin="1"/>
    <cellStyle name="강조색5" xfId="25" builtinId="45" customBuiltin="1"/>
    <cellStyle name="강조색6" xfId="26" builtinId="49" customBuiltin="1"/>
    <cellStyle name="경고문" xfId="27" builtinId="11" customBuiltin="1"/>
    <cellStyle name="계산" xfId="28" builtinId="22" customBuiltin="1"/>
    <cellStyle name="나쁨" xfId="29" builtinId="27" customBuiltin="1"/>
    <cellStyle name="메모" xfId="30" builtinId="10" customBuiltin="1"/>
    <cellStyle name="보통" xfId="31" builtinId="28" customBuiltin="1"/>
    <cellStyle name="설명 텍스트" xfId="32" builtinId="53" customBuiltin="1"/>
    <cellStyle name="셀 확인" xfId="33" builtinId="23" customBuiltin="1"/>
    <cellStyle name="쉼표 [0]" xfId="34" builtinId="6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 xr:uid="{00000000-0005-0000-0000-00002D000000}"/>
    <cellStyle name="표준_2007차선도색단가(대상기술단)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171450</xdr:colOff>
      <xdr:row>6</xdr:row>
      <xdr:rowOff>133350</xdr:rowOff>
    </xdr:from>
    <xdr:to>
      <xdr:col>15</xdr:col>
      <xdr:colOff>66675</xdr:colOff>
      <xdr:row>7</xdr:row>
      <xdr:rowOff>0</xdr:rowOff>
    </xdr:to>
    <xdr:sp macro="" textlink="">
      <xdr:nvSpPr>
        <xdr:cNvPr id="1595" name="Rectangle 1025">
          <a:extLst>
            <a:ext uri="{FF2B5EF4-FFF2-40B4-BE49-F238E27FC236}">
              <a16:creationId xmlns:a16="http://schemas.microsoft.com/office/drawing/2014/main" id="{79A9C7DE-7F0E-4B8E-B982-CE626FB3AE68}"/>
            </a:ext>
          </a:extLst>
        </xdr:cNvPr>
        <xdr:cNvSpPr>
          <a:spLocks noChangeArrowheads="1"/>
        </xdr:cNvSpPr>
      </xdr:nvSpPr>
      <xdr:spPr bwMode="auto">
        <a:xfrm>
          <a:off x="6734175" y="2628900"/>
          <a:ext cx="190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1596" name="Rectangle 1025">
          <a:extLst>
            <a:ext uri="{FF2B5EF4-FFF2-40B4-BE49-F238E27FC236}">
              <a16:creationId xmlns:a16="http://schemas.microsoft.com/office/drawing/2014/main" id="{B801FE58-CAD8-4E30-A1E2-BF4EA817F476}"/>
            </a:ext>
          </a:extLst>
        </xdr:cNvPr>
        <xdr:cNvSpPr>
          <a:spLocks noChangeArrowheads="1"/>
        </xdr:cNvSpPr>
      </xdr:nvSpPr>
      <xdr:spPr bwMode="auto">
        <a:xfrm>
          <a:off x="6734175" y="2628900"/>
          <a:ext cx="1905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597" name="Rectangle 1025">
          <a:extLst>
            <a:ext uri="{FF2B5EF4-FFF2-40B4-BE49-F238E27FC236}">
              <a16:creationId xmlns:a16="http://schemas.microsoft.com/office/drawing/2014/main" id="{1268C257-D08E-4F67-87D2-3CE4102A8370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7</xdr:row>
      <xdr:rowOff>28575</xdr:rowOff>
    </xdr:from>
    <xdr:to>
      <xdr:col>9</xdr:col>
      <xdr:colOff>276225</xdr:colOff>
      <xdr:row>7</xdr:row>
      <xdr:rowOff>419100</xdr:rowOff>
    </xdr:to>
    <xdr:sp macro="" textlink="">
      <xdr:nvSpPr>
        <xdr:cNvPr id="1028" name="Rectangle 1025">
          <a:extLst>
            <a:ext uri="{FF2B5EF4-FFF2-40B4-BE49-F238E27FC236}">
              <a16:creationId xmlns:a16="http://schemas.microsoft.com/office/drawing/2014/main" id="{21FF2AA4-1A33-4866-A0B1-8287EB42F120}"/>
            </a:ext>
          </a:extLst>
        </xdr:cNvPr>
        <xdr:cNvSpPr>
          <a:spLocks noRot="1" noChangeArrowheads="1"/>
        </xdr:cNvSpPr>
      </xdr:nvSpPr>
      <xdr:spPr bwMode="auto">
        <a:xfrm>
          <a:off x="5038725" y="3171825"/>
          <a:ext cx="0" cy="39052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r>
            <a:rPr lang="ko-KR" altLang="en-US" sz="1100" b="1" i="0" u="none" strike="noStrike" baseline="0">
              <a:solidFill>
                <a:srgbClr val="333333"/>
              </a:solidFill>
              <a:latin typeface="맑은 고딕"/>
              <a:ea typeface="맑은 고딕"/>
            </a:rPr>
            <a:t> </a:t>
          </a:r>
        </a:p>
        <a:p>
          <a:pPr algn="l" rtl="0">
            <a:defRPr sz="1000"/>
          </a:pPr>
          <a:endParaRPr lang="ko-KR" altLang="en-US" sz="1100" b="1" i="0" u="none" strike="noStrike" baseline="0">
            <a:solidFill>
              <a:srgbClr val="333333"/>
            </a:solidFill>
            <a:latin typeface="맑은 고딕"/>
            <a:ea typeface="맑은 고딕"/>
          </a:endParaRPr>
        </a:p>
        <a:p>
          <a:pPr algn="l" rtl="0">
            <a:defRPr sz="1000"/>
          </a:pPr>
          <a:endParaRPr lang="ko-KR" altLang="en-US" sz="1100" b="1" i="0" u="none" strike="noStrike" baseline="0">
            <a:solidFill>
              <a:srgbClr val="333333"/>
            </a:solidFill>
            <a:latin typeface="맑은 고딕"/>
            <a:ea typeface="맑은 고딕"/>
          </a:endParaRPr>
        </a:p>
      </xdr:txBody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599" name="Rectangle 1025">
          <a:extLst>
            <a:ext uri="{FF2B5EF4-FFF2-40B4-BE49-F238E27FC236}">
              <a16:creationId xmlns:a16="http://schemas.microsoft.com/office/drawing/2014/main" id="{65ED83DE-FFE9-4243-AB4C-F77BE97A7E32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00" name="Rectangle 1025">
          <a:extLst>
            <a:ext uri="{FF2B5EF4-FFF2-40B4-BE49-F238E27FC236}">
              <a16:creationId xmlns:a16="http://schemas.microsoft.com/office/drawing/2014/main" id="{11A5E637-5315-4017-954A-443BF00F452F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01" name="Rectangle 1025">
          <a:extLst>
            <a:ext uri="{FF2B5EF4-FFF2-40B4-BE49-F238E27FC236}">
              <a16:creationId xmlns:a16="http://schemas.microsoft.com/office/drawing/2014/main" id="{84C949E0-270D-4071-8C82-E00D21FD2894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02" name="Rectangle 1025">
          <a:extLst>
            <a:ext uri="{FF2B5EF4-FFF2-40B4-BE49-F238E27FC236}">
              <a16:creationId xmlns:a16="http://schemas.microsoft.com/office/drawing/2014/main" id="{04A730FF-A8BD-45B5-84F9-A1E4070C4B53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03" name="Rectangle 1025">
          <a:extLst>
            <a:ext uri="{FF2B5EF4-FFF2-40B4-BE49-F238E27FC236}">
              <a16:creationId xmlns:a16="http://schemas.microsoft.com/office/drawing/2014/main" id="{DE94F52B-F373-4E6A-9AED-10B258DA54A6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123825</xdr:colOff>
      <xdr:row>6</xdr:row>
      <xdr:rowOff>133350</xdr:rowOff>
    </xdr:from>
    <xdr:to>
      <xdr:col>15</xdr:col>
      <xdr:colOff>28575</xdr:colOff>
      <xdr:row>7</xdr:row>
      <xdr:rowOff>0</xdr:rowOff>
    </xdr:to>
    <xdr:sp macro="" textlink="">
      <xdr:nvSpPr>
        <xdr:cNvPr id="1604" name="Rectangle 1025">
          <a:extLst>
            <a:ext uri="{FF2B5EF4-FFF2-40B4-BE49-F238E27FC236}">
              <a16:creationId xmlns:a16="http://schemas.microsoft.com/office/drawing/2014/main" id="{D9686E22-E7DA-474E-8E85-9691D92A1DF8}"/>
            </a:ext>
          </a:extLst>
        </xdr:cNvPr>
        <xdr:cNvSpPr>
          <a:spLocks noChangeArrowheads="1"/>
        </xdr:cNvSpPr>
      </xdr:nvSpPr>
      <xdr:spPr bwMode="auto">
        <a:xfrm>
          <a:off x="6686550" y="262890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1605" name="Rectangle 1025">
          <a:extLst>
            <a:ext uri="{FF2B5EF4-FFF2-40B4-BE49-F238E27FC236}">
              <a16:creationId xmlns:a16="http://schemas.microsoft.com/office/drawing/2014/main" id="{C6F1D063-0730-4A6F-A993-6C2D7DAD749A}"/>
            </a:ext>
          </a:extLst>
        </xdr:cNvPr>
        <xdr:cNvSpPr>
          <a:spLocks noChangeArrowheads="1"/>
        </xdr:cNvSpPr>
      </xdr:nvSpPr>
      <xdr:spPr bwMode="auto">
        <a:xfrm>
          <a:off x="6734175" y="2628900"/>
          <a:ext cx="1905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06" name="Rectangle 1025">
          <a:extLst>
            <a:ext uri="{FF2B5EF4-FFF2-40B4-BE49-F238E27FC236}">
              <a16:creationId xmlns:a16="http://schemas.microsoft.com/office/drawing/2014/main" id="{B0BFF8D2-0EA0-42A3-BD35-70958E444A50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133350</xdr:colOff>
      <xdr:row>7</xdr:row>
      <xdr:rowOff>95250</xdr:rowOff>
    </xdr:from>
    <xdr:to>
      <xdr:col>15</xdr:col>
      <xdr:colOff>28575</xdr:colOff>
      <xdr:row>8</xdr:row>
      <xdr:rowOff>57150</xdr:rowOff>
    </xdr:to>
    <xdr:sp macro="" textlink="">
      <xdr:nvSpPr>
        <xdr:cNvPr id="1037" name="Rectangle 1025">
          <a:extLst>
            <a:ext uri="{FF2B5EF4-FFF2-40B4-BE49-F238E27FC236}">
              <a16:creationId xmlns:a16="http://schemas.microsoft.com/office/drawing/2014/main" id="{CA2A21A6-4E3B-4D7C-9AB4-E5B0DB4CB1CD}"/>
            </a:ext>
          </a:extLst>
        </xdr:cNvPr>
        <xdr:cNvSpPr>
          <a:spLocks noRot="1" noChangeArrowheads="1"/>
        </xdr:cNvSpPr>
      </xdr:nvSpPr>
      <xdr:spPr bwMode="auto">
        <a:xfrm>
          <a:off x="6696075" y="3238500"/>
          <a:ext cx="190500" cy="47625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700"/>
            </a:lnSpc>
            <a:defRPr sz="1000"/>
          </a:pPr>
          <a:r>
            <a:rPr lang="ko-KR" altLang="en-US" sz="1100" b="1" i="0" u="none" strike="noStrike" baseline="0">
              <a:solidFill>
                <a:srgbClr val="333333"/>
              </a:solidFill>
              <a:latin typeface="맑은 고딕"/>
              <a:ea typeface="맑은 고딕"/>
            </a:rPr>
            <a:t> </a:t>
          </a:r>
        </a:p>
        <a:p>
          <a:pPr algn="l" rtl="0">
            <a:lnSpc>
              <a:spcPts val="1700"/>
            </a:lnSpc>
            <a:defRPr sz="1000"/>
          </a:pPr>
          <a:endParaRPr lang="ko-KR" altLang="en-US" sz="1100" b="1" i="0" u="none" strike="noStrike" baseline="0">
            <a:solidFill>
              <a:srgbClr val="333333"/>
            </a:solidFill>
            <a:latin typeface="맑은 고딕"/>
            <a:ea typeface="맑은 고딕"/>
          </a:endParaRPr>
        </a:p>
      </xdr:txBody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08" name="Rectangle 1025">
          <a:extLst>
            <a:ext uri="{FF2B5EF4-FFF2-40B4-BE49-F238E27FC236}">
              <a16:creationId xmlns:a16="http://schemas.microsoft.com/office/drawing/2014/main" id="{6D3D4250-B4D7-4AE1-90B1-F5ECE1DBFDC7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09" name="Rectangle 1025">
          <a:extLst>
            <a:ext uri="{FF2B5EF4-FFF2-40B4-BE49-F238E27FC236}">
              <a16:creationId xmlns:a16="http://schemas.microsoft.com/office/drawing/2014/main" id="{98043C58-D4EA-47F6-B93A-33D83124A365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10" name="Rectangle 1025">
          <a:extLst>
            <a:ext uri="{FF2B5EF4-FFF2-40B4-BE49-F238E27FC236}">
              <a16:creationId xmlns:a16="http://schemas.microsoft.com/office/drawing/2014/main" id="{A423F849-441B-4596-8C3A-3868626E0F20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11" name="Rectangle 1025">
          <a:extLst>
            <a:ext uri="{FF2B5EF4-FFF2-40B4-BE49-F238E27FC236}">
              <a16:creationId xmlns:a16="http://schemas.microsoft.com/office/drawing/2014/main" id="{E1DF1B78-C600-4A88-A5A7-7B2E5DEF8F08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12" name="Rectangle 1025">
          <a:extLst>
            <a:ext uri="{FF2B5EF4-FFF2-40B4-BE49-F238E27FC236}">
              <a16:creationId xmlns:a16="http://schemas.microsoft.com/office/drawing/2014/main" id="{DACDD78A-94CE-43B1-BA9C-A89B2C2FA877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200</xdr:row>
      <xdr:rowOff>85725</xdr:rowOff>
    </xdr:from>
    <xdr:to>
      <xdr:col>10</xdr:col>
      <xdr:colOff>161925</xdr:colOff>
      <xdr:row>204</xdr:row>
      <xdr:rowOff>85725</xdr:rowOff>
    </xdr:to>
    <xdr:sp macro="" textlink="">
      <xdr:nvSpPr>
        <xdr:cNvPr id="2050" name="직사각형 1027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 txBox="1">
          <a:spLocks noChangeArrowheads="1"/>
        </xdr:cNvSpPr>
      </xdr:nvSpPr>
      <xdr:spPr bwMode="auto">
        <a:xfrm>
          <a:off x="7553325" y="45577125"/>
          <a:ext cx="1562100" cy="9144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18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13"/>
  <sheetViews>
    <sheetView tabSelected="1" view="pageBreakPreview" zoomScaleNormal="100" zoomScaleSheetLayoutView="100" workbookViewId="0">
      <selection activeCell="D17" sqref="D17"/>
    </sheetView>
  </sheetViews>
  <sheetFormatPr defaultRowHeight="10.5" x14ac:dyDescent="0.15"/>
  <cols>
    <col min="1" max="1" width="5.5" customWidth="1"/>
    <col min="2" max="5" width="9.1640625" customWidth="1"/>
    <col min="6" max="6" width="13.1640625" customWidth="1"/>
    <col min="7" max="8" width="8" customWidth="1"/>
    <col min="9" max="9" width="5" customWidth="1"/>
    <col min="10" max="11" width="8" customWidth="1"/>
    <col min="12" max="15" width="5.1640625" customWidth="1"/>
    <col min="16" max="16" width="10.5" customWidth="1"/>
    <col min="17" max="23" width="5.1640625" customWidth="1"/>
    <col min="24" max="24" width="7.33203125" customWidth="1"/>
  </cols>
  <sheetData>
    <row r="1" spans="1:24" ht="59.25" customHeight="1" x14ac:dyDescent="0.15">
      <c r="A1" s="117" t="s">
        <v>930</v>
      </c>
      <c r="B1" s="72"/>
      <c r="C1" s="72"/>
      <c r="D1" s="72"/>
      <c r="E1" s="72"/>
      <c r="F1" s="139" t="s">
        <v>923</v>
      </c>
      <c r="G1" s="166" t="s">
        <v>927</v>
      </c>
      <c r="H1" s="167"/>
      <c r="I1" s="168"/>
      <c r="J1" s="175" t="s">
        <v>924</v>
      </c>
      <c r="K1" s="175"/>
      <c r="L1" s="176" t="s">
        <v>925</v>
      </c>
      <c r="M1" s="177"/>
      <c r="N1" s="178"/>
      <c r="O1" s="175" t="s">
        <v>926</v>
      </c>
      <c r="P1" s="175"/>
      <c r="Q1" s="166" t="s">
        <v>927</v>
      </c>
      <c r="R1" s="167"/>
      <c r="S1" s="168"/>
      <c r="T1" s="169"/>
      <c r="U1" s="170"/>
      <c r="V1" s="170"/>
      <c r="W1" s="170"/>
      <c r="X1" s="171"/>
    </row>
    <row r="2" spans="1:24" ht="27" customHeight="1" x14ac:dyDescent="0.15">
      <c r="A2" s="153" t="s">
        <v>731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5"/>
    </row>
    <row r="3" spans="1:24" ht="27" customHeight="1" x14ac:dyDescent="0.15">
      <c r="A3" s="156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8"/>
    </row>
    <row r="4" spans="1:24" ht="40.5" customHeight="1" x14ac:dyDescent="0.15">
      <c r="A4" s="19"/>
      <c r="B4" s="159" t="s">
        <v>857</v>
      </c>
      <c r="C4" s="159"/>
      <c r="D4" s="159"/>
      <c r="E4" s="159"/>
      <c r="F4" s="159" t="s">
        <v>929</v>
      </c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60"/>
    </row>
    <row r="5" spans="1:24" ht="40.5" customHeight="1" x14ac:dyDescent="0.15">
      <c r="A5" s="19"/>
      <c r="B5" s="159" t="s">
        <v>736</v>
      </c>
      <c r="C5" s="159"/>
      <c r="D5" s="159"/>
      <c r="E5" s="159"/>
      <c r="F5" s="161" t="s">
        <v>928</v>
      </c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2"/>
    </row>
    <row r="6" spans="1:24" ht="40.5" customHeight="1" x14ac:dyDescent="0.15">
      <c r="A6" s="19"/>
      <c r="B6" s="159" t="s">
        <v>853</v>
      </c>
      <c r="C6" s="159"/>
      <c r="D6" s="159"/>
      <c r="E6" s="159"/>
      <c r="F6" s="159" t="s">
        <v>881</v>
      </c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60"/>
    </row>
    <row r="7" spans="1:24" ht="40.5" hidden="1" customHeight="1" x14ac:dyDescent="0.15">
      <c r="A7" s="20"/>
      <c r="B7" s="118" t="s">
        <v>855</v>
      </c>
      <c r="C7" s="118"/>
      <c r="D7" s="118"/>
      <c r="E7" s="119"/>
      <c r="F7" s="163" t="e">
        <f>'원가계산서(기초단가)'!C28</f>
        <v>#REF!</v>
      </c>
      <c r="G7" s="163"/>
      <c r="H7" s="163"/>
      <c r="I7" s="163"/>
      <c r="J7" s="163"/>
      <c r="K7" s="164" t="e">
        <f>"금"&amp;NUMBERSTRING(F7,1)&amp;"원"</f>
        <v>#REF!</v>
      </c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20"/>
    </row>
    <row r="8" spans="1:24" ht="40.5" customHeight="1" x14ac:dyDescent="0.15">
      <c r="A8" s="20"/>
      <c r="B8" s="118" t="s">
        <v>856</v>
      </c>
      <c r="C8" s="121"/>
      <c r="D8" s="121"/>
      <c r="E8" s="121"/>
      <c r="F8" s="165">
        <f>'원가계산서(총괄)'!C28</f>
        <v>0</v>
      </c>
      <c r="G8" s="165"/>
      <c r="H8" s="165"/>
      <c r="I8" s="165"/>
      <c r="J8" s="165"/>
      <c r="K8" s="152" t="str">
        <f>"금"&amp;NUMBERSTRING(F8,1)&amp;"원"</f>
        <v>금영원</v>
      </c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22"/>
    </row>
    <row r="9" spans="1:24" ht="40.5" customHeight="1" x14ac:dyDescent="0.15">
      <c r="A9" s="19"/>
      <c r="B9" s="159" t="s">
        <v>854</v>
      </c>
      <c r="C9" s="159"/>
      <c r="D9" s="159"/>
      <c r="E9" s="159"/>
      <c r="F9" s="159" t="s">
        <v>916</v>
      </c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60"/>
    </row>
    <row r="10" spans="1:24" x14ac:dyDescent="0.15">
      <c r="A10" s="172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4"/>
    </row>
    <row r="11" spans="1:24" x14ac:dyDescent="0.15">
      <c r="A11" s="172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4"/>
    </row>
    <row r="12" spans="1:24" ht="39" customHeight="1" x14ac:dyDescent="0.15">
      <c r="A12" s="146" t="s">
        <v>931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8"/>
    </row>
    <row r="13" spans="1:24" ht="39" customHeight="1" x14ac:dyDescent="0.15">
      <c r="A13" s="149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1"/>
    </row>
  </sheetData>
  <mergeCells count="22">
    <mergeCell ref="Q1:S1"/>
    <mergeCell ref="T1:X1"/>
    <mergeCell ref="B9:E9"/>
    <mergeCell ref="F9:X9"/>
    <mergeCell ref="A10:W11"/>
    <mergeCell ref="X10:X11"/>
    <mergeCell ref="G1:I1"/>
    <mergeCell ref="J1:K1"/>
    <mergeCell ref="L1:N1"/>
    <mergeCell ref="O1:P1"/>
    <mergeCell ref="A12:X13"/>
    <mergeCell ref="K8:W8"/>
    <mergeCell ref="A2:X3"/>
    <mergeCell ref="B4:E4"/>
    <mergeCell ref="F4:X4"/>
    <mergeCell ref="B5:E5"/>
    <mergeCell ref="F5:X5"/>
    <mergeCell ref="B6:E6"/>
    <mergeCell ref="F6:X6"/>
    <mergeCell ref="F7:J7"/>
    <mergeCell ref="K7:W7"/>
    <mergeCell ref="F8:J8"/>
  </mergeCells>
  <phoneticPr fontId="30" type="noConversion"/>
  <pageMargins left="0.69986110925674438" right="0.69986110925674438" top="0.75" bottom="0.75" header="0.30000001192092896" footer="0.30000001192092896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28"/>
  <sheetViews>
    <sheetView view="pageBreakPreview" zoomScaleNormal="100" zoomScaleSheetLayoutView="100" workbookViewId="0">
      <selection activeCell="D27" sqref="D27"/>
    </sheetView>
  </sheetViews>
  <sheetFormatPr defaultRowHeight="10.5" x14ac:dyDescent="0.15"/>
  <cols>
    <col min="1" max="1" width="38.83203125" customWidth="1"/>
    <col min="2" max="2" width="47.6640625" bestFit="1" customWidth="1"/>
    <col min="3" max="4" width="38.83203125" customWidth="1"/>
    <col min="7" max="7" width="15.83203125" bestFit="1" customWidth="1"/>
  </cols>
  <sheetData>
    <row r="1" spans="1:4" ht="45" customHeight="1" x14ac:dyDescent="0.15">
      <c r="A1" s="179" t="s">
        <v>859</v>
      </c>
      <c r="B1" s="179"/>
      <c r="C1" s="179"/>
      <c r="D1" s="179"/>
    </row>
    <row r="2" spans="1:4" ht="11.25" x14ac:dyDescent="0.15">
      <c r="A2" s="21"/>
      <c r="B2" s="21"/>
      <c r="C2" s="21"/>
      <c r="D2" s="21"/>
    </row>
    <row r="3" spans="1:4" ht="21" customHeight="1" x14ac:dyDescent="0.15">
      <c r="A3" s="180" t="s">
        <v>552</v>
      </c>
      <c r="B3" s="182" t="s">
        <v>738</v>
      </c>
      <c r="C3" s="182" t="s">
        <v>558</v>
      </c>
      <c r="D3" s="184" t="s">
        <v>861</v>
      </c>
    </row>
    <row r="4" spans="1:4" ht="21" customHeight="1" x14ac:dyDescent="0.15">
      <c r="A4" s="181"/>
      <c r="B4" s="183"/>
      <c r="C4" s="183"/>
      <c r="D4" s="185"/>
    </row>
    <row r="5" spans="1:4" ht="17.25" customHeight="1" x14ac:dyDescent="0.15">
      <c r="A5" s="22" t="s">
        <v>746</v>
      </c>
      <c r="B5" s="23" t="s">
        <v>122</v>
      </c>
      <c r="C5" s="24">
        <f>TRUNC(C6+C7+C8,0)</f>
        <v>0</v>
      </c>
      <c r="D5" s="25" t="s">
        <v>122</v>
      </c>
    </row>
    <row r="6" spans="1:4" ht="17.25" customHeight="1" x14ac:dyDescent="0.15">
      <c r="A6" s="26" t="s">
        <v>750</v>
      </c>
      <c r="B6" s="27" t="s">
        <v>122</v>
      </c>
      <c r="C6" s="28">
        <f>'내역서(총괄)'!H5</f>
        <v>0</v>
      </c>
      <c r="D6" s="29" t="s">
        <v>122</v>
      </c>
    </row>
    <row r="7" spans="1:4" ht="17.25" customHeight="1" x14ac:dyDescent="0.15">
      <c r="A7" s="26" t="s">
        <v>615</v>
      </c>
      <c r="B7" s="27" t="s">
        <v>122</v>
      </c>
      <c r="C7" s="28">
        <f>'내역서(총괄)'!J5</f>
        <v>0</v>
      </c>
      <c r="D7" s="29" t="s">
        <v>122</v>
      </c>
    </row>
    <row r="8" spans="1:4" ht="17.25" customHeight="1" x14ac:dyDescent="0.15">
      <c r="A8" s="26" t="s">
        <v>614</v>
      </c>
      <c r="B8" s="27" t="s">
        <v>122</v>
      </c>
      <c r="C8" s="28">
        <f>'내역서(총괄)'!L5</f>
        <v>0</v>
      </c>
      <c r="D8" s="29" t="s">
        <v>122</v>
      </c>
    </row>
    <row r="9" spans="1:4" ht="17.25" customHeight="1" x14ac:dyDescent="0.15">
      <c r="A9" s="26" t="s">
        <v>751</v>
      </c>
      <c r="B9" s="27" t="s">
        <v>919</v>
      </c>
      <c r="C9" s="28">
        <f>'내역서(총괄)'!J7</f>
        <v>0</v>
      </c>
      <c r="D9" s="29" t="s">
        <v>122</v>
      </c>
    </row>
    <row r="10" spans="1:4" ht="17.25" customHeight="1" x14ac:dyDescent="0.15">
      <c r="A10" s="26" t="s">
        <v>612</v>
      </c>
      <c r="B10" s="27" t="s">
        <v>247</v>
      </c>
      <c r="C10" s="28">
        <f>'내역서(총괄)'!F8</f>
        <v>0</v>
      </c>
      <c r="D10" s="29" t="s">
        <v>122</v>
      </c>
    </row>
    <row r="11" spans="1:4" ht="17.25" customHeight="1" x14ac:dyDescent="0.15">
      <c r="A11" s="26" t="s">
        <v>743</v>
      </c>
      <c r="B11" s="27" t="s">
        <v>730</v>
      </c>
      <c r="C11" s="28">
        <f>'내역서(총괄)'!F9</f>
        <v>0</v>
      </c>
      <c r="D11" s="29" t="s">
        <v>122</v>
      </c>
    </row>
    <row r="12" spans="1:4" ht="17.25" customHeight="1" x14ac:dyDescent="0.15">
      <c r="A12" s="26" t="s">
        <v>739</v>
      </c>
      <c r="B12" s="27" t="s">
        <v>882</v>
      </c>
      <c r="C12" s="28">
        <f>'내역서(총괄)'!F10</f>
        <v>0</v>
      </c>
      <c r="D12" s="29" t="s">
        <v>122</v>
      </c>
    </row>
    <row r="13" spans="1:4" ht="17.25" customHeight="1" x14ac:dyDescent="0.15">
      <c r="A13" s="26" t="s">
        <v>745</v>
      </c>
      <c r="B13" s="27" t="s">
        <v>884</v>
      </c>
      <c r="C13" s="28">
        <f>'내역서(총괄)'!F11</f>
        <v>0</v>
      </c>
      <c r="D13" s="29" t="s">
        <v>122</v>
      </c>
    </row>
    <row r="14" spans="1:4" ht="17.25" customHeight="1" x14ac:dyDescent="0.15">
      <c r="A14" s="26" t="s">
        <v>747</v>
      </c>
      <c r="B14" s="27" t="s">
        <v>883</v>
      </c>
      <c r="C14" s="28">
        <f>'내역서(총괄)'!F12</f>
        <v>0</v>
      </c>
      <c r="D14" s="29" t="s">
        <v>122</v>
      </c>
    </row>
    <row r="15" spans="1:4" ht="17.25" customHeight="1" x14ac:dyDescent="0.15">
      <c r="A15" s="26" t="s">
        <v>733</v>
      </c>
      <c r="B15" s="27" t="s">
        <v>858</v>
      </c>
      <c r="C15" s="28">
        <f>'내역서(총괄)'!F16</f>
        <v>0</v>
      </c>
      <c r="D15" s="29"/>
    </row>
    <row r="16" spans="1:4" ht="17.25" customHeight="1" x14ac:dyDescent="0.15">
      <c r="A16" s="26" t="s">
        <v>326</v>
      </c>
      <c r="B16" s="27" t="s">
        <v>932</v>
      </c>
      <c r="C16" s="28">
        <f>'내역서(총괄)'!F13</f>
        <v>0</v>
      </c>
      <c r="D16" s="29" t="s">
        <v>122</v>
      </c>
    </row>
    <row r="17" spans="1:7" ht="17.25" customHeight="1" x14ac:dyDescent="0.15">
      <c r="A17" s="30" t="s">
        <v>744</v>
      </c>
      <c r="B17" s="27" t="s">
        <v>264</v>
      </c>
      <c r="C17" s="31">
        <f>'내역서(총괄)'!F14</f>
        <v>0</v>
      </c>
      <c r="D17" s="29" t="s">
        <v>122</v>
      </c>
    </row>
    <row r="18" spans="1:7" ht="17.25" customHeight="1" x14ac:dyDescent="0.15">
      <c r="A18" s="26" t="s">
        <v>741</v>
      </c>
      <c r="B18" s="27" t="s">
        <v>726</v>
      </c>
      <c r="C18" s="28">
        <f>'내역서(총괄)'!F15</f>
        <v>0</v>
      </c>
      <c r="D18" s="29" t="s">
        <v>122</v>
      </c>
    </row>
    <row r="19" spans="1:7" ht="17.25" customHeight="1" x14ac:dyDescent="0.15">
      <c r="A19" s="26" t="s">
        <v>740</v>
      </c>
      <c r="B19" s="27" t="s">
        <v>920</v>
      </c>
      <c r="C19" s="28">
        <f>'내역서(총괄)'!F17</f>
        <v>0</v>
      </c>
      <c r="D19" s="32" t="s">
        <v>122</v>
      </c>
    </row>
    <row r="20" spans="1:7" ht="17.25" customHeight="1" x14ac:dyDescent="0.15">
      <c r="A20" s="26" t="s">
        <v>909</v>
      </c>
      <c r="B20" s="27" t="s">
        <v>907</v>
      </c>
      <c r="C20" s="28">
        <f>'내역서(총괄)'!F18</f>
        <v>0</v>
      </c>
      <c r="D20" s="32"/>
    </row>
    <row r="21" spans="1:7" ht="17.25" customHeight="1" x14ac:dyDescent="0.15">
      <c r="A21" s="26" t="s">
        <v>911</v>
      </c>
      <c r="B21" s="27" t="s">
        <v>908</v>
      </c>
      <c r="C21" s="28">
        <f>'내역서(총괄)'!F19</f>
        <v>0</v>
      </c>
      <c r="D21" s="32"/>
    </row>
    <row r="22" spans="1:7" ht="17.25" customHeight="1" x14ac:dyDescent="0.15">
      <c r="A22" s="26" t="s">
        <v>899</v>
      </c>
      <c r="B22" s="27" t="s">
        <v>914</v>
      </c>
      <c r="C22" s="28">
        <f>TRUNC((SUM(C6:C21)),0)</f>
        <v>0</v>
      </c>
      <c r="D22" s="29" t="s">
        <v>122</v>
      </c>
    </row>
    <row r="23" spans="1:7" ht="17.25" customHeight="1" x14ac:dyDescent="0.15">
      <c r="A23" s="26" t="s">
        <v>900</v>
      </c>
      <c r="B23" s="27" t="s">
        <v>934</v>
      </c>
      <c r="C23" s="28">
        <f>'내역서(총괄)'!F21</f>
        <v>0</v>
      </c>
      <c r="D23" s="29" t="s">
        <v>122</v>
      </c>
      <c r="G23" s="145">
        <f>(C22+C23-C6)*(15/100)</f>
        <v>0</v>
      </c>
    </row>
    <row r="24" spans="1:7" ht="17.25" customHeight="1" x14ac:dyDescent="0.15">
      <c r="A24" s="26" t="s">
        <v>901</v>
      </c>
      <c r="B24" s="27" t="s">
        <v>933</v>
      </c>
      <c r="C24" s="28">
        <f>'내역서(총괄)'!F22</f>
        <v>0</v>
      </c>
      <c r="D24" s="29" t="s">
        <v>122</v>
      </c>
    </row>
    <row r="25" spans="1:7" ht="17.25" customHeight="1" x14ac:dyDescent="0.15">
      <c r="A25" s="26" t="s">
        <v>902</v>
      </c>
      <c r="B25" s="27"/>
      <c r="C25" s="28">
        <f>'내역서(총괄)'!F23</f>
        <v>0</v>
      </c>
      <c r="D25" s="29"/>
    </row>
    <row r="26" spans="1:7" ht="17.25" customHeight="1" x14ac:dyDescent="0.15">
      <c r="A26" s="26" t="s">
        <v>903</v>
      </c>
      <c r="B26" s="27" t="s">
        <v>935</v>
      </c>
      <c r="C26" s="28">
        <f>TRUNC((SUM(C22:C25)),0)</f>
        <v>0</v>
      </c>
      <c r="D26" s="29" t="s">
        <v>122</v>
      </c>
    </row>
    <row r="27" spans="1:7" ht="17.25" customHeight="1" x14ac:dyDescent="0.15">
      <c r="A27" s="26" t="s">
        <v>904</v>
      </c>
      <c r="B27" s="27" t="s">
        <v>936</v>
      </c>
      <c r="C27" s="28">
        <f>TRUNC((C26)*0.1,0)</f>
        <v>0</v>
      </c>
      <c r="D27" s="29" t="s">
        <v>122</v>
      </c>
    </row>
    <row r="28" spans="1:7" ht="17.25" customHeight="1" x14ac:dyDescent="0.15">
      <c r="A28" s="33" t="s">
        <v>905</v>
      </c>
      <c r="B28" s="34" t="s">
        <v>937</v>
      </c>
      <c r="C28" s="35">
        <f>TRUNC(C26+C27,-3)</f>
        <v>0</v>
      </c>
      <c r="D28" s="36"/>
    </row>
  </sheetData>
  <mergeCells count="5">
    <mergeCell ref="A1:D1"/>
    <mergeCell ref="A3:A4"/>
    <mergeCell ref="B3:B4"/>
    <mergeCell ref="C3:C4"/>
    <mergeCell ref="D3:D4"/>
  </mergeCells>
  <phoneticPr fontId="30" type="noConversion"/>
  <pageMargins left="0.69986110925674438" right="0.69986110925674438" top="0.75" bottom="0.75" header="0.30000001192092896" footer="0.30000001192092896"/>
  <pageSetup paperSize="9" scale="9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BI307"/>
  <sheetViews>
    <sheetView view="pageBreakPreview" zoomScaleNormal="100" zoomScaleSheetLayoutView="100" workbookViewId="0">
      <pane ySplit="4" topLeftCell="A86" activePane="bottomLeft" state="frozen"/>
      <selection activeCell="B4" sqref="B4"/>
      <selection pane="bottomLeft" activeCell="AN107" sqref="AN107"/>
    </sheetView>
  </sheetViews>
  <sheetFormatPr defaultRowHeight="18.399999999999999" customHeight="1" x14ac:dyDescent="0.15"/>
  <cols>
    <col min="1" max="1" width="40.5" bestFit="1" customWidth="1"/>
    <col min="2" max="2" width="25.1640625" customWidth="1"/>
    <col min="3" max="3" width="8" customWidth="1"/>
    <col min="4" max="4" width="5" style="116" customWidth="1"/>
    <col min="5" max="12" width="13" customWidth="1"/>
    <col min="13" max="13" width="10" customWidth="1"/>
    <col min="14" max="27" width="9.33203125" hidden="1" customWidth="1"/>
    <col min="28" max="28" width="13.33203125" hidden="1" customWidth="1"/>
    <col min="29" max="29" width="9.33203125" hidden="1" customWidth="1"/>
    <col min="30" max="30" width="13.33203125" hidden="1" customWidth="1"/>
    <col min="31" max="39" width="9.33203125" hidden="1" customWidth="1"/>
    <col min="40" max="40" width="9.33203125" customWidth="1"/>
    <col min="41" max="41" width="15.5" customWidth="1"/>
    <col min="42" max="59" width="9.33203125" customWidth="1"/>
  </cols>
  <sheetData>
    <row r="1" spans="1:61" ht="18.399999999999999" customHeight="1" x14ac:dyDescent="0.15">
      <c r="A1" t="s">
        <v>191</v>
      </c>
    </row>
    <row r="2" spans="1:61" ht="18.399999999999999" customHeight="1" x14ac:dyDescent="0.15">
      <c r="A2" s="189" t="s">
        <v>386</v>
      </c>
      <c r="B2" s="186" t="s">
        <v>206</v>
      </c>
      <c r="C2" s="186" t="s">
        <v>162</v>
      </c>
      <c r="D2" s="186" t="s">
        <v>235</v>
      </c>
      <c r="E2" s="186" t="s">
        <v>553</v>
      </c>
      <c r="F2" s="186" t="s">
        <v>122</v>
      </c>
      <c r="G2" s="186" t="s">
        <v>494</v>
      </c>
      <c r="H2" s="186" t="s">
        <v>122</v>
      </c>
      <c r="I2" s="186" t="s">
        <v>427</v>
      </c>
      <c r="J2" s="186" t="s">
        <v>122</v>
      </c>
      <c r="K2" s="186" t="s">
        <v>364</v>
      </c>
      <c r="L2" s="186" t="s">
        <v>122</v>
      </c>
      <c r="M2" s="187" t="s">
        <v>201</v>
      </c>
    </row>
    <row r="3" spans="1:61" ht="18.399999999999999" customHeight="1" x14ac:dyDescent="0.15">
      <c r="A3" s="190" t="s">
        <v>122</v>
      </c>
      <c r="B3" s="191" t="s">
        <v>122</v>
      </c>
      <c r="C3" s="191" t="s">
        <v>122</v>
      </c>
      <c r="D3" s="191" t="s">
        <v>122</v>
      </c>
      <c r="E3" s="8" t="s">
        <v>220</v>
      </c>
      <c r="F3" s="8" t="s">
        <v>193</v>
      </c>
      <c r="G3" s="8" t="s">
        <v>220</v>
      </c>
      <c r="H3" s="8" t="s">
        <v>193</v>
      </c>
      <c r="I3" s="8" t="s">
        <v>220</v>
      </c>
      <c r="J3" s="8" t="s">
        <v>193</v>
      </c>
      <c r="K3" s="8" t="s">
        <v>220</v>
      </c>
      <c r="L3" s="8" t="s">
        <v>193</v>
      </c>
      <c r="M3" s="188" t="s">
        <v>122</v>
      </c>
      <c r="S3" s="1" t="s">
        <v>221</v>
      </c>
      <c r="T3" s="1" t="s">
        <v>506</v>
      </c>
      <c r="U3" s="1" t="s">
        <v>207</v>
      </c>
      <c r="V3" s="1" t="s">
        <v>199</v>
      </c>
      <c r="W3" s="1" t="s">
        <v>190</v>
      </c>
      <c r="X3" s="1" t="s">
        <v>177</v>
      </c>
      <c r="Y3" s="1" t="s">
        <v>501</v>
      </c>
    </row>
    <row r="4" spans="1:61" ht="18.399999999999999" customHeight="1" x14ac:dyDescent="0.15">
      <c r="A4" s="6" t="s">
        <v>538</v>
      </c>
      <c r="B4" s="2" t="s">
        <v>122</v>
      </c>
      <c r="C4" s="59">
        <v>1</v>
      </c>
      <c r="D4" s="1" t="s">
        <v>98</v>
      </c>
      <c r="F4" s="9"/>
      <c r="H4" s="9"/>
      <c r="J4" s="9"/>
      <c r="L4" s="9"/>
      <c r="M4" s="7"/>
    </row>
    <row r="5" spans="1:61" ht="18.399999999999999" customHeight="1" x14ac:dyDescent="0.15">
      <c r="A5" s="6" t="s">
        <v>245</v>
      </c>
      <c r="B5" s="2" t="s">
        <v>122</v>
      </c>
      <c r="C5" s="59">
        <v>1</v>
      </c>
      <c r="D5" s="1" t="s">
        <v>98</v>
      </c>
      <c r="E5" s="9"/>
      <c r="F5" s="9"/>
      <c r="G5" s="9"/>
      <c r="H5" s="9"/>
      <c r="I5" s="9"/>
      <c r="J5" s="9"/>
      <c r="K5" s="9"/>
      <c r="L5" s="9"/>
      <c r="M5" s="7"/>
      <c r="AA5" s="10"/>
      <c r="AB5" s="5"/>
      <c r="AC5" s="10"/>
      <c r="AD5" s="4"/>
      <c r="BI5" s="131" t="str">
        <f>HYPERLINK("#내역서!A29","AA00 →")</f>
        <v>AA00 →</v>
      </c>
    </row>
    <row r="6" spans="1:61" ht="18.399999999999999" customHeight="1" x14ac:dyDescent="0.15">
      <c r="A6" s="6" t="s">
        <v>132</v>
      </c>
      <c r="B6" s="2" t="s">
        <v>122</v>
      </c>
      <c r="C6" s="59"/>
      <c r="D6" s="1" t="s">
        <v>122</v>
      </c>
      <c r="E6" s="9"/>
      <c r="F6" s="9"/>
      <c r="G6" s="1"/>
      <c r="H6" s="9"/>
      <c r="I6" s="1"/>
      <c r="J6" s="9"/>
      <c r="K6" s="1"/>
      <c r="L6" s="9"/>
      <c r="M6" s="7"/>
      <c r="AA6" s="10"/>
      <c r="AB6" s="5"/>
      <c r="AC6" s="10"/>
      <c r="AD6" s="4"/>
    </row>
    <row r="7" spans="1:61" ht="18.399999999999999" customHeight="1" x14ac:dyDescent="0.15">
      <c r="A7" s="6" t="s">
        <v>699</v>
      </c>
      <c r="B7" s="75" t="s">
        <v>917</v>
      </c>
      <c r="C7" s="59">
        <v>1</v>
      </c>
      <c r="D7" s="1" t="s">
        <v>98</v>
      </c>
      <c r="E7" s="9"/>
      <c r="F7" s="9"/>
      <c r="G7" s="1"/>
      <c r="H7" s="9"/>
      <c r="I7" s="1"/>
      <c r="J7" s="9"/>
      <c r="K7" s="1"/>
      <c r="L7" s="9"/>
      <c r="M7" s="7"/>
      <c r="AA7" s="10"/>
      <c r="AB7" s="5"/>
      <c r="AC7" s="10"/>
      <c r="AD7" s="4"/>
    </row>
    <row r="8" spans="1:61" ht="18.399999999999999" customHeight="1" x14ac:dyDescent="0.15">
      <c r="A8" s="6" t="s">
        <v>142</v>
      </c>
      <c r="B8" s="75" t="s">
        <v>249</v>
      </c>
      <c r="C8" s="59">
        <v>1</v>
      </c>
      <c r="D8" s="1" t="s">
        <v>98</v>
      </c>
      <c r="E8" s="9"/>
      <c r="F8" s="9"/>
      <c r="G8" s="1"/>
      <c r="H8" s="9"/>
      <c r="I8" s="1"/>
      <c r="J8" s="9"/>
      <c r="K8" s="1"/>
      <c r="L8" s="9"/>
      <c r="M8" s="7"/>
      <c r="AA8" s="10"/>
      <c r="AB8" s="5"/>
      <c r="AC8" s="10"/>
      <c r="AD8" s="4"/>
    </row>
    <row r="9" spans="1:61" ht="18.399999999999999" customHeight="1" x14ac:dyDescent="0.15">
      <c r="A9" s="6" t="s">
        <v>675</v>
      </c>
      <c r="B9" s="75" t="s">
        <v>729</v>
      </c>
      <c r="C9" s="59">
        <v>1</v>
      </c>
      <c r="D9" s="1" t="s">
        <v>98</v>
      </c>
      <c r="E9" s="9"/>
      <c r="F9" s="9"/>
      <c r="G9" s="1"/>
      <c r="H9" s="9"/>
      <c r="I9" s="1"/>
      <c r="J9" s="9"/>
      <c r="K9" s="1"/>
      <c r="L9" s="9"/>
      <c r="M9" s="7"/>
      <c r="AA9" s="10"/>
      <c r="AB9" s="5"/>
      <c r="AC9" s="10"/>
      <c r="AD9" s="4"/>
    </row>
    <row r="10" spans="1:61" ht="18.399999999999999" customHeight="1" x14ac:dyDescent="0.15">
      <c r="A10" s="6" t="s">
        <v>146</v>
      </c>
      <c r="B10" s="75" t="s">
        <v>885</v>
      </c>
      <c r="C10" s="59">
        <v>1</v>
      </c>
      <c r="D10" s="1" t="s">
        <v>98</v>
      </c>
      <c r="E10" s="9"/>
      <c r="F10" s="9"/>
      <c r="G10" s="1"/>
      <c r="H10" s="9"/>
      <c r="I10" s="1"/>
      <c r="J10" s="9"/>
      <c r="K10" s="1"/>
      <c r="L10" s="9"/>
      <c r="M10" s="7"/>
      <c r="AA10" s="10"/>
      <c r="AB10" s="5"/>
      <c r="AC10" s="10"/>
      <c r="AD10" s="4"/>
    </row>
    <row r="11" spans="1:61" ht="18.399999999999999" customHeight="1" x14ac:dyDescent="0.15">
      <c r="A11" s="6" t="s">
        <v>144</v>
      </c>
      <c r="B11" s="75" t="s">
        <v>886</v>
      </c>
      <c r="C11" s="59">
        <v>1</v>
      </c>
      <c r="D11" s="1" t="s">
        <v>98</v>
      </c>
      <c r="E11" s="9"/>
      <c r="F11" s="9"/>
      <c r="G11" s="1"/>
      <c r="H11" s="9"/>
      <c r="I11" s="1"/>
      <c r="J11" s="9"/>
      <c r="K11" s="1"/>
      <c r="L11" s="9"/>
      <c r="M11" s="7"/>
      <c r="AA11" s="10"/>
      <c r="AB11" s="5"/>
      <c r="AC11" s="10"/>
      <c r="AD11" s="4"/>
    </row>
    <row r="12" spans="1:61" ht="18.399999999999999" customHeight="1" x14ac:dyDescent="0.15">
      <c r="A12" s="6" t="s">
        <v>632</v>
      </c>
      <c r="B12" s="75" t="s">
        <v>887</v>
      </c>
      <c r="C12" s="59">
        <v>1</v>
      </c>
      <c r="D12" s="1" t="s">
        <v>98</v>
      </c>
      <c r="E12" s="9"/>
      <c r="F12" s="9"/>
      <c r="G12" s="1"/>
      <c r="H12" s="9"/>
      <c r="I12" s="1"/>
      <c r="J12" s="9"/>
      <c r="K12" s="1"/>
      <c r="L12" s="9"/>
      <c r="M12" s="7"/>
      <c r="AA12" s="11"/>
      <c r="AB12" s="5"/>
      <c r="AC12" s="11"/>
      <c r="AD12" s="4"/>
      <c r="AE12" s="10"/>
      <c r="AF12" s="5"/>
      <c r="AG12" s="10"/>
      <c r="AH12" s="4"/>
    </row>
    <row r="13" spans="1:61" ht="18.399999999999999" customHeight="1" x14ac:dyDescent="0.15">
      <c r="A13" s="6" t="s">
        <v>350</v>
      </c>
      <c r="B13" s="75" t="s">
        <v>938</v>
      </c>
      <c r="C13" s="59">
        <v>1</v>
      </c>
      <c r="D13" s="1" t="s">
        <v>98</v>
      </c>
      <c r="E13" s="9"/>
      <c r="F13" s="9"/>
      <c r="G13" s="1"/>
      <c r="H13" s="9"/>
      <c r="I13" s="1"/>
      <c r="J13" s="9"/>
      <c r="K13" s="1"/>
      <c r="L13" s="9"/>
      <c r="M13" s="7"/>
      <c r="AA13" s="11"/>
      <c r="AB13" s="5"/>
      <c r="AC13" s="11"/>
      <c r="AD13" s="4"/>
    </row>
    <row r="14" spans="1:61" ht="18.399999999999999" customHeight="1" x14ac:dyDescent="0.15">
      <c r="A14" s="6" t="s">
        <v>727</v>
      </c>
      <c r="B14" s="75" t="s">
        <v>262</v>
      </c>
      <c r="C14" s="59">
        <v>1</v>
      </c>
      <c r="D14" s="1" t="s">
        <v>98</v>
      </c>
      <c r="E14" s="9"/>
      <c r="F14" s="9"/>
      <c r="G14" s="1"/>
      <c r="H14" s="9"/>
      <c r="I14" s="1"/>
      <c r="J14" s="9"/>
      <c r="K14" s="1"/>
      <c r="L14" s="9"/>
      <c r="M14" s="7"/>
      <c r="AA14" s="11"/>
      <c r="AB14" s="5"/>
      <c r="AC14" s="11"/>
      <c r="AD14" s="4"/>
      <c r="AE14" s="10"/>
      <c r="AF14" s="5"/>
      <c r="AG14" s="10"/>
      <c r="AH14" s="4"/>
    </row>
    <row r="15" spans="1:61" ht="18.399999999999999" customHeight="1" x14ac:dyDescent="0.15">
      <c r="A15" s="6" t="s">
        <v>621</v>
      </c>
      <c r="B15" s="75" t="s">
        <v>668</v>
      </c>
      <c r="C15" s="59">
        <v>1</v>
      </c>
      <c r="D15" s="1" t="s">
        <v>98</v>
      </c>
      <c r="E15" s="9"/>
      <c r="F15" s="9"/>
      <c r="G15" s="1"/>
      <c r="H15" s="9"/>
      <c r="I15" s="1"/>
      <c r="J15" s="9"/>
      <c r="K15" s="1"/>
      <c r="L15" s="9"/>
      <c r="M15" s="7"/>
      <c r="AA15" s="10"/>
      <c r="AB15" s="5"/>
      <c r="AC15" s="10"/>
      <c r="AD15" s="4"/>
    </row>
    <row r="16" spans="1:61" ht="18.399999999999999" customHeight="1" x14ac:dyDescent="0.15">
      <c r="A16" s="6" t="s">
        <v>692</v>
      </c>
      <c r="B16" s="75" t="s">
        <v>514</v>
      </c>
      <c r="C16" s="59">
        <v>1</v>
      </c>
      <c r="D16" s="1" t="s">
        <v>98</v>
      </c>
      <c r="E16" s="9"/>
      <c r="F16" s="9"/>
      <c r="G16" s="1"/>
      <c r="H16" s="9"/>
      <c r="I16" s="1"/>
      <c r="J16" s="9"/>
      <c r="K16" s="1"/>
      <c r="L16" s="9"/>
      <c r="M16" s="7"/>
      <c r="AA16" s="10"/>
      <c r="AB16" s="5"/>
      <c r="AC16" s="10"/>
      <c r="AD16" s="4"/>
    </row>
    <row r="17" spans="1:61" ht="18.399999999999999" customHeight="1" x14ac:dyDescent="0.15">
      <c r="A17" s="6" t="s">
        <v>585</v>
      </c>
      <c r="B17" s="75" t="s">
        <v>918</v>
      </c>
      <c r="C17" s="59">
        <v>1</v>
      </c>
      <c r="D17" s="1" t="s">
        <v>98</v>
      </c>
      <c r="E17" s="9"/>
      <c r="F17" s="9"/>
      <c r="G17" s="1"/>
      <c r="H17" s="9"/>
      <c r="I17" s="1"/>
      <c r="J17" s="9"/>
      <c r="K17" s="1"/>
      <c r="L17" s="9"/>
      <c r="M17" s="7"/>
      <c r="AA17" s="10"/>
      <c r="AB17" s="5"/>
      <c r="AC17" s="10"/>
      <c r="AD17" s="4"/>
      <c r="AO17" s="123"/>
    </row>
    <row r="18" spans="1:61" ht="18.399999999999999" customHeight="1" x14ac:dyDescent="0.15">
      <c r="A18" s="53" t="s">
        <v>895</v>
      </c>
      <c r="B18" s="133" t="s">
        <v>891</v>
      </c>
      <c r="C18" s="62">
        <v>1</v>
      </c>
      <c r="D18" s="124" t="s">
        <v>98</v>
      </c>
      <c r="E18" s="56"/>
      <c r="F18" s="56"/>
      <c r="G18" s="124"/>
      <c r="H18" s="56"/>
      <c r="I18" s="124"/>
      <c r="J18" s="56"/>
      <c r="K18" s="124"/>
      <c r="L18" s="56"/>
      <c r="M18" s="58"/>
      <c r="AA18" s="10"/>
      <c r="AB18" s="5"/>
      <c r="AC18" s="10"/>
      <c r="AD18" s="4"/>
      <c r="AO18" s="123"/>
    </row>
    <row r="19" spans="1:61" ht="18.399999999999999" customHeight="1" x14ac:dyDescent="0.15">
      <c r="A19" s="53" t="s">
        <v>889</v>
      </c>
      <c r="B19" s="133" t="s">
        <v>893</v>
      </c>
      <c r="C19" s="62">
        <v>1</v>
      </c>
      <c r="D19" s="124" t="s">
        <v>98</v>
      </c>
      <c r="E19" s="56"/>
      <c r="F19" s="56"/>
      <c r="G19" s="124"/>
      <c r="H19" s="56"/>
      <c r="I19" s="124"/>
      <c r="J19" s="56"/>
      <c r="K19" s="124"/>
      <c r="L19" s="56"/>
      <c r="M19" s="58"/>
      <c r="AA19" s="10"/>
      <c r="AB19" s="5"/>
      <c r="AC19" s="10"/>
      <c r="AD19" s="4"/>
      <c r="AO19" s="123"/>
    </row>
    <row r="20" spans="1:61" ht="18.399999999999999" customHeight="1" x14ac:dyDescent="0.15">
      <c r="A20" s="6" t="s">
        <v>737</v>
      </c>
      <c r="B20" s="2" t="s">
        <v>122</v>
      </c>
      <c r="C20" s="59"/>
      <c r="D20" s="1" t="s">
        <v>122</v>
      </c>
      <c r="E20" s="9"/>
      <c r="F20" s="9"/>
      <c r="G20" s="1"/>
      <c r="H20" s="9"/>
      <c r="I20" s="1"/>
      <c r="J20" s="9"/>
      <c r="K20" s="1"/>
      <c r="L20" s="9"/>
      <c r="M20" s="7"/>
      <c r="AA20" s="10"/>
      <c r="AB20" s="5"/>
      <c r="AC20" s="10"/>
      <c r="AD20" s="4"/>
      <c r="AO20" s="123"/>
    </row>
    <row r="21" spans="1:61" ht="18.399999999999999" customHeight="1" x14ac:dyDescent="0.15">
      <c r="A21" s="6" t="s">
        <v>897</v>
      </c>
      <c r="B21" s="2" t="s">
        <v>583</v>
      </c>
      <c r="C21" s="59">
        <v>1</v>
      </c>
      <c r="D21" s="1" t="s">
        <v>98</v>
      </c>
      <c r="E21" s="9"/>
      <c r="F21" s="9"/>
      <c r="G21" s="1"/>
      <c r="H21" s="9"/>
      <c r="I21" s="1"/>
      <c r="J21" s="9"/>
      <c r="K21" s="1"/>
      <c r="L21" s="9"/>
      <c r="M21" s="7"/>
      <c r="AA21" s="10"/>
      <c r="AB21" s="5"/>
      <c r="AC21" s="10"/>
      <c r="AD21" s="4"/>
      <c r="AO21" s="123"/>
    </row>
    <row r="22" spans="1:61" ht="18.399999999999999" customHeight="1" x14ac:dyDescent="0.15">
      <c r="A22" s="6" t="s">
        <v>898</v>
      </c>
      <c r="B22" s="2" t="s">
        <v>943</v>
      </c>
      <c r="C22" s="59">
        <v>1</v>
      </c>
      <c r="D22" s="1" t="s">
        <v>98</v>
      </c>
      <c r="E22" s="9"/>
      <c r="F22" s="9"/>
      <c r="G22" s="1"/>
      <c r="H22" s="9"/>
      <c r="I22" s="1"/>
      <c r="J22" s="9"/>
      <c r="K22" s="1"/>
      <c r="L22" s="9"/>
      <c r="M22" s="7"/>
      <c r="AA22" s="10"/>
      <c r="AB22" s="5"/>
      <c r="AC22" s="10"/>
      <c r="AD22" s="4"/>
      <c r="AE22" s="10"/>
      <c r="AF22" s="5"/>
      <c r="AG22" s="10"/>
      <c r="AH22" s="4"/>
      <c r="AI22" s="10"/>
      <c r="AJ22" s="5"/>
      <c r="AK22" s="10"/>
      <c r="AL22" s="4"/>
      <c r="AO22" s="123"/>
    </row>
    <row r="23" spans="1:61" ht="18.399999999999999" customHeight="1" x14ac:dyDescent="0.15">
      <c r="A23" s="6" t="s">
        <v>748</v>
      </c>
      <c r="B23" s="2"/>
      <c r="C23" s="59">
        <v>1</v>
      </c>
      <c r="D23" s="1" t="s">
        <v>98</v>
      </c>
      <c r="E23" s="9"/>
      <c r="F23" s="9"/>
      <c r="G23" s="1"/>
      <c r="H23" s="9"/>
      <c r="I23" s="1"/>
      <c r="J23" s="9"/>
      <c r="K23" s="1"/>
      <c r="L23" s="9"/>
      <c r="M23" s="7"/>
      <c r="AA23" s="10"/>
      <c r="AB23" s="5"/>
      <c r="AC23" s="10"/>
      <c r="AD23" s="4"/>
      <c r="AE23" s="37"/>
      <c r="AF23" s="38"/>
      <c r="AG23" s="37"/>
      <c r="AH23" s="39"/>
      <c r="AI23" s="37"/>
      <c r="AJ23" s="38"/>
      <c r="AK23" s="37"/>
      <c r="AL23" s="39"/>
      <c r="AO23" s="123"/>
    </row>
    <row r="24" spans="1:61" ht="18.399999999999999" customHeight="1" x14ac:dyDescent="0.15">
      <c r="A24" s="6" t="s">
        <v>666</v>
      </c>
      <c r="B24" s="2" t="s">
        <v>122</v>
      </c>
      <c r="C24" s="59"/>
      <c r="D24" s="1" t="s">
        <v>122</v>
      </c>
      <c r="E24" s="9"/>
      <c r="F24" s="9"/>
      <c r="G24" s="1"/>
      <c r="H24" s="9"/>
      <c r="I24" s="1"/>
      <c r="J24" s="9"/>
      <c r="K24" s="1"/>
      <c r="L24" s="9"/>
      <c r="M24" s="7"/>
      <c r="AA24" s="10"/>
      <c r="AB24" s="5"/>
      <c r="AC24" s="10"/>
      <c r="AD24" s="4"/>
      <c r="AO24" s="12"/>
    </row>
    <row r="25" spans="1:61" ht="18.399999999999999" customHeight="1" x14ac:dyDescent="0.15">
      <c r="A25" s="6" t="s">
        <v>913</v>
      </c>
      <c r="B25" s="2" t="s">
        <v>72</v>
      </c>
      <c r="C25" s="59">
        <v>1</v>
      </c>
      <c r="D25" s="1" t="s">
        <v>98</v>
      </c>
      <c r="E25" s="9"/>
      <c r="F25" s="9"/>
      <c r="G25" s="1"/>
      <c r="H25" s="9"/>
      <c r="I25" s="1"/>
      <c r="J25" s="9"/>
      <c r="K25" s="1"/>
      <c r="L25" s="9"/>
      <c r="M25" s="7"/>
      <c r="AA25" s="10"/>
      <c r="AB25" s="5"/>
      <c r="AC25" s="10"/>
      <c r="AD25" s="4"/>
    </row>
    <row r="26" spans="1:61" ht="18.399999999999999" customHeight="1" x14ac:dyDescent="0.15">
      <c r="A26" s="53" t="s">
        <v>835</v>
      </c>
      <c r="B26" s="54" t="s">
        <v>122</v>
      </c>
      <c r="C26" s="62">
        <v>1</v>
      </c>
      <c r="D26" s="124" t="s">
        <v>98</v>
      </c>
      <c r="E26" s="56"/>
      <c r="F26" s="56"/>
      <c r="G26" s="124"/>
      <c r="H26" s="56"/>
      <c r="I26" s="124"/>
      <c r="J26" s="56"/>
      <c r="K26" s="124"/>
      <c r="L26" s="56"/>
      <c r="M26" s="58"/>
      <c r="AA26" s="10"/>
      <c r="AB26" s="5"/>
      <c r="AC26" s="10"/>
      <c r="AD26" s="4"/>
    </row>
    <row r="27" spans="1:61" ht="18.399999999999999" customHeight="1" x14ac:dyDescent="0.15">
      <c r="A27" s="6"/>
      <c r="B27" s="2"/>
      <c r="C27" s="59"/>
      <c r="D27" s="1"/>
      <c r="E27" s="9"/>
      <c r="F27" s="9"/>
      <c r="G27" s="9"/>
      <c r="H27" s="9"/>
      <c r="I27" s="9"/>
      <c r="J27" s="9"/>
      <c r="K27" s="9"/>
      <c r="L27" s="9"/>
      <c r="M27" s="7"/>
      <c r="AA27" s="10"/>
      <c r="AB27" s="5"/>
      <c r="AC27" s="10"/>
      <c r="AD27" s="4"/>
      <c r="AE27" s="10"/>
      <c r="AF27" s="5"/>
      <c r="AG27" s="10"/>
      <c r="AH27" s="4"/>
      <c r="AI27" s="10"/>
      <c r="AJ27" s="5"/>
      <c r="AK27" s="10"/>
      <c r="AL27" s="4"/>
      <c r="BI27" s="18"/>
    </row>
    <row r="28" spans="1:61" ht="18.399999999999999" customHeight="1" x14ac:dyDescent="0.15">
      <c r="A28" s="13"/>
      <c r="B28" s="1"/>
      <c r="C28" s="60"/>
      <c r="D28" s="1"/>
      <c r="E28" s="1"/>
      <c r="F28" s="1"/>
      <c r="G28" s="1"/>
      <c r="H28" s="1"/>
      <c r="I28" s="1"/>
      <c r="J28" s="1"/>
      <c r="K28" s="1"/>
      <c r="L28" s="1"/>
      <c r="M28" s="16"/>
    </row>
    <row r="29" spans="1:61" ht="18.399999999999999" customHeight="1" x14ac:dyDescent="0.15">
      <c r="A29" s="6" t="s">
        <v>416</v>
      </c>
      <c r="B29" s="2" t="s">
        <v>122</v>
      </c>
      <c r="C29" s="59">
        <v>1</v>
      </c>
      <c r="D29" s="1" t="s">
        <v>98</v>
      </c>
      <c r="F29" s="9"/>
      <c r="H29" s="9"/>
      <c r="J29" s="9"/>
      <c r="L29" s="9"/>
      <c r="M29" s="7"/>
    </row>
    <row r="30" spans="1:61" ht="18.399999999999999" customHeight="1" x14ac:dyDescent="0.15">
      <c r="A30" s="6" t="s">
        <v>734</v>
      </c>
      <c r="B30" s="2" t="s">
        <v>122</v>
      </c>
      <c r="C30" s="59">
        <v>1</v>
      </c>
      <c r="D30" s="1" t="s">
        <v>98</v>
      </c>
      <c r="E30" s="9"/>
      <c r="F30" s="9"/>
      <c r="G30" s="9"/>
      <c r="H30" s="9"/>
      <c r="I30" s="9"/>
      <c r="J30" s="9"/>
      <c r="K30" s="9"/>
      <c r="L30" s="9"/>
      <c r="M30" s="7"/>
      <c r="BI30" s="131" t="str">
        <f>HYPERLINK("#내역서!A33","AA01 →")</f>
        <v>AA01 →</v>
      </c>
    </row>
    <row r="31" spans="1:61" ht="18.399999999999999" customHeight="1" x14ac:dyDescent="0.15">
      <c r="A31" s="6" t="s">
        <v>238</v>
      </c>
      <c r="B31" s="2" t="s">
        <v>122</v>
      </c>
      <c r="C31" s="59"/>
      <c r="D31" s="1" t="s">
        <v>122</v>
      </c>
      <c r="E31" s="9"/>
      <c r="F31" s="9"/>
      <c r="G31" s="1"/>
      <c r="H31" s="9"/>
      <c r="I31" s="1"/>
      <c r="J31" s="9"/>
      <c r="K31" s="1"/>
      <c r="L31" s="9"/>
      <c r="M31" s="7"/>
    </row>
    <row r="32" spans="1:61" ht="18.399999999999999" customHeight="1" x14ac:dyDescent="0.15">
      <c r="A32" s="13"/>
      <c r="B32" s="1"/>
      <c r="C32" s="60"/>
      <c r="D32" s="1"/>
      <c r="E32" s="1"/>
      <c r="F32" s="1"/>
      <c r="G32" s="1"/>
      <c r="H32" s="1"/>
      <c r="I32" s="1"/>
      <c r="J32" s="1"/>
      <c r="K32" s="1"/>
      <c r="L32" s="1"/>
      <c r="M32" s="16"/>
    </row>
    <row r="33" spans="1:61" ht="18.399999999999999" customHeight="1" x14ac:dyDescent="0.15">
      <c r="A33" s="65" t="s">
        <v>862</v>
      </c>
      <c r="B33" s="66" t="s">
        <v>122</v>
      </c>
      <c r="C33" s="67">
        <v>1</v>
      </c>
      <c r="D33" s="140" t="s">
        <v>98</v>
      </c>
      <c r="E33" s="68"/>
      <c r="F33" s="69"/>
      <c r="G33" s="68"/>
      <c r="H33" s="69"/>
      <c r="I33" s="68"/>
      <c r="J33" s="69"/>
      <c r="K33" s="68"/>
      <c r="L33" s="69"/>
      <c r="M33" s="70"/>
      <c r="Z33" s="9"/>
      <c r="AA33" s="9"/>
      <c r="AB33" s="9"/>
    </row>
    <row r="34" spans="1:61" ht="18.399999999999999" customHeight="1" x14ac:dyDescent="0.15">
      <c r="A34" s="47" t="s">
        <v>628</v>
      </c>
      <c r="B34" s="48" t="s">
        <v>122</v>
      </c>
      <c r="C34" s="63"/>
      <c r="D34" s="71" t="s">
        <v>122</v>
      </c>
      <c r="E34" s="50"/>
      <c r="F34" s="50"/>
      <c r="G34" s="71"/>
      <c r="H34" s="50"/>
      <c r="I34" s="71"/>
      <c r="J34" s="50"/>
      <c r="K34" s="71"/>
      <c r="L34" s="50"/>
      <c r="M34" s="52"/>
      <c r="Z34" s="9"/>
      <c r="AA34" s="9"/>
      <c r="AB34" s="9"/>
    </row>
    <row r="35" spans="1:61" ht="18.399999999999999" customHeight="1" x14ac:dyDescent="0.15">
      <c r="A35" s="6" t="s">
        <v>244</v>
      </c>
      <c r="B35" s="2" t="s">
        <v>256</v>
      </c>
      <c r="C35" s="59">
        <v>1</v>
      </c>
      <c r="D35" s="1" t="s">
        <v>939</v>
      </c>
      <c r="E35" s="9"/>
      <c r="F35" s="9"/>
      <c r="G35" s="9"/>
      <c r="H35" s="9"/>
      <c r="I35" s="9"/>
      <c r="J35" s="9"/>
      <c r="K35" s="9"/>
      <c r="L35" s="9"/>
      <c r="M35" s="7"/>
      <c r="Z35" s="9"/>
      <c r="AA35" s="9"/>
      <c r="AB35" s="9"/>
      <c r="BI35" s="131" t="str">
        <f>HYPERLINK("#일위대가목록!A3","JDR00703 →")</f>
        <v>JDR00703 →</v>
      </c>
    </row>
    <row r="36" spans="1:61" ht="18.399999999999999" customHeight="1" x14ac:dyDescent="0.15">
      <c r="A36" s="6" t="s">
        <v>244</v>
      </c>
      <c r="B36" s="2" t="s">
        <v>257</v>
      </c>
      <c r="C36" s="59">
        <v>1</v>
      </c>
      <c r="D36" s="1" t="s">
        <v>939</v>
      </c>
      <c r="E36" s="9"/>
      <c r="F36" s="9"/>
      <c r="G36" s="9"/>
      <c r="H36" s="9"/>
      <c r="I36" s="9"/>
      <c r="J36" s="9"/>
      <c r="K36" s="9"/>
      <c r="L36" s="9"/>
      <c r="M36" s="7"/>
      <c r="Z36" s="9"/>
      <c r="AA36" s="9"/>
      <c r="AB36" s="9"/>
      <c r="BI36" s="131" t="str">
        <f>HYPERLINK("#일위대가목록!A4","JDR00703-1 →")</f>
        <v>JDR00703-1 →</v>
      </c>
    </row>
    <row r="37" spans="1:61" ht="18.399999999999999" customHeight="1" x14ac:dyDescent="0.15">
      <c r="A37" s="6" t="s">
        <v>244</v>
      </c>
      <c r="B37" s="2" t="s">
        <v>253</v>
      </c>
      <c r="C37" s="59">
        <v>1</v>
      </c>
      <c r="D37" s="1" t="s">
        <v>939</v>
      </c>
      <c r="E37" s="9"/>
      <c r="F37" s="9"/>
      <c r="G37" s="9"/>
      <c r="H37" s="9"/>
      <c r="I37" s="9"/>
      <c r="J37" s="9"/>
      <c r="K37" s="9"/>
      <c r="L37" s="9"/>
      <c r="M37" s="7"/>
      <c r="Z37" s="9"/>
      <c r="AA37" s="9"/>
      <c r="AB37" s="9"/>
      <c r="BI37" s="131" t="str">
        <f>HYPERLINK("#일위대가목록!A5","JDR00703-2 →")</f>
        <v>JDR00703-2 →</v>
      </c>
    </row>
    <row r="38" spans="1:61" ht="18.399999999999999" customHeight="1" x14ac:dyDescent="0.15">
      <c r="A38" s="6" t="s">
        <v>244</v>
      </c>
      <c r="B38" s="2" t="s">
        <v>258</v>
      </c>
      <c r="C38" s="59">
        <v>1</v>
      </c>
      <c r="D38" s="1" t="s">
        <v>939</v>
      </c>
      <c r="E38" s="9"/>
      <c r="F38" s="9"/>
      <c r="G38" s="9"/>
      <c r="H38" s="9"/>
      <c r="I38" s="9"/>
      <c r="J38" s="9"/>
      <c r="K38" s="9"/>
      <c r="L38" s="9"/>
      <c r="M38" s="7"/>
      <c r="Z38" s="9"/>
      <c r="AA38" s="9"/>
      <c r="AB38" s="9"/>
      <c r="BI38" s="131" t="str">
        <f>HYPERLINK("#일위대가목록!A6","JDR00703-3 →")</f>
        <v>JDR00703-3 →</v>
      </c>
    </row>
    <row r="39" spans="1:61" ht="18.399999999999999" customHeight="1" x14ac:dyDescent="0.15">
      <c r="A39" s="6" t="s">
        <v>722</v>
      </c>
      <c r="B39" s="2" t="s">
        <v>256</v>
      </c>
      <c r="C39" s="59">
        <v>1</v>
      </c>
      <c r="D39" s="1" t="s">
        <v>939</v>
      </c>
      <c r="E39" s="9"/>
      <c r="F39" s="9"/>
      <c r="G39" s="9"/>
      <c r="H39" s="9"/>
      <c r="I39" s="9"/>
      <c r="J39" s="9"/>
      <c r="K39" s="9"/>
      <c r="L39" s="9"/>
      <c r="M39" s="7"/>
      <c r="Z39" s="9"/>
      <c r="AA39" s="9"/>
      <c r="AB39" s="9"/>
      <c r="BI39" s="18"/>
    </row>
    <row r="40" spans="1:61" ht="18.399999999999999" customHeight="1" x14ac:dyDescent="0.15">
      <c r="A40" s="6" t="s">
        <v>722</v>
      </c>
      <c r="B40" s="2" t="s">
        <v>257</v>
      </c>
      <c r="C40" s="59">
        <v>1</v>
      </c>
      <c r="D40" s="1" t="s">
        <v>939</v>
      </c>
      <c r="E40" s="9"/>
      <c r="F40" s="9"/>
      <c r="G40" s="9"/>
      <c r="H40" s="9"/>
      <c r="I40" s="9"/>
      <c r="J40" s="9"/>
      <c r="K40" s="9"/>
      <c r="L40" s="9"/>
      <c r="M40" s="7"/>
      <c r="Z40" s="9"/>
      <c r="AA40" s="9"/>
      <c r="AB40" s="9"/>
      <c r="BI40" s="18"/>
    </row>
    <row r="41" spans="1:61" ht="18.399999999999999" customHeight="1" x14ac:dyDescent="0.15">
      <c r="A41" s="6" t="s">
        <v>722</v>
      </c>
      <c r="B41" s="2" t="s">
        <v>253</v>
      </c>
      <c r="C41" s="59">
        <v>1</v>
      </c>
      <c r="D41" s="1" t="s">
        <v>939</v>
      </c>
      <c r="E41" s="9"/>
      <c r="F41" s="9"/>
      <c r="G41" s="9"/>
      <c r="H41" s="9"/>
      <c r="I41" s="9"/>
      <c r="J41" s="9"/>
      <c r="K41" s="9"/>
      <c r="L41" s="9"/>
      <c r="M41" s="7"/>
      <c r="Z41" s="9"/>
      <c r="AA41" s="9"/>
      <c r="AB41" s="9"/>
      <c r="BI41" s="18"/>
    </row>
    <row r="42" spans="1:61" ht="18.399999999999999" customHeight="1" x14ac:dyDescent="0.15">
      <c r="A42" s="6" t="s">
        <v>722</v>
      </c>
      <c r="B42" s="2" t="s">
        <v>258</v>
      </c>
      <c r="C42" s="59">
        <v>1</v>
      </c>
      <c r="D42" s="1" t="s">
        <v>939</v>
      </c>
      <c r="E42" s="9"/>
      <c r="F42" s="9"/>
      <c r="G42" s="9"/>
      <c r="H42" s="9"/>
      <c r="I42" s="9"/>
      <c r="J42" s="9"/>
      <c r="K42" s="9"/>
      <c r="L42" s="9"/>
      <c r="M42" s="7"/>
      <c r="Z42" s="9"/>
      <c r="AA42" s="9"/>
      <c r="AB42" s="9"/>
      <c r="BI42" s="18"/>
    </row>
    <row r="43" spans="1:61" s="86" customFormat="1" ht="18.399999999999999" customHeight="1" x14ac:dyDescent="0.15">
      <c r="A43" s="83" t="s">
        <v>248</v>
      </c>
      <c r="B43" s="78" t="s">
        <v>445</v>
      </c>
      <c r="C43" s="113">
        <v>1</v>
      </c>
      <c r="D43" s="1" t="s">
        <v>939</v>
      </c>
      <c r="E43" s="84"/>
      <c r="F43" s="84"/>
      <c r="G43" s="84"/>
      <c r="H43" s="84"/>
      <c r="I43" s="84"/>
      <c r="J43" s="84"/>
      <c r="K43" s="84"/>
      <c r="L43" s="84"/>
      <c r="M43" s="85"/>
      <c r="Z43" s="84"/>
      <c r="AA43" s="84"/>
      <c r="AB43" s="84"/>
      <c r="BI43" s="88"/>
    </row>
    <row r="44" spans="1:61" ht="18.399999999999999" customHeight="1" x14ac:dyDescent="0.15">
      <c r="A44" s="47" t="s">
        <v>705</v>
      </c>
      <c r="B44" s="48" t="s">
        <v>122</v>
      </c>
      <c r="C44" s="63"/>
      <c r="D44" s="71" t="s">
        <v>122</v>
      </c>
      <c r="E44" s="50"/>
      <c r="F44" s="50"/>
      <c r="G44" s="71"/>
      <c r="H44" s="50"/>
      <c r="I44" s="71"/>
      <c r="J44" s="50"/>
      <c r="K44" s="71"/>
      <c r="L44" s="50"/>
      <c r="M44" s="52"/>
      <c r="Z44" s="9"/>
      <c r="AA44" s="9"/>
      <c r="AB44" s="9"/>
    </row>
    <row r="45" spans="1:61" ht="18.399999999999999" customHeight="1" x14ac:dyDescent="0.15">
      <c r="A45" s="6" t="s">
        <v>703</v>
      </c>
      <c r="B45" s="2" t="s">
        <v>122</v>
      </c>
      <c r="C45" s="59">
        <v>1</v>
      </c>
      <c r="D45" s="1" t="s">
        <v>939</v>
      </c>
      <c r="E45" s="9"/>
      <c r="F45" s="9"/>
      <c r="G45" s="9"/>
      <c r="H45" s="9"/>
      <c r="I45" s="9"/>
      <c r="J45" s="9"/>
      <c r="K45" s="9"/>
      <c r="L45" s="9"/>
      <c r="M45" s="7"/>
      <c r="BI45" s="131" t="str">
        <f>HYPERLINK("#일위대가목록!A7","SD000302 →")</f>
        <v>SD000302 →</v>
      </c>
    </row>
    <row r="46" spans="1:61" ht="18.399999999999999" customHeight="1" x14ac:dyDescent="0.15">
      <c r="A46" s="6" t="s">
        <v>588</v>
      </c>
      <c r="B46" s="2" t="s">
        <v>122</v>
      </c>
      <c r="C46" s="59">
        <v>1</v>
      </c>
      <c r="D46" s="1" t="s">
        <v>939</v>
      </c>
      <c r="E46" s="9"/>
      <c r="F46" s="9"/>
      <c r="G46" s="9"/>
      <c r="H46" s="9"/>
      <c r="I46" s="9"/>
      <c r="J46" s="9"/>
      <c r="K46" s="9"/>
      <c r="L46" s="9"/>
      <c r="M46" s="7"/>
      <c r="BI46" s="131" t="str">
        <f>HYPERLINK("#일위대가목록!A8","SD000302-1 →")</f>
        <v>SD000302-1 →</v>
      </c>
    </row>
    <row r="47" spans="1:61" ht="18.399999999999999" customHeight="1" x14ac:dyDescent="0.15">
      <c r="A47" s="47" t="s">
        <v>624</v>
      </c>
      <c r="B47" s="48" t="s">
        <v>122</v>
      </c>
      <c r="C47" s="63"/>
      <c r="D47" s="71" t="s">
        <v>122</v>
      </c>
      <c r="E47" s="50"/>
      <c r="F47" s="50"/>
      <c r="G47" s="71"/>
      <c r="H47" s="50"/>
      <c r="I47" s="71"/>
      <c r="J47" s="50"/>
      <c r="K47" s="71"/>
      <c r="L47" s="50"/>
      <c r="M47" s="52"/>
    </row>
    <row r="48" spans="1:61" ht="18.399999999999999" customHeight="1" x14ac:dyDescent="0.15">
      <c r="A48" s="6" t="s">
        <v>687</v>
      </c>
      <c r="B48" s="2" t="s">
        <v>28</v>
      </c>
      <c r="C48" s="59">
        <v>1</v>
      </c>
      <c r="D48" s="1" t="s">
        <v>939</v>
      </c>
      <c r="E48" s="9"/>
      <c r="F48" s="9"/>
      <c r="G48" s="9"/>
      <c r="H48" s="9"/>
      <c r="I48" s="9"/>
      <c r="J48" s="9"/>
      <c r="K48" s="9"/>
      <c r="L48" s="9"/>
      <c r="M48" s="7"/>
      <c r="BI48" s="131" t="str">
        <f>HYPERLINK("#일위대가목록!A9","SD002091-1 →")</f>
        <v>SD002091-1 →</v>
      </c>
    </row>
    <row r="49" spans="1:61" ht="18.399999999999999" customHeight="1" x14ac:dyDescent="0.15">
      <c r="A49" s="6" t="s">
        <v>599</v>
      </c>
      <c r="B49" s="2" t="s">
        <v>28</v>
      </c>
      <c r="C49" s="59">
        <v>1</v>
      </c>
      <c r="D49" s="1" t="s">
        <v>939</v>
      </c>
      <c r="E49" s="9"/>
      <c r="F49" s="9"/>
      <c r="G49" s="9"/>
      <c r="H49" s="9"/>
      <c r="I49" s="9"/>
      <c r="J49" s="9"/>
      <c r="K49" s="9"/>
      <c r="L49" s="9"/>
      <c r="M49" s="7"/>
      <c r="BI49" s="131" t="str">
        <f>HYPERLINK("#일위대가목록!A10","SD002091-2 →")</f>
        <v>SD002091-2 →</v>
      </c>
    </row>
    <row r="50" spans="1:61" ht="18.399999999999999" customHeight="1" x14ac:dyDescent="0.15">
      <c r="A50" s="6" t="s">
        <v>128</v>
      </c>
      <c r="B50" s="2" t="s">
        <v>28</v>
      </c>
      <c r="C50" s="59">
        <v>1</v>
      </c>
      <c r="D50" s="1" t="s">
        <v>939</v>
      </c>
      <c r="E50" s="9"/>
      <c r="F50" s="9"/>
      <c r="G50" s="9"/>
      <c r="H50" s="9"/>
      <c r="I50" s="9"/>
      <c r="J50" s="9"/>
      <c r="K50" s="9"/>
      <c r="L50" s="9"/>
      <c r="M50" s="7"/>
      <c r="BI50" s="131" t="str">
        <f>HYPERLINK("#일위대가목록!A11","SD002091-3 →")</f>
        <v>SD002091-3 →</v>
      </c>
    </row>
    <row r="51" spans="1:61" ht="18.399999999999999" customHeight="1" x14ac:dyDescent="0.15">
      <c r="A51" s="6" t="s">
        <v>596</v>
      </c>
      <c r="B51" s="2" t="s">
        <v>763</v>
      </c>
      <c r="C51" s="59">
        <v>1</v>
      </c>
      <c r="D51" s="1" t="s">
        <v>939</v>
      </c>
      <c r="E51" s="9"/>
      <c r="F51" s="9"/>
      <c r="G51" s="9"/>
      <c r="H51" s="9"/>
      <c r="I51" s="9"/>
      <c r="J51" s="9"/>
      <c r="K51" s="9"/>
      <c r="L51" s="9"/>
      <c r="M51" s="7"/>
      <c r="BI51" s="131" t="str">
        <f>HYPERLINK("#일위대가목록!A12","SD002091 →")</f>
        <v>SD002091 →</v>
      </c>
    </row>
    <row r="52" spans="1:61" ht="18.399999999999999" customHeight="1" x14ac:dyDescent="0.15">
      <c r="A52" s="6" t="s">
        <v>11</v>
      </c>
      <c r="B52" s="2" t="s">
        <v>300</v>
      </c>
      <c r="C52" s="59">
        <v>1</v>
      </c>
      <c r="D52" s="1" t="s">
        <v>939</v>
      </c>
      <c r="E52" s="9"/>
      <c r="F52" s="9"/>
      <c r="G52" s="9"/>
      <c r="H52" s="9"/>
      <c r="I52" s="9"/>
      <c r="J52" s="9"/>
      <c r="K52" s="9"/>
      <c r="L52" s="9"/>
      <c r="M52" s="7"/>
      <c r="BI52" s="131" t="str">
        <f>HYPERLINK("#일위대가목록!A13","SD002101 →")</f>
        <v>SD002101 →</v>
      </c>
    </row>
    <row r="53" spans="1:61" ht="18.399999999999999" customHeight="1" x14ac:dyDescent="0.15">
      <c r="A53" s="6" t="s">
        <v>613</v>
      </c>
      <c r="B53" s="2" t="s">
        <v>702</v>
      </c>
      <c r="C53" s="59">
        <v>1</v>
      </c>
      <c r="D53" s="1" t="s">
        <v>939</v>
      </c>
      <c r="E53" s="9"/>
      <c r="F53" s="9"/>
      <c r="G53" s="9"/>
      <c r="H53" s="9"/>
      <c r="I53" s="9"/>
      <c r="J53" s="9"/>
      <c r="K53" s="9"/>
      <c r="L53" s="9"/>
      <c r="M53" s="7"/>
      <c r="BI53" s="131" t="str">
        <f>HYPERLINK("#일위대가목록!A14","SD00211 →")</f>
        <v>SD00211 →</v>
      </c>
    </row>
    <row r="54" spans="1:61" ht="18.399999999999999" customHeight="1" x14ac:dyDescent="0.15">
      <c r="A54" s="6" t="s">
        <v>592</v>
      </c>
      <c r="B54" s="2" t="s">
        <v>554</v>
      </c>
      <c r="C54" s="59">
        <v>1</v>
      </c>
      <c r="D54" s="1" t="s">
        <v>939</v>
      </c>
      <c r="E54" s="9"/>
      <c r="F54" s="9"/>
      <c r="G54" s="9"/>
      <c r="H54" s="9"/>
      <c r="I54" s="9"/>
      <c r="J54" s="9"/>
      <c r="K54" s="9"/>
      <c r="L54" s="9"/>
      <c r="M54" s="7"/>
      <c r="BI54" s="131" t="str">
        <f>HYPERLINK("#일위대가목록!A15","SD00211-1 →")</f>
        <v>SD00211-1 →</v>
      </c>
    </row>
    <row r="55" spans="1:61" ht="18.399999999999999" customHeight="1" x14ac:dyDescent="0.15">
      <c r="A55" s="47" t="s">
        <v>294</v>
      </c>
      <c r="B55" s="48" t="s">
        <v>122</v>
      </c>
      <c r="C55" s="63"/>
      <c r="D55" s="71" t="s">
        <v>122</v>
      </c>
      <c r="E55" s="50"/>
      <c r="F55" s="50"/>
      <c r="G55" s="71"/>
      <c r="H55" s="50"/>
      <c r="I55" s="71"/>
      <c r="J55" s="50"/>
      <c r="K55" s="71"/>
      <c r="L55" s="50"/>
      <c r="M55" s="52"/>
    </row>
    <row r="56" spans="1:61" ht="18.399999999999999" customHeight="1" x14ac:dyDescent="0.15">
      <c r="A56" s="6" t="s">
        <v>691</v>
      </c>
      <c r="B56" s="2" t="s">
        <v>20</v>
      </c>
      <c r="C56" s="59">
        <v>1</v>
      </c>
      <c r="D56" s="1" t="s">
        <v>939</v>
      </c>
      <c r="E56" s="9"/>
      <c r="F56" s="9"/>
      <c r="G56" s="9"/>
      <c r="H56" s="9"/>
      <c r="I56" s="9"/>
      <c r="J56" s="9"/>
      <c r="K56" s="9"/>
      <c r="L56" s="9"/>
      <c r="M56" s="7"/>
      <c r="BI56" s="131" t="str">
        <f>HYPERLINK("#일위대가목록!A16","SD00226A →")</f>
        <v>SD00226A →</v>
      </c>
    </row>
    <row r="57" spans="1:61" ht="18.399999999999999" customHeight="1" x14ac:dyDescent="0.15">
      <c r="A57" s="6" t="s">
        <v>133</v>
      </c>
      <c r="B57" s="2" t="s">
        <v>20</v>
      </c>
      <c r="C57" s="59">
        <v>1</v>
      </c>
      <c r="D57" s="1" t="s">
        <v>939</v>
      </c>
      <c r="E57" s="9"/>
      <c r="F57" s="9"/>
      <c r="G57" s="9"/>
      <c r="H57" s="9"/>
      <c r="I57" s="9"/>
      <c r="J57" s="9"/>
      <c r="K57" s="9"/>
      <c r="L57" s="9"/>
      <c r="M57" s="7"/>
      <c r="BI57" s="131" t="str">
        <f>HYPERLINK("#일위대가목록!A17","SD00226A-1 →")</f>
        <v>SD00226A-1 →</v>
      </c>
    </row>
    <row r="58" spans="1:61" ht="18.399999999999999" customHeight="1" x14ac:dyDescent="0.15">
      <c r="A58" s="6" t="s">
        <v>723</v>
      </c>
      <c r="B58" s="2" t="s">
        <v>20</v>
      </c>
      <c r="C58" s="59">
        <v>1</v>
      </c>
      <c r="D58" s="1" t="s">
        <v>939</v>
      </c>
      <c r="E58" s="9"/>
      <c r="F58" s="9"/>
      <c r="G58" s="9"/>
      <c r="H58" s="9"/>
      <c r="I58" s="9"/>
      <c r="J58" s="9"/>
      <c r="K58" s="9"/>
      <c r="L58" s="9"/>
      <c r="M58" s="7"/>
      <c r="BI58" s="131" t="str">
        <f>HYPERLINK("#일위대가목록!A18","SD00226A-2 →")</f>
        <v>SD00226A-2 →</v>
      </c>
    </row>
    <row r="59" spans="1:61" ht="18.399999999999999" customHeight="1" x14ac:dyDescent="0.15">
      <c r="A59" s="47" t="s">
        <v>251</v>
      </c>
      <c r="B59" s="48" t="s">
        <v>122</v>
      </c>
      <c r="C59" s="63"/>
      <c r="D59" s="71" t="s">
        <v>122</v>
      </c>
      <c r="E59" s="50"/>
      <c r="F59" s="50"/>
      <c r="G59" s="71"/>
      <c r="H59" s="50"/>
      <c r="I59" s="71"/>
      <c r="J59" s="50"/>
      <c r="K59" s="71"/>
      <c r="L59" s="50"/>
      <c r="M59" s="52"/>
    </row>
    <row r="60" spans="1:61" ht="18.399999999999999" customHeight="1" x14ac:dyDescent="0.15">
      <c r="A60" s="6" t="s">
        <v>772</v>
      </c>
      <c r="B60" s="2" t="s">
        <v>630</v>
      </c>
      <c r="C60" s="59">
        <v>1</v>
      </c>
      <c r="D60" s="1" t="s">
        <v>939</v>
      </c>
      <c r="E60" s="9"/>
      <c r="F60" s="9"/>
      <c r="G60" s="9"/>
      <c r="H60" s="9"/>
      <c r="I60" s="9"/>
      <c r="J60" s="9"/>
      <c r="K60" s="9"/>
      <c r="L60" s="9"/>
      <c r="M60" s="7"/>
      <c r="BI60" s="131" t="str">
        <f>HYPERLINK("#일위대가목록!A19","SD002161 →")</f>
        <v>SD002161 →</v>
      </c>
    </row>
    <row r="61" spans="1:61" ht="18.399999999999999" customHeight="1" x14ac:dyDescent="0.15">
      <c r="A61" s="6" t="s">
        <v>772</v>
      </c>
      <c r="B61" s="2" t="s">
        <v>660</v>
      </c>
      <c r="C61" s="59">
        <v>1</v>
      </c>
      <c r="D61" s="1" t="s">
        <v>939</v>
      </c>
      <c r="E61" s="9"/>
      <c r="F61" s="9"/>
      <c r="G61" s="9"/>
      <c r="H61" s="9"/>
      <c r="I61" s="9"/>
      <c r="J61" s="9"/>
      <c r="K61" s="9"/>
      <c r="L61" s="9"/>
      <c r="M61" s="7"/>
      <c r="BI61" s="131" t="str">
        <f>HYPERLINK("#일위대가목록!A20","SD002163 →")</f>
        <v>SD002163 →</v>
      </c>
    </row>
    <row r="62" spans="1:61" ht="18.399999999999999" customHeight="1" x14ac:dyDescent="0.15">
      <c r="A62" s="6" t="s">
        <v>772</v>
      </c>
      <c r="B62" s="2" t="s">
        <v>147</v>
      </c>
      <c r="C62" s="59">
        <v>1</v>
      </c>
      <c r="D62" s="1" t="s">
        <v>939</v>
      </c>
      <c r="E62" s="9"/>
      <c r="F62" s="9"/>
      <c r="G62" s="9"/>
      <c r="H62" s="9"/>
      <c r="I62" s="9"/>
      <c r="J62" s="9"/>
      <c r="K62" s="9"/>
      <c r="L62" s="9"/>
      <c r="M62" s="7"/>
      <c r="BI62" s="131" t="str">
        <f>HYPERLINK("#일위대가목록!A21","SD002162 →")</f>
        <v>SD002162 →</v>
      </c>
    </row>
    <row r="63" spans="1:61" ht="18.399999999999999" customHeight="1" x14ac:dyDescent="0.15">
      <c r="A63" s="6" t="s">
        <v>255</v>
      </c>
      <c r="B63" s="2" t="s">
        <v>877</v>
      </c>
      <c r="C63" s="59">
        <v>1</v>
      </c>
      <c r="D63" s="1" t="s">
        <v>939</v>
      </c>
      <c r="E63" s="9"/>
      <c r="F63" s="9"/>
      <c r="G63" s="9"/>
      <c r="H63" s="9"/>
      <c r="I63" s="9"/>
      <c r="J63" s="9"/>
      <c r="K63" s="9"/>
      <c r="L63" s="9"/>
      <c r="M63" s="7"/>
      <c r="BI63" s="18"/>
    </row>
    <row r="64" spans="1:61" ht="18.399999999999999" customHeight="1" x14ac:dyDescent="0.15">
      <c r="A64" s="6" t="s">
        <v>678</v>
      </c>
      <c r="B64" s="2" t="s">
        <v>630</v>
      </c>
      <c r="C64" s="59">
        <v>1</v>
      </c>
      <c r="D64" s="1" t="s">
        <v>939</v>
      </c>
      <c r="E64" s="9"/>
      <c r="F64" s="9"/>
      <c r="G64" s="9"/>
      <c r="H64" s="9"/>
      <c r="I64" s="9"/>
      <c r="J64" s="9"/>
      <c r="K64" s="9"/>
      <c r="L64" s="9"/>
      <c r="M64" s="7"/>
      <c r="BI64" s="131" t="str">
        <f>HYPERLINK("#일위대가목록!A22","SD002161-1 →")</f>
        <v>SD002161-1 →</v>
      </c>
    </row>
    <row r="65" spans="1:61" ht="18.399999999999999" customHeight="1" x14ac:dyDescent="0.15">
      <c r="A65" s="6" t="s">
        <v>678</v>
      </c>
      <c r="B65" s="2" t="s">
        <v>660</v>
      </c>
      <c r="C65" s="59">
        <v>1</v>
      </c>
      <c r="D65" s="1" t="s">
        <v>939</v>
      </c>
      <c r="E65" s="9"/>
      <c r="F65" s="9"/>
      <c r="G65" s="9"/>
      <c r="H65" s="9"/>
      <c r="I65" s="9"/>
      <c r="J65" s="9"/>
      <c r="K65" s="9"/>
      <c r="L65" s="9"/>
      <c r="M65" s="7"/>
      <c r="BI65" s="131" t="str">
        <f>HYPERLINK("#일위대가목록!A23","SD002163-1 →")</f>
        <v>SD002163-1 →</v>
      </c>
    </row>
    <row r="66" spans="1:61" ht="18.399999999999999" customHeight="1" x14ac:dyDescent="0.15">
      <c r="A66" s="6" t="s">
        <v>678</v>
      </c>
      <c r="B66" s="2" t="s">
        <v>147</v>
      </c>
      <c r="C66" s="59">
        <v>1</v>
      </c>
      <c r="D66" s="1" t="s">
        <v>939</v>
      </c>
      <c r="E66" s="9"/>
      <c r="F66" s="9"/>
      <c r="G66" s="9"/>
      <c r="H66" s="9"/>
      <c r="I66" s="9"/>
      <c r="J66" s="9"/>
      <c r="K66" s="9"/>
      <c r="L66" s="9"/>
      <c r="M66" s="7"/>
      <c r="BI66" s="131" t="str">
        <f>HYPERLINK("#일위대가목록!A24","SD002162-1 →")</f>
        <v>SD002162-1 →</v>
      </c>
    </row>
    <row r="67" spans="1:61" ht="18.399999999999999" customHeight="1" x14ac:dyDescent="0.15">
      <c r="A67" s="47" t="s">
        <v>758</v>
      </c>
      <c r="B67" s="48" t="s">
        <v>122</v>
      </c>
      <c r="C67" s="63"/>
      <c r="D67" s="71" t="s">
        <v>122</v>
      </c>
      <c r="E67" s="50"/>
      <c r="F67" s="50"/>
      <c r="G67" s="71"/>
      <c r="H67" s="50"/>
      <c r="I67" s="71"/>
      <c r="J67" s="50"/>
      <c r="K67" s="71"/>
      <c r="L67" s="50"/>
      <c r="M67" s="52"/>
    </row>
    <row r="68" spans="1:61" ht="18.399999999999999" customHeight="1" x14ac:dyDescent="0.15">
      <c r="A68" s="6" t="s">
        <v>698</v>
      </c>
      <c r="B68" s="2" t="s">
        <v>695</v>
      </c>
      <c r="C68" s="59">
        <v>1</v>
      </c>
      <c r="D68" s="1" t="s">
        <v>114</v>
      </c>
      <c r="E68" s="9"/>
      <c r="F68" s="9"/>
      <c r="G68" s="9"/>
      <c r="H68" s="9"/>
      <c r="I68" s="9"/>
      <c r="J68" s="9"/>
      <c r="K68" s="9"/>
      <c r="L68" s="9"/>
      <c r="M68" s="7"/>
      <c r="BI68" s="131" t="str">
        <f>HYPERLINK("#일위대가목록!A25","SD00317 →")</f>
        <v>SD00317 →</v>
      </c>
    </row>
    <row r="69" spans="1:61" ht="18.399999999999999" customHeight="1" x14ac:dyDescent="0.15">
      <c r="A69" s="6" t="s">
        <v>698</v>
      </c>
      <c r="B69" s="2" t="s">
        <v>682</v>
      </c>
      <c r="C69" s="59">
        <v>1</v>
      </c>
      <c r="D69" s="1" t="s">
        <v>114</v>
      </c>
      <c r="E69" s="9"/>
      <c r="F69" s="9"/>
      <c r="G69" s="9"/>
      <c r="H69" s="9"/>
      <c r="I69" s="9"/>
      <c r="J69" s="9"/>
      <c r="K69" s="9"/>
      <c r="L69" s="9"/>
      <c r="M69" s="7"/>
      <c r="BI69" s="131" t="str">
        <f>HYPERLINK("#일위대가목록!A26","SD00318 →")</f>
        <v>SD00318 →</v>
      </c>
    </row>
    <row r="70" spans="1:61" s="86" customFormat="1" ht="18.399999999999999" customHeight="1" x14ac:dyDescent="0.15">
      <c r="A70" s="83" t="s">
        <v>876</v>
      </c>
      <c r="B70" s="78" t="s">
        <v>124</v>
      </c>
      <c r="C70" s="113">
        <v>1</v>
      </c>
      <c r="D70" s="107" t="s">
        <v>114</v>
      </c>
      <c r="E70" s="84"/>
      <c r="F70" s="84"/>
      <c r="G70" s="84"/>
      <c r="H70" s="84"/>
      <c r="I70" s="84"/>
      <c r="J70" s="84"/>
      <c r="K70" s="84"/>
      <c r="L70" s="84"/>
      <c r="M70" s="85"/>
      <c r="BI70" s="88"/>
    </row>
    <row r="71" spans="1:61" ht="18.399999999999999" customHeight="1" x14ac:dyDescent="0.15">
      <c r="A71" s="47" t="s">
        <v>879</v>
      </c>
      <c r="B71" s="48" t="s">
        <v>122</v>
      </c>
      <c r="C71" s="63"/>
      <c r="D71" s="71" t="s">
        <v>122</v>
      </c>
      <c r="E71" s="50"/>
      <c r="F71" s="50"/>
      <c r="G71" s="71"/>
      <c r="H71" s="50"/>
      <c r="I71" s="71"/>
      <c r="J71" s="50"/>
      <c r="K71" s="71"/>
      <c r="L71" s="50"/>
      <c r="M71" s="52"/>
    </row>
    <row r="72" spans="1:61" ht="18.399999999999999" customHeight="1" x14ac:dyDescent="0.15">
      <c r="A72" s="6" t="s">
        <v>631</v>
      </c>
      <c r="B72" s="2" t="s">
        <v>73</v>
      </c>
      <c r="C72" s="59">
        <v>1</v>
      </c>
      <c r="D72" s="1" t="s">
        <v>89</v>
      </c>
      <c r="E72" s="9"/>
      <c r="F72" s="9"/>
      <c r="G72" s="9"/>
      <c r="H72" s="9"/>
      <c r="I72" s="9"/>
      <c r="J72" s="9"/>
      <c r="K72" s="9"/>
      <c r="L72" s="9"/>
      <c r="M72" s="7"/>
      <c r="BI72" s="131" t="str">
        <f>HYPERLINK("#일위대가목록!A27","Y623A00 →")</f>
        <v>Y623A00 →</v>
      </c>
    </row>
    <row r="73" spans="1:61" ht="18.399999999999999" customHeight="1" x14ac:dyDescent="0.15">
      <c r="A73" s="6" t="s">
        <v>631</v>
      </c>
      <c r="B73" s="2" t="s">
        <v>597</v>
      </c>
      <c r="C73" s="59">
        <v>1</v>
      </c>
      <c r="D73" s="1" t="s">
        <v>89</v>
      </c>
      <c r="E73" s="9"/>
      <c r="F73" s="9"/>
      <c r="G73" s="9"/>
      <c r="H73" s="9"/>
      <c r="I73" s="9"/>
      <c r="J73" s="9"/>
      <c r="K73" s="9"/>
      <c r="L73" s="9"/>
      <c r="M73" s="7"/>
      <c r="BI73" s="131" t="str">
        <f>HYPERLINK("#일위대가목록!A28","Y623A00-1 →")</f>
        <v>Y623A00-1 →</v>
      </c>
    </row>
    <row r="74" spans="1:61" ht="18.399999999999999" customHeight="1" x14ac:dyDescent="0.15">
      <c r="A74" s="6" t="s">
        <v>631</v>
      </c>
      <c r="B74" s="2" t="s">
        <v>476</v>
      </c>
      <c r="C74" s="59">
        <v>1</v>
      </c>
      <c r="D74" s="1" t="s">
        <v>89</v>
      </c>
      <c r="E74" s="9"/>
      <c r="F74" s="9"/>
      <c r="G74" s="9"/>
      <c r="H74" s="9"/>
      <c r="I74" s="9"/>
      <c r="J74" s="9"/>
      <c r="K74" s="9"/>
      <c r="L74" s="9"/>
      <c r="M74" s="7"/>
      <c r="BI74" s="131" t="str">
        <f>HYPERLINK("#일위대가목록!A29","Y623A01 →")</f>
        <v>Y623A01 →</v>
      </c>
    </row>
    <row r="75" spans="1:61" ht="18.399999999999999" customHeight="1" x14ac:dyDescent="0.15">
      <c r="A75" s="6" t="s">
        <v>631</v>
      </c>
      <c r="B75" s="2" t="s">
        <v>79</v>
      </c>
      <c r="C75" s="59">
        <v>1</v>
      </c>
      <c r="D75" s="1" t="s">
        <v>89</v>
      </c>
      <c r="E75" s="9"/>
      <c r="F75" s="9"/>
      <c r="G75" s="9"/>
      <c r="H75" s="9"/>
      <c r="I75" s="9"/>
      <c r="J75" s="9"/>
      <c r="K75" s="9"/>
      <c r="L75" s="9"/>
      <c r="M75" s="7"/>
      <c r="BI75" s="131" t="str">
        <f>HYPERLINK("#일위대가목록!A30","Y623A00-2 →")</f>
        <v>Y623A00-2 →</v>
      </c>
    </row>
    <row r="76" spans="1:61" ht="18.399999999999999" customHeight="1" x14ac:dyDescent="0.15">
      <c r="A76" s="6" t="s">
        <v>242</v>
      </c>
      <c r="B76" s="2" t="s">
        <v>406</v>
      </c>
      <c r="C76" s="59">
        <v>1</v>
      </c>
      <c r="D76" s="1" t="s">
        <v>89</v>
      </c>
      <c r="E76" s="9"/>
      <c r="F76" s="9"/>
      <c r="G76" s="9"/>
      <c r="H76" s="9"/>
      <c r="I76" s="9"/>
      <c r="J76" s="9"/>
      <c r="K76" s="9"/>
      <c r="L76" s="9"/>
      <c r="M76" s="7"/>
      <c r="BI76" s="131" t="str">
        <f>HYPERLINK("#일위대가목록!A31","Y623A00-3 →")</f>
        <v>Y623A00-3 →</v>
      </c>
    </row>
    <row r="77" spans="1:61" ht="18.399999999999999" customHeight="1" x14ac:dyDescent="0.15">
      <c r="A77" s="6" t="s">
        <v>339</v>
      </c>
      <c r="B77" s="2" t="s">
        <v>5</v>
      </c>
      <c r="C77" s="59">
        <v>1</v>
      </c>
      <c r="D77" s="1" t="s">
        <v>89</v>
      </c>
      <c r="E77" s="9"/>
      <c r="F77" s="9"/>
      <c r="G77" s="9"/>
      <c r="H77" s="9"/>
      <c r="I77" s="9"/>
      <c r="J77" s="9"/>
      <c r="K77" s="9"/>
      <c r="L77" s="9"/>
      <c r="M77" s="7"/>
      <c r="BI77" s="131" t="str">
        <f>HYPERLINK("#일위대가목록!A32","Y623A10-50 →")</f>
        <v>Y623A10-50 →</v>
      </c>
    </row>
    <row r="78" spans="1:61" ht="18.399999999999999" customHeight="1" x14ac:dyDescent="0.15">
      <c r="A78" s="6" t="s">
        <v>339</v>
      </c>
      <c r="B78" s="2" t="s">
        <v>602</v>
      </c>
      <c r="C78" s="59">
        <v>1</v>
      </c>
      <c r="D78" s="1" t="s">
        <v>89</v>
      </c>
      <c r="E78" s="9"/>
      <c r="F78" s="9"/>
      <c r="G78" s="9"/>
      <c r="H78" s="9"/>
      <c r="I78" s="9"/>
      <c r="J78" s="9"/>
      <c r="K78" s="9"/>
      <c r="L78" s="9"/>
      <c r="M78" s="7"/>
      <c r="BI78" s="131" t="str">
        <f>HYPERLINK("#일위대가목록!A33","Y623A10-60 →")</f>
        <v>Y623A10-60 →</v>
      </c>
    </row>
    <row r="79" spans="1:61" ht="18.399999999999999" customHeight="1" x14ac:dyDescent="0.15">
      <c r="A79" s="6" t="s">
        <v>339</v>
      </c>
      <c r="B79" s="2" t="s">
        <v>8</v>
      </c>
      <c r="C79" s="59">
        <v>1</v>
      </c>
      <c r="D79" s="1" t="s">
        <v>89</v>
      </c>
      <c r="E79" s="9"/>
      <c r="F79" s="9"/>
      <c r="G79" s="9"/>
      <c r="H79" s="9"/>
      <c r="I79" s="9"/>
      <c r="J79" s="9"/>
      <c r="K79" s="9"/>
      <c r="L79" s="9"/>
      <c r="M79" s="7"/>
      <c r="BI79" s="131" t="str">
        <f>HYPERLINK("#일위대가목록!A34","Y623A10-70 →")</f>
        <v>Y623A10-70 →</v>
      </c>
    </row>
    <row r="80" spans="1:61" ht="18.399999999999999" customHeight="1" x14ac:dyDescent="0.15">
      <c r="A80" s="6" t="s">
        <v>339</v>
      </c>
      <c r="B80" s="2" t="s">
        <v>594</v>
      </c>
      <c r="C80" s="59">
        <v>1</v>
      </c>
      <c r="D80" s="1" t="s">
        <v>89</v>
      </c>
      <c r="E80" s="9"/>
      <c r="F80" s="9"/>
      <c r="G80" s="9"/>
      <c r="H80" s="9"/>
      <c r="I80" s="9"/>
      <c r="J80" s="9"/>
      <c r="K80" s="9"/>
      <c r="L80" s="9"/>
      <c r="M80" s="7"/>
      <c r="BI80" s="131" t="str">
        <f>HYPERLINK("#일위대가목록!A35","Y623A10-80 →")</f>
        <v>Y623A10-80 →</v>
      </c>
    </row>
    <row r="81" spans="1:61" ht="18.399999999999999" customHeight="1" x14ac:dyDescent="0.15">
      <c r="A81" s="6" t="s">
        <v>598</v>
      </c>
      <c r="B81" s="2" t="s">
        <v>5</v>
      </c>
      <c r="C81" s="59">
        <v>1</v>
      </c>
      <c r="D81" s="1" t="s">
        <v>89</v>
      </c>
      <c r="E81" s="9"/>
      <c r="F81" s="9"/>
      <c r="G81" s="9"/>
      <c r="H81" s="9"/>
      <c r="I81" s="9"/>
      <c r="J81" s="9"/>
      <c r="K81" s="9"/>
      <c r="L81" s="9"/>
      <c r="M81" s="7"/>
      <c r="BI81" s="131" t="str">
        <f>HYPERLINK("#일위대가목록!A36","Y623A20-50 →")</f>
        <v>Y623A20-50 →</v>
      </c>
    </row>
    <row r="82" spans="1:61" ht="18.399999999999999" customHeight="1" x14ac:dyDescent="0.15">
      <c r="A82" s="6" t="s">
        <v>598</v>
      </c>
      <c r="B82" s="2" t="s">
        <v>602</v>
      </c>
      <c r="C82" s="59">
        <v>1</v>
      </c>
      <c r="D82" s="1" t="s">
        <v>89</v>
      </c>
      <c r="E82" s="9"/>
      <c r="F82" s="9"/>
      <c r="G82" s="9"/>
      <c r="H82" s="9"/>
      <c r="I82" s="9"/>
      <c r="J82" s="9"/>
      <c r="K82" s="9"/>
      <c r="L82" s="9"/>
      <c r="M82" s="7"/>
      <c r="BI82" s="131" t="str">
        <f>HYPERLINK("#일위대가목록!A37","Y623A20-60 →")</f>
        <v>Y623A20-60 →</v>
      </c>
    </row>
    <row r="83" spans="1:61" ht="18.399999999999999" customHeight="1" x14ac:dyDescent="0.15">
      <c r="A83" s="6" t="s">
        <v>598</v>
      </c>
      <c r="B83" s="2" t="s">
        <v>8</v>
      </c>
      <c r="C83" s="59">
        <v>1</v>
      </c>
      <c r="D83" s="1" t="s">
        <v>89</v>
      </c>
      <c r="E83" s="9"/>
      <c r="F83" s="9"/>
      <c r="G83" s="9"/>
      <c r="H83" s="9"/>
      <c r="I83" s="9"/>
      <c r="J83" s="9"/>
      <c r="K83" s="9"/>
      <c r="L83" s="9"/>
      <c r="M83" s="7"/>
      <c r="BI83" s="131" t="str">
        <f>HYPERLINK("#일위대가목록!A38","Y623A20-70 →")</f>
        <v>Y623A20-70 →</v>
      </c>
    </row>
    <row r="84" spans="1:61" ht="18.399999999999999" customHeight="1" x14ac:dyDescent="0.15">
      <c r="A84" s="6" t="s">
        <v>598</v>
      </c>
      <c r="B84" s="2" t="s">
        <v>594</v>
      </c>
      <c r="C84" s="59">
        <v>1</v>
      </c>
      <c r="D84" s="1" t="s">
        <v>89</v>
      </c>
      <c r="E84" s="9"/>
      <c r="F84" s="9"/>
      <c r="G84" s="9"/>
      <c r="H84" s="9"/>
      <c r="I84" s="9"/>
      <c r="J84" s="9"/>
      <c r="K84" s="9"/>
      <c r="L84" s="9"/>
      <c r="M84" s="7"/>
      <c r="BI84" s="131" t="str">
        <f>HYPERLINK("#일위대가목록!A39","Y623A20-80 →")</f>
        <v>Y623A20-80 →</v>
      </c>
    </row>
    <row r="85" spans="1:61" ht="18.399999999999999" customHeight="1" x14ac:dyDescent="0.15">
      <c r="A85" s="47" t="s">
        <v>762</v>
      </c>
      <c r="B85" s="48" t="s">
        <v>122</v>
      </c>
      <c r="C85" s="63"/>
      <c r="D85" s="71" t="s">
        <v>122</v>
      </c>
      <c r="E85" s="50"/>
      <c r="F85" s="50"/>
      <c r="G85" s="71"/>
      <c r="H85" s="50"/>
      <c r="I85" s="71"/>
      <c r="J85" s="50"/>
      <c r="K85" s="71"/>
      <c r="L85" s="50"/>
      <c r="M85" s="52"/>
    </row>
    <row r="86" spans="1:61" ht="18.399999999999999" customHeight="1" x14ac:dyDescent="0.15">
      <c r="A86" s="6" t="s">
        <v>616</v>
      </c>
      <c r="B86" s="2" t="s">
        <v>717</v>
      </c>
      <c r="C86" s="59">
        <v>1</v>
      </c>
      <c r="D86" s="1" t="s">
        <v>940</v>
      </c>
      <c r="E86" s="9"/>
      <c r="F86" s="9"/>
      <c r="G86" s="9"/>
      <c r="H86" s="9"/>
      <c r="I86" s="9"/>
      <c r="J86" s="9"/>
      <c r="K86" s="9"/>
      <c r="L86" s="9"/>
      <c r="M86" s="7"/>
      <c r="BI86" s="131" t="str">
        <f>HYPERLINK("#일위대가목록!A40","SD00298 →")</f>
        <v>SD00298 →</v>
      </c>
    </row>
    <row r="87" spans="1:61" ht="18.399999999999999" customHeight="1" x14ac:dyDescent="0.15">
      <c r="A87" s="6" t="s">
        <v>616</v>
      </c>
      <c r="B87" s="2" t="s">
        <v>633</v>
      </c>
      <c r="C87" s="59">
        <v>1</v>
      </c>
      <c r="D87" s="1" t="s">
        <v>940</v>
      </c>
      <c r="E87" s="9"/>
      <c r="F87" s="9"/>
      <c r="G87" s="9"/>
      <c r="H87" s="9"/>
      <c r="I87" s="9"/>
      <c r="J87" s="9"/>
      <c r="K87" s="9"/>
      <c r="L87" s="9"/>
      <c r="M87" s="7"/>
      <c r="BI87" s="131" t="str">
        <f>HYPERLINK("#일위대가목록!A41","SD00299 →")</f>
        <v>SD00299 →</v>
      </c>
    </row>
    <row r="88" spans="1:61" ht="18.399999999999999" customHeight="1" x14ac:dyDescent="0.15">
      <c r="A88" s="6" t="s">
        <v>616</v>
      </c>
      <c r="B88" s="2" t="s">
        <v>704</v>
      </c>
      <c r="C88" s="59">
        <v>1</v>
      </c>
      <c r="D88" s="1" t="s">
        <v>940</v>
      </c>
      <c r="E88" s="9"/>
      <c r="F88" s="9"/>
      <c r="G88" s="9"/>
      <c r="H88" s="9"/>
      <c r="I88" s="9"/>
      <c r="J88" s="9"/>
      <c r="K88" s="9"/>
      <c r="L88" s="9"/>
      <c r="M88" s="7"/>
      <c r="BI88" s="131" t="str">
        <f>HYPERLINK("#일위대가목록!A42","SD00300 →")</f>
        <v>SD00300 →</v>
      </c>
    </row>
    <row r="89" spans="1:61" ht="18.399999999999999" customHeight="1" x14ac:dyDescent="0.15">
      <c r="A89" s="6" t="s">
        <v>616</v>
      </c>
      <c r="B89" s="2" t="s">
        <v>658</v>
      </c>
      <c r="C89" s="59">
        <v>1</v>
      </c>
      <c r="D89" s="1" t="s">
        <v>940</v>
      </c>
      <c r="E89" s="9"/>
      <c r="F89" s="9"/>
      <c r="G89" s="9"/>
      <c r="H89" s="9"/>
      <c r="I89" s="9"/>
      <c r="J89" s="9"/>
      <c r="K89" s="9"/>
      <c r="L89" s="9"/>
      <c r="M89" s="7"/>
      <c r="BI89" s="131" t="str">
        <f>HYPERLINK("#일위대가목록!A43","SD00301 →")</f>
        <v>SD00301 →</v>
      </c>
    </row>
    <row r="90" spans="1:61" ht="18.399999999999999" customHeight="1" x14ac:dyDescent="0.15">
      <c r="A90" s="6" t="s">
        <v>347</v>
      </c>
      <c r="B90" s="2" t="s">
        <v>618</v>
      </c>
      <c r="C90" s="59">
        <v>1</v>
      </c>
      <c r="D90" s="1" t="s">
        <v>940</v>
      </c>
      <c r="E90" s="9"/>
      <c r="F90" s="9"/>
      <c r="G90" s="9"/>
      <c r="H90" s="9"/>
      <c r="I90" s="9"/>
      <c r="J90" s="9"/>
      <c r="K90" s="9"/>
      <c r="L90" s="9"/>
      <c r="M90" s="7"/>
      <c r="BI90" s="131" t="str">
        <f>HYPERLINK("#일위대가목록!A44","SD00303 →")</f>
        <v>SD00303 →</v>
      </c>
    </row>
    <row r="91" spans="1:61" ht="18.399999999999999" customHeight="1" x14ac:dyDescent="0.15">
      <c r="A91" s="6" t="s">
        <v>347</v>
      </c>
      <c r="B91" s="2" t="s">
        <v>742</v>
      </c>
      <c r="C91" s="59">
        <v>1</v>
      </c>
      <c r="D91" s="1" t="s">
        <v>940</v>
      </c>
      <c r="E91" s="9"/>
      <c r="F91" s="9"/>
      <c r="G91" s="9"/>
      <c r="H91" s="9"/>
      <c r="I91" s="9"/>
      <c r="J91" s="9"/>
      <c r="K91" s="9"/>
      <c r="L91" s="9"/>
      <c r="M91" s="7"/>
      <c r="BI91" s="131" t="str">
        <f>HYPERLINK("#일위대가목록!A45","SD00304 →")</f>
        <v>SD00304 →</v>
      </c>
    </row>
    <row r="92" spans="1:61" ht="18.399999999999999" customHeight="1" x14ac:dyDescent="0.15">
      <c r="A92" s="6" t="s">
        <v>347</v>
      </c>
      <c r="B92" s="2" t="s">
        <v>593</v>
      </c>
      <c r="C92" s="59">
        <v>1</v>
      </c>
      <c r="D92" s="1" t="s">
        <v>940</v>
      </c>
      <c r="E92" s="9"/>
      <c r="F92" s="9"/>
      <c r="G92" s="9"/>
      <c r="H92" s="9"/>
      <c r="I92" s="9"/>
      <c r="J92" s="9"/>
      <c r="K92" s="9"/>
      <c r="L92" s="9"/>
      <c r="M92" s="7"/>
      <c r="BI92" s="131" t="str">
        <f>HYPERLINK("#일위대가목록!A46","SD00305 →")</f>
        <v>SD00305 →</v>
      </c>
    </row>
    <row r="93" spans="1:61" ht="18.399999999999999" customHeight="1" x14ac:dyDescent="0.15">
      <c r="A93" s="6" t="s">
        <v>130</v>
      </c>
      <c r="B93" s="2" t="s">
        <v>601</v>
      </c>
      <c r="C93" s="59">
        <v>1</v>
      </c>
      <c r="D93" s="1" t="s">
        <v>939</v>
      </c>
      <c r="E93" s="9"/>
      <c r="F93" s="9"/>
      <c r="G93" s="9"/>
      <c r="H93" s="9"/>
      <c r="I93" s="9"/>
      <c r="J93" s="9"/>
      <c r="K93" s="9"/>
      <c r="L93" s="9"/>
      <c r="M93" s="7"/>
      <c r="BI93" s="131" t="str">
        <f>HYPERLINK("#일위대가목록!A47","SSA0301 →")</f>
        <v>SSA0301 →</v>
      </c>
    </row>
    <row r="94" spans="1:61" ht="18.399999999999999" customHeight="1" x14ac:dyDescent="0.15">
      <c r="A94" s="6" t="s">
        <v>130</v>
      </c>
      <c r="B94" s="2" t="s">
        <v>600</v>
      </c>
      <c r="C94" s="59">
        <v>1</v>
      </c>
      <c r="D94" s="1" t="s">
        <v>939</v>
      </c>
      <c r="E94" s="9"/>
      <c r="F94" s="9"/>
      <c r="G94" s="9"/>
      <c r="H94" s="9"/>
      <c r="I94" s="9"/>
      <c r="J94" s="9"/>
      <c r="K94" s="9"/>
      <c r="L94" s="9"/>
      <c r="M94" s="7"/>
      <c r="BI94" s="131" t="str">
        <f>HYPERLINK("#일위대가목록!A48","SSA0303 →")</f>
        <v>SSA0303 →</v>
      </c>
    </row>
    <row r="95" spans="1:61" ht="18.399999999999999" customHeight="1" x14ac:dyDescent="0.15">
      <c r="A95" s="6" t="s">
        <v>130</v>
      </c>
      <c r="B95" s="2" t="s">
        <v>622</v>
      </c>
      <c r="C95" s="59">
        <v>1</v>
      </c>
      <c r="D95" s="1" t="s">
        <v>939</v>
      </c>
      <c r="E95" s="9"/>
      <c r="F95" s="9"/>
      <c r="G95" s="9"/>
      <c r="H95" s="9"/>
      <c r="I95" s="9"/>
      <c r="J95" s="9"/>
      <c r="K95" s="9"/>
      <c r="L95" s="9"/>
      <c r="M95" s="7"/>
      <c r="BI95" s="131" t="str">
        <f>HYPERLINK("#일위대가목록!A49","SSA0305 →")</f>
        <v>SSA0305 →</v>
      </c>
    </row>
    <row r="96" spans="1:61" ht="18.399999999999999" customHeight="1" x14ac:dyDescent="0.15">
      <c r="A96" s="47" t="s">
        <v>712</v>
      </c>
      <c r="B96" s="48" t="s">
        <v>122</v>
      </c>
      <c r="C96" s="63"/>
      <c r="D96" s="71" t="s">
        <v>122</v>
      </c>
      <c r="E96" s="50"/>
      <c r="F96" s="50"/>
      <c r="G96" s="71"/>
      <c r="H96" s="50"/>
      <c r="I96" s="71"/>
      <c r="J96" s="50"/>
      <c r="K96" s="71"/>
      <c r="L96" s="50"/>
      <c r="M96" s="52"/>
    </row>
    <row r="97" spans="1:61" ht="18.399999999999999" customHeight="1" x14ac:dyDescent="0.15">
      <c r="A97" s="6" t="s">
        <v>673</v>
      </c>
      <c r="B97" s="2" t="s">
        <v>137</v>
      </c>
      <c r="C97" s="59">
        <v>1</v>
      </c>
      <c r="D97" s="1" t="s">
        <v>939</v>
      </c>
      <c r="E97" s="9"/>
      <c r="F97" s="9"/>
      <c r="G97" s="9"/>
      <c r="H97" s="9"/>
      <c r="I97" s="9"/>
      <c r="J97" s="9"/>
      <c r="K97" s="9"/>
      <c r="L97" s="9"/>
      <c r="M97" s="7"/>
      <c r="BI97" s="131" t="str">
        <f>HYPERLINK("#일위대가목록!A53","SE0750200 →")</f>
        <v>SE0750200 →</v>
      </c>
    </row>
    <row r="98" spans="1:61" ht="18.399999999999999" customHeight="1" x14ac:dyDescent="0.15">
      <c r="A98" s="6" t="s">
        <v>673</v>
      </c>
      <c r="B98" s="2" t="s">
        <v>720</v>
      </c>
      <c r="C98" s="59">
        <v>1</v>
      </c>
      <c r="D98" s="1" t="s">
        <v>939</v>
      </c>
      <c r="E98" s="9"/>
      <c r="F98" s="9"/>
      <c r="G98" s="9"/>
      <c r="H98" s="9"/>
      <c r="I98" s="9"/>
      <c r="J98" s="9"/>
      <c r="K98" s="9"/>
      <c r="L98" s="9"/>
      <c r="M98" s="7"/>
      <c r="BI98" s="131" t="str">
        <f>HYPERLINK("#일위대가목록!A54","SE0750300 →")</f>
        <v>SE0750300 →</v>
      </c>
    </row>
    <row r="99" spans="1:61" ht="18.399999999999999" customHeight="1" x14ac:dyDescent="0.15">
      <c r="A99" s="6" t="s">
        <v>673</v>
      </c>
      <c r="B99" s="2" t="s">
        <v>74</v>
      </c>
      <c r="C99" s="59">
        <v>1</v>
      </c>
      <c r="D99" s="1" t="s">
        <v>939</v>
      </c>
      <c r="E99" s="9"/>
      <c r="F99" s="9"/>
      <c r="G99" s="9"/>
      <c r="H99" s="9"/>
      <c r="I99" s="9"/>
      <c r="J99" s="9"/>
      <c r="K99" s="9"/>
      <c r="L99" s="9"/>
      <c r="M99" s="7"/>
      <c r="BI99" s="131" t="str">
        <f>HYPERLINK("#일위대가목록!A55","SE0750600 →")</f>
        <v>SE0750600 →</v>
      </c>
    </row>
    <row r="100" spans="1:61" ht="18.399999999999999" customHeight="1" x14ac:dyDescent="0.15">
      <c r="A100" s="6" t="s">
        <v>673</v>
      </c>
      <c r="B100" s="2" t="s">
        <v>679</v>
      </c>
      <c r="C100" s="59">
        <v>1</v>
      </c>
      <c r="D100" s="1" t="s">
        <v>939</v>
      </c>
      <c r="E100" s="9"/>
      <c r="F100" s="9"/>
      <c r="G100" s="9"/>
      <c r="H100" s="9"/>
      <c r="I100" s="9"/>
      <c r="J100" s="9"/>
      <c r="K100" s="9"/>
      <c r="L100" s="9"/>
      <c r="M100" s="7"/>
      <c r="BI100" s="131" t="str">
        <f>HYPERLINK("#일위대가목록!A56","SE0750800 →")</f>
        <v>SE0750800 →</v>
      </c>
    </row>
    <row r="101" spans="1:61" ht="18.399999999999999" customHeight="1" x14ac:dyDescent="0.15">
      <c r="A101" s="6" t="s">
        <v>673</v>
      </c>
      <c r="B101" s="2" t="s">
        <v>9</v>
      </c>
      <c r="C101" s="59">
        <v>1</v>
      </c>
      <c r="D101" s="1" t="s">
        <v>939</v>
      </c>
      <c r="E101" s="9"/>
      <c r="F101" s="9"/>
      <c r="G101" s="9"/>
      <c r="H101" s="9"/>
      <c r="I101" s="9"/>
      <c r="J101" s="9"/>
      <c r="K101" s="9"/>
      <c r="L101" s="9"/>
      <c r="M101" s="7"/>
      <c r="BI101" s="131" t="str">
        <f>HYPERLINK("#일위대가목록!A57","SE0751000 →")</f>
        <v>SE0751000 →</v>
      </c>
    </row>
    <row r="102" spans="1:61" ht="18.399999999999999" customHeight="1" x14ac:dyDescent="0.15">
      <c r="A102" s="6" t="s">
        <v>673</v>
      </c>
      <c r="B102" s="2" t="s">
        <v>820</v>
      </c>
      <c r="C102" s="59">
        <v>1</v>
      </c>
      <c r="D102" s="1" t="s">
        <v>939</v>
      </c>
      <c r="E102" s="9"/>
      <c r="F102" s="9"/>
      <c r="G102" s="9"/>
      <c r="H102" s="9"/>
      <c r="I102" s="9"/>
      <c r="J102" s="9"/>
      <c r="K102" s="9"/>
      <c r="L102" s="9"/>
      <c r="M102" s="7"/>
      <c r="BI102" s="131" t="str">
        <f>HYPERLINK("#일위대가목록!A58","SE0760300 →")</f>
        <v>SE0760300 →</v>
      </c>
    </row>
    <row r="103" spans="1:61" ht="18.399999999999999" customHeight="1" x14ac:dyDescent="0.15">
      <c r="A103" s="6" t="s">
        <v>673</v>
      </c>
      <c r="B103" s="2" t="s">
        <v>29</v>
      </c>
      <c r="C103" s="59">
        <v>1</v>
      </c>
      <c r="D103" s="1" t="s">
        <v>939</v>
      </c>
      <c r="E103" s="9"/>
      <c r="F103" s="9"/>
      <c r="G103" s="9"/>
      <c r="H103" s="9"/>
      <c r="I103" s="9"/>
      <c r="J103" s="9"/>
      <c r="K103" s="9"/>
      <c r="L103" s="9"/>
      <c r="M103" s="7"/>
      <c r="BI103" s="131" t="str">
        <f>HYPERLINK("#일위대가목록!A59","SE0760400 →")</f>
        <v>SE0760400 →</v>
      </c>
    </row>
    <row r="104" spans="1:61" ht="18.399999999999999" customHeight="1" x14ac:dyDescent="0.15">
      <c r="A104" s="6" t="s">
        <v>673</v>
      </c>
      <c r="B104" s="2" t="s">
        <v>811</v>
      </c>
      <c r="C104" s="59">
        <v>1</v>
      </c>
      <c r="D104" s="1" t="s">
        <v>939</v>
      </c>
      <c r="E104" s="9"/>
      <c r="F104" s="9"/>
      <c r="G104" s="9"/>
      <c r="H104" s="9"/>
      <c r="I104" s="9"/>
      <c r="J104" s="9"/>
      <c r="K104" s="9"/>
      <c r="L104" s="9"/>
      <c r="M104" s="7"/>
      <c r="BI104" s="131" t="str">
        <f>HYPERLINK("#일위대가목록!A60","SE0760500 →")</f>
        <v>SE0760500 →</v>
      </c>
    </row>
    <row r="105" spans="1:61" ht="18.399999999999999" customHeight="1" x14ac:dyDescent="0.15">
      <c r="A105" s="6" t="s">
        <v>673</v>
      </c>
      <c r="B105" s="2" t="s">
        <v>31</v>
      </c>
      <c r="C105" s="59">
        <v>1</v>
      </c>
      <c r="D105" s="1" t="s">
        <v>939</v>
      </c>
      <c r="E105" s="9"/>
      <c r="F105" s="9"/>
      <c r="G105" s="9"/>
      <c r="H105" s="9"/>
      <c r="I105" s="9"/>
      <c r="J105" s="9"/>
      <c r="K105" s="9"/>
      <c r="L105" s="9"/>
      <c r="M105" s="7"/>
      <c r="BI105" s="131" t="str">
        <f>HYPERLINK("#일위대가목록!A61","SE0760600 →")</f>
        <v>SE0760600 →</v>
      </c>
    </row>
    <row r="106" spans="1:61" ht="18.399999999999999" customHeight="1" x14ac:dyDescent="0.15">
      <c r="A106" s="6" t="s">
        <v>673</v>
      </c>
      <c r="B106" s="2" t="s">
        <v>834</v>
      </c>
      <c r="C106" s="59">
        <v>1</v>
      </c>
      <c r="D106" s="1" t="s">
        <v>939</v>
      </c>
      <c r="E106" s="9"/>
      <c r="F106" s="9"/>
      <c r="G106" s="9"/>
      <c r="H106" s="9"/>
      <c r="I106" s="9"/>
      <c r="J106" s="9"/>
      <c r="K106" s="9"/>
      <c r="L106" s="9"/>
      <c r="M106" s="7"/>
      <c r="BI106" s="131" t="str">
        <f>HYPERLINK("#일위대가목록!A62","SE0760800 →")</f>
        <v>SE0760800 →</v>
      </c>
    </row>
    <row r="107" spans="1:61" ht="18.399999999999999" customHeight="1" x14ac:dyDescent="0.15">
      <c r="A107" s="6" t="s">
        <v>677</v>
      </c>
      <c r="B107" s="2" t="s">
        <v>137</v>
      </c>
      <c r="C107" s="59">
        <v>1</v>
      </c>
      <c r="D107" s="1" t="s">
        <v>939</v>
      </c>
      <c r="E107" s="9"/>
      <c r="F107" s="9"/>
      <c r="G107" s="9"/>
      <c r="H107" s="9"/>
      <c r="I107" s="9"/>
      <c r="J107" s="9"/>
      <c r="K107" s="9"/>
      <c r="L107" s="9"/>
      <c r="M107" s="7"/>
      <c r="BI107" s="131" t="str">
        <f>HYPERLINK("#일위대가목록!A63","SE0850200 →")</f>
        <v>SE0850200 →</v>
      </c>
    </row>
    <row r="108" spans="1:61" ht="18.399999999999999" customHeight="1" x14ac:dyDescent="0.15">
      <c r="A108" s="6" t="s">
        <v>677</v>
      </c>
      <c r="B108" s="2" t="s">
        <v>720</v>
      </c>
      <c r="C108" s="59">
        <v>1</v>
      </c>
      <c r="D108" s="1" t="s">
        <v>939</v>
      </c>
      <c r="E108" s="9"/>
      <c r="F108" s="9"/>
      <c r="G108" s="9"/>
      <c r="H108" s="9"/>
      <c r="I108" s="9"/>
      <c r="J108" s="9"/>
      <c r="K108" s="9"/>
      <c r="L108" s="9"/>
      <c r="M108" s="7"/>
      <c r="BI108" s="131" t="str">
        <f>HYPERLINK("#일위대가목록!A64","SE0850300 →")</f>
        <v>SE0850300 →</v>
      </c>
    </row>
    <row r="109" spans="1:61" ht="18.399999999999999" customHeight="1" x14ac:dyDescent="0.15">
      <c r="A109" s="6" t="s">
        <v>677</v>
      </c>
      <c r="B109" s="2" t="s">
        <v>74</v>
      </c>
      <c r="C109" s="59">
        <v>1</v>
      </c>
      <c r="D109" s="1" t="s">
        <v>939</v>
      </c>
      <c r="E109" s="9"/>
      <c r="F109" s="9"/>
      <c r="G109" s="9"/>
      <c r="H109" s="9"/>
      <c r="I109" s="9"/>
      <c r="J109" s="9"/>
      <c r="K109" s="9"/>
      <c r="L109" s="9"/>
      <c r="M109" s="7"/>
      <c r="BI109" s="131" t="str">
        <f>HYPERLINK("#일위대가목록!A65","SE0850600 →")</f>
        <v>SE0850600 →</v>
      </c>
    </row>
    <row r="110" spans="1:61" ht="18.399999999999999" customHeight="1" x14ac:dyDescent="0.15">
      <c r="A110" s="6" t="s">
        <v>677</v>
      </c>
      <c r="B110" s="2" t="s">
        <v>679</v>
      </c>
      <c r="C110" s="59">
        <v>1</v>
      </c>
      <c r="D110" s="1" t="s">
        <v>939</v>
      </c>
      <c r="E110" s="9"/>
      <c r="F110" s="9"/>
      <c r="G110" s="9"/>
      <c r="H110" s="9"/>
      <c r="I110" s="9"/>
      <c r="J110" s="9"/>
      <c r="K110" s="9"/>
      <c r="L110" s="9"/>
      <c r="M110" s="7"/>
      <c r="BI110" s="131" t="str">
        <f>HYPERLINK("#일위대가목록!A66","SE0850800 →")</f>
        <v>SE0850800 →</v>
      </c>
    </row>
    <row r="111" spans="1:61" ht="18.399999999999999" customHeight="1" x14ac:dyDescent="0.15">
      <c r="A111" s="6" t="s">
        <v>677</v>
      </c>
      <c r="B111" s="2" t="s">
        <v>9</v>
      </c>
      <c r="C111" s="59">
        <v>1</v>
      </c>
      <c r="D111" s="1" t="s">
        <v>939</v>
      </c>
      <c r="E111" s="9"/>
      <c r="F111" s="9"/>
      <c r="G111" s="9"/>
      <c r="H111" s="9"/>
      <c r="I111" s="9"/>
      <c r="J111" s="9"/>
      <c r="K111" s="9"/>
      <c r="L111" s="9"/>
      <c r="M111" s="7"/>
      <c r="BI111" s="131" t="str">
        <f>HYPERLINK("#일위대가목록!A67","SE0851000 →")</f>
        <v>SE0851000 →</v>
      </c>
    </row>
    <row r="112" spans="1:61" ht="18.399999999999999" customHeight="1" x14ac:dyDescent="0.15">
      <c r="A112" s="6" t="s">
        <v>677</v>
      </c>
      <c r="B112" s="2" t="s">
        <v>820</v>
      </c>
      <c r="C112" s="59">
        <v>1</v>
      </c>
      <c r="D112" s="1" t="s">
        <v>939</v>
      </c>
      <c r="E112" s="9"/>
      <c r="F112" s="9"/>
      <c r="G112" s="9"/>
      <c r="H112" s="9"/>
      <c r="I112" s="9"/>
      <c r="J112" s="9"/>
      <c r="K112" s="9"/>
      <c r="L112" s="9"/>
      <c r="M112" s="7"/>
      <c r="BI112" s="131" t="str">
        <f>HYPERLINK("#일위대가목록!A68","SE0950300 →")</f>
        <v>SE0950300 →</v>
      </c>
    </row>
    <row r="113" spans="1:61" ht="18.399999999999999" customHeight="1" x14ac:dyDescent="0.15">
      <c r="A113" s="6" t="s">
        <v>677</v>
      </c>
      <c r="B113" s="2" t="s">
        <v>29</v>
      </c>
      <c r="C113" s="59">
        <v>1</v>
      </c>
      <c r="D113" s="1" t="s">
        <v>939</v>
      </c>
      <c r="E113" s="9"/>
      <c r="F113" s="9"/>
      <c r="G113" s="9"/>
      <c r="H113" s="9"/>
      <c r="I113" s="9"/>
      <c r="J113" s="9"/>
      <c r="K113" s="9"/>
      <c r="L113" s="9"/>
      <c r="M113" s="7"/>
      <c r="BI113" s="131" t="str">
        <f>HYPERLINK("#일위대가목록!A69","SE0950400 →")</f>
        <v>SE0950400 →</v>
      </c>
    </row>
    <row r="114" spans="1:61" ht="18.399999999999999" customHeight="1" x14ac:dyDescent="0.15">
      <c r="A114" s="6" t="s">
        <v>677</v>
      </c>
      <c r="B114" s="2" t="s">
        <v>811</v>
      </c>
      <c r="C114" s="59">
        <v>1</v>
      </c>
      <c r="D114" s="1" t="s">
        <v>939</v>
      </c>
      <c r="E114" s="9"/>
      <c r="F114" s="9"/>
      <c r="G114" s="9"/>
      <c r="H114" s="9"/>
      <c r="I114" s="9"/>
      <c r="J114" s="9"/>
      <c r="K114" s="9"/>
      <c r="L114" s="9"/>
      <c r="M114" s="7"/>
      <c r="BI114" s="131" t="str">
        <f>HYPERLINK("#일위대가목록!A70","SE0950500 →")</f>
        <v>SE0950500 →</v>
      </c>
    </row>
    <row r="115" spans="1:61" ht="18.399999999999999" customHeight="1" x14ac:dyDescent="0.15">
      <c r="A115" s="6" t="s">
        <v>677</v>
      </c>
      <c r="B115" s="2" t="s">
        <v>31</v>
      </c>
      <c r="C115" s="59">
        <v>1</v>
      </c>
      <c r="D115" s="1" t="s">
        <v>939</v>
      </c>
      <c r="E115" s="9"/>
      <c r="F115" s="9"/>
      <c r="G115" s="9"/>
      <c r="H115" s="9"/>
      <c r="I115" s="9"/>
      <c r="J115" s="9"/>
      <c r="K115" s="9"/>
      <c r="L115" s="9"/>
      <c r="M115" s="7"/>
      <c r="BI115" s="131" t="str">
        <f>HYPERLINK("#일위대가목록!A71","SE0950600 →")</f>
        <v>SE0950600 →</v>
      </c>
    </row>
    <row r="116" spans="1:61" ht="18.399999999999999" customHeight="1" x14ac:dyDescent="0.15">
      <c r="A116" s="6" t="s">
        <v>677</v>
      </c>
      <c r="B116" s="2" t="s">
        <v>834</v>
      </c>
      <c r="C116" s="59">
        <v>1</v>
      </c>
      <c r="D116" s="1" t="s">
        <v>939</v>
      </c>
      <c r="E116" s="9"/>
      <c r="F116" s="9"/>
      <c r="G116" s="9"/>
      <c r="H116" s="9"/>
      <c r="I116" s="9"/>
      <c r="J116" s="9"/>
      <c r="K116" s="9"/>
      <c r="L116" s="9"/>
      <c r="M116" s="7"/>
      <c r="BI116" s="131" t="str">
        <f>HYPERLINK("#일위대가목록!A72","SE0950800 →")</f>
        <v>SE0950800 →</v>
      </c>
    </row>
    <row r="117" spans="1:61" s="86" customFormat="1" ht="18.399999999999999" customHeight="1" x14ac:dyDescent="0.15">
      <c r="A117" s="83" t="s">
        <v>673</v>
      </c>
      <c r="B117" s="78" t="s">
        <v>754</v>
      </c>
      <c r="C117" s="113">
        <v>1</v>
      </c>
      <c r="D117" s="1" t="s">
        <v>939</v>
      </c>
      <c r="E117" s="84"/>
      <c r="F117" s="84"/>
      <c r="G117" s="84"/>
      <c r="H117" s="84"/>
      <c r="I117" s="84"/>
      <c r="J117" s="84"/>
      <c r="K117" s="84"/>
      <c r="L117" s="84"/>
      <c r="M117" s="85"/>
      <c r="BI117" s="88"/>
    </row>
    <row r="118" spans="1:61" s="86" customFormat="1" ht="18.399999999999999" customHeight="1" x14ac:dyDescent="0.15">
      <c r="A118" s="83" t="s">
        <v>673</v>
      </c>
      <c r="B118" s="78" t="s">
        <v>752</v>
      </c>
      <c r="C118" s="113">
        <v>1</v>
      </c>
      <c r="D118" s="1" t="s">
        <v>939</v>
      </c>
      <c r="E118" s="84"/>
      <c r="F118" s="84"/>
      <c r="G118" s="84"/>
      <c r="H118" s="84"/>
      <c r="I118" s="84"/>
      <c r="J118" s="84"/>
      <c r="K118" s="84"/>
      <c r="L118" s="84"/>
      <c r="M118" s="85"/>
      <c r="BI118" s="88"/>
    </row>
    <row r="119" spans="1:61" s="86" customFormat="1" ht="18.399999999999999" customHeight="1" x14ac:dyDescent="0.15">
      <c r="A119" s="83" t="s">
        <v>673</v>
      </c>
      <c r="B119" s="78" t="s">
        <v>755</v>
      </c>
      <c r="C119" s="113">
        <v>1</v>
      </c>
      <c r="D119" s="1" t="s">
        <v>939</v>
      </c>
      <c r="E119" s="84"/>
      <c r="F119" s="84"/>
      <c r="G119" s="84"/>
      <c r="H119" s="84"/>
      <c r="I119" s="84"/>
      <c r="J119" s="84"/>
      <c r="K119" s="84"/>
      <c r="L119" s="84"/>
      <c r="M119" s="85"/>
      <c r="BI119" s="88"/>
    </row>
    <row r="120" spans="1:61" s="86" customFormat="1" ht="18.399999999999999" customHeight="1" x14ac:dyDescent="0.15">
      <c r="A120" s="83" t="s">
        <v>673</v>
      </c>
      <c r="B120" s="78" t="s">
        <v>753</v>
      </c>
      <c r="C120" s="113">
        <v>1</v>
      </c>
      <c r="D120" s="1" t="s">
        <v>939</v>
      </c>
      <c r="E120" s="84"/>
      <c r="F120" s="84"/>
      <c r="G120" s="84"/>
      <c r="H120" s="84"/>
      <c r="I120" s="84"/>
      <c r="J120" s="84"/>
      <c r="K120" s="84"/>
      <c r="L120" s="84"/>
      <c r="M120" s="85"/>
      <c r="BI120" s="88"/>
    </row>
    <row r="121" spans="1:61" ht="18.399999999999999" customHeight="1" x14ac:dyDescent="0.15">
      <c r="A121" s="47" t="s">
        <v>757</v>
      </c>
      <c r="B121" s="48" t="s">
        <v>122</v>
      </c>
      <c r="C121" s="63"/>
      <c r="D121" s="71" t="s">
        <v>122</v>
      </c>
      <c r="E121" s="50"/>
      <c r="F121" s="50"/>
      <c r="G121" s="71"/>
      <c r="H121" s="50"/>
      <c r="I121" s="71"/>
      <c r="J121" s="50"/>
      <c r="K121" s="71"/>
      <c r="L121" s="50"/>
      <c r="M121" s="52"/>
    </row>
    <row r="122" spans="1:61" ht="18.399999999999999" customHeight="1" x14ac:dyDescent="0.15">
      <c r="A122" s="6" t="s">
        <v>595</v>
      </c>
      <c r="B122" s="2" t="s">
        <v>289</v>
      </c>
      <c r="C122" s="59">
        <v>1</v>
      </c>
      <c r="D122" s="1" t="s">
        <v>940</v>
      </c>
      <c r="E122" s="9"/>
      <c r="F122" s="9"/>
      <c r="G122" s="9"/>
      <c r="H122" s="9"/>
      <c r="I122" s="9"/>
      <c r="J122" s="9"/>
      <c r="K122" s="9"/>
      <c r="L122" s="9"/>
      <c r="M122" s="7"/>
      <c r="BI122" s="131" t="str">
        <f>HYPERLINK("#일위대가목록!A73","YC00250 →")</f>
        <v>YC00250 →</v>
      </c>
    </row>
    <row r="123" spans="1:61" ht="18.399999999999999" customHeight="1" x14ac:dyDescent="0.15">
      <c r="A123" s="6" t="s">
        <v>595</v>
      </c>
      <c r="B123" s="2" t="s">
        <v>778</v>
      </c>
      <c r="C123" s="59">
        <v>1</v>
      </c>
      <c r="D123" s="1" t="s">
        <v>940</v>
      </c>
      <c r="E123" s="9"/>
      <c r="F123" s="9"/>
      <c r="G123" s="9"/>
      <c r="H123" s="9"/>
      <c r="I123" s="9"/>
      <c r="J123" s="9"/>
      <c r="K123" s="9"/>
      <c r="L123" s="9"/>
      <c r="M123" s="7"/>
      <c r="BI123" s="131" t="str">
        <f>HYPERLINK("#일위대가목록!A74","YC00300 →")</f>
        <v>YC00300 →</v>
      </c>
    </row>
    <row r="124" spans="1:61" ht="18.399999999999999" customHeight="1" x14ac:dyDescent="0.15">
      <c r="A124" s="53" t="s">
        <v>332</v>
      </c>
      <c r="B124" s="54" t="s">
        <v>580</v>
      </c>
      <c r="C124" s="62">
        <v>1</v>
      </c>
      <c r="D124" s="124" t="s">
        <v>940</v>
      </c>
      <c r="E124" s="56"/>
      <c r="F124" s="56"/>
      <c r="G124" s="56"/>
      <c r="H124" s="56"/>
      <c r="I124" s="56"/>
      <c r="J124" s="56"/>
      <c r="K124" s="56"/>
      <c r="L124" s="56"/>
      <c r="M124" s="58"/>
      <c r="BI124" s="18"/>
    </row>
    <row r="125" spans="1:61" ht="18.399999999999999" customHeight="1" x14ac:dyDescent="0.15">
      <c r="A125" s="6" t="s">
        <v>725</v>
      </c>
      <c r="B125" s="2" t="s">
        <v>289</v>
      </c>
      <c r="C125" s="59">
        <v>1</v>
      </c>
      <c r="D125" s="1" t="s">
        <v>940</v>
      </c>
      <c r="E125" s="9"/>
      <c r="F125" s="9"/>
      <c r="G125" s="9"/>
      <c r="H125" s="9"/>
      <c r="I125" s="9"/>
      <c r="J125" s="9"/>
      <c r="K125" s="9"/>
      <c r="L125" s="9"/>
      <c r="M125" s="7"/>
      <c r="BI125" s="131" t="str">
        <f>HYPERLINK("#일위대가목록!A75","YC02250 →")</f>
        <v>YC02250 →</v>
      </c>
    </row>
    <row r="126" spans="1:61" ht="18.399999999999999" customHeight="1" x14ac:dyDescent="0.15">
      <c r="A126" s="6" t="s">
        <v>725</v>
      </c>
      <c r="B126" s="2" t="s">
        <v>778</v>
      </c>
      <c r="C126" s="59">
        <v>1</v>
      </c>
      <c r="D126" s="1" t="s">
        <v>940</v>
      </c>
      <c r="E126" s="9"/>
      <c r="F126" s="9"/>
      <c r="G126" s="9"/>
      <c r="H126" s="9"/>
      <c r="I126" s="9"/>
      <c r="J126" s="9"/>
      <c r="K126" s="9"/>
      <c r="L126" s="9"/>
      <c r="M126" s="7"/>
      <c r="BI126" s="131" t="str">
        <f>HYPERLINK("#일위대가목록!A76","YC02300 →")</f>
        <v>YC02300 →</v>
      </c>
    </row>
    <row r="127" spans="1:61" ht="18.399999999999999" customHeight="1" x14ac:dyDescent="0.15">
      <c r="A127" s="47" t="s">
        <v>759</v>
      </c>
      <c r="B127" s="48" t="s">
        <v>122</v>
      </c>
      <c r="C127" s="63"/>
      <c r="D127" s="71" t="s">
        <v>122</v>
      </c>
      <c r="E127" s="50"/>
      <c r="F127" s="50"/>
      <c r="G127" s="71"/>
      <c r="H127" s="50"/>
      <c r="I127" s="71"/>
      <c r="J127" s="50"/>
      <c r="K127" s="71"/>
      <c r="L127" s="50"/>
      <c r="M127" s="52"/>
    </row>
    <row r="128" spans="1:61" ht="18.399999999999999" customHeight="1" x14ac:dyDescent="0.15">
      <c r="A128" s="53" t="s">
        <v>336</v>
      </c>
      <c r="B128" s="54" t="s">
        <v>35</v>
      </c>
      <c r="C128" s="62">
        <v>1</v>
      </c>
      <c r="D128" s="124" t="s">
        <v>940</v>
      </c>
      <c r="E128" s="56"/>
      <c r="F128" s="56"/>
      <c r="G128" s="56"/>
      <c r="H128" s="56"/>
      <c r="I128" s="56"/>
      <c r="J128" s="56"/>
      <c r="K128" s="56"/>
      <c r="L128" s="56"/>
      <c r="M128" s="58"/>
      <c r="BI128" s="131" t="str">
        <f>HYPERLINK("#일위대가목록!A77","YD011274 →")</f>
        <v>YD011274 →</v>
      </c>
    </row>
    <row r="129" spans="1:61" ht="18.399999999999999" customHeight="1" x14ac:dyDescent="0.15">
      <c r="A129" s="53" t="s">
        <v>338</v>
      </c>
      <c r="B129" s="54" t="s">
        <v>35</v>
      </c>
      <c r="C129" s="62">
        <v>1</v>
      </c>
      <c r="D129" s="124" t="s">
        <v>940</v>
      </c>
      <c r="E129" s="56"/>
      <c r="F129" s="56"/>
      <c r="G129" s="56"/>
      <c r="H129" s="56"/>
      <c r="I129" s="56"/>
      <c r="J129" s="56"/>
      <c r="K129" s="56"/>
      <c r="L129" s="56"/>
      <c r="M129" s="58"/>
      <c r="BI129" s="131" t="str">
        <f>HYPERLINK("#일위대가목록!A78","YD011273 →")</f>
        <v>YD011273 →</v>
      </c>
    </row>
    <row r="130" spans="1:61" ht="18.399999999999999" customHeight="1" x14ac:dyDescent="0.15">
      <c r="A130" s="53" t="s">
        <v>354</v>
      </c>
      <c r="B130" s="54" t="s">
        <v>35</v>
      </c>
      <c r="C130" s="62">
        <v>1</v>
      </c>
      <c r="D130" s="124" t="s">
        <v>940</v>
      </c>
      <c r="E130" s="56"/>
      <c r="F130" s="56"/>
      <c r="G130" s="56"/>
      <c r="H130" s="56"/>
      <c r="I130" s="56"/>
      <c r="J130" s="56"/>
      <c r="K130" s="56"/>
      <c r="L130" s="56"/>
      <c r="M130" s="58"/>
      <c r="BI130" s="131" t="str">
        <f>HYPERLINK("#일위대가목록!A79","YD011272 →")</f>
        <v>YD011272 →</v>
      </c>
    </row>
    <row r="131" spans="1:61" ht="18.399999999999999" customHeight="1" x14ac:dyDescent="0.15">
      <c r="A131" s="53" t="s">
        <v>344</v>
      </c>
      <c r="B131" s="54" t="s">
        <v>35</v>
      </c>
      <c r="C131" s="62">
        <v>1</v>
      </c>
      <c r="D131" s="124" t="s">
        <v>940</v>
      </c>
      <c r="E131" s="56"/>
      <c r="F131" s="56"/>
      <c r="G131" s="56"/>
      <c r="H131" s="56"/>
      <c r="I131" s="56"/>
      <c r="J131" s="56"/>
      <c r="K131" s="56"/>
      <c r="L131" s="56"/>
      <c r="M131" s="58"/>
      <c r="BI131" s="131" t="str">
        <f>HYPERLINK("#일위대가목록!A80","YD011271 →")</f>
        <v>YD011271 →</v>
      </c>
    </row>
    <row r="132" spans="1:61" ht="18.399999999999999" customHeight="1" x14ac:dyDescent="0.15">
      <c r="A132" s="53" t="s">
        <v>340</v>
      </c>
      <c r="B132" s="54" t="s">
        <v>35</v>
      </c>
      <c r="C132" s="62">
        <v>1</v>
      </c>
      <c r="D132" s="124" t="s">
        <v>940</v>
      </c>
      <c r="E132" s="56"/>
      <c r="F132" s="56"/>
      <c r="G132" s="56"/>
      <c r="H132" s="56"/>
      <c r="I132" s="56"/>
      <c r="J132" s="56"/>
      <c r="K132" s="56"/>
      <c r="L132" s="56"/>
      <c r="M132" s="58"/>
      <c r="BI132" s="131" t="str">
        <f>HYPERLINK("#일위대가목록!A81","YD011270 →")</f>
        <v>YD011270 →</v>
      </c>
    </row>
    <row r="133" spans="1:61" ht="18.399999999999999" customHeight="1" x14ac:dyDescent="0.15">
      <c r="A133" s="6" t="s">
        <v>325</v>
      </c>
      <c r="B133" s="2" t="s">
        <v>35</v>
      </c>
      <c r="C133" s="59">
        <v>1</v>
      </c>
      <c r="D133" s="124" t="s">
        <v>940</v>
      </c>
      <c r="E133" s="9"/>
      <c r="F133" s="9"/>
      <c r="G133" s="9"/>
      <c r="H133" s="9"/>
      <c r="I133" s="9"/>
      <c r="J133" s="9"/>
      <c r="K133" s="9"/>
      <c r="L133" s="9"/>
      <c r="M133" s="7"/>
      <c r="BI133" s="131" t="str">
        <f>HYPERLINK("#일위대가목록!A82","YD011269 →")</f>
        <v>YD011269 →</v>
      </c>
    </row>
    <row r="134" spans="1:61" ht="18.399999999999999" customHeight="1" x14ac:dyDescent="0.15">
      <c r="A134" s="6" t="s">
        <v>351</v>
      </c>
      <c r="B134" s="2" t="s">
        <v>35</v>
      </c>
      <c r="C134" s="59">
        <v>1</v>
      </c>
      <c r="D134" s="124" t="s">
        <v>940</v>
      </c>
      <c r="E134" s="9"/>
      <c r="F134" s="9"/>
      <c r="G134" s="9"/>
      <c r="H134" s="9"/>
      <c r="I134" s="9"/>
      <c r="J134" s="9"/>
      <c r="K134" s="9"/>
      <c r="L134" s="9"/>
      <c r="M134" s="7"/>
      <c r="BI134" s="131" t="str">
        <f>HYPERLINK("#일위대가목록!A83","YD011268 →")</f>
        <v>YD011268 →</v>
      </c>
    </row>
    <row r="135" spans="1:61" ht="18.399999999999999" customHeight="1" x14ac:dyDescent="0.15">
      <c r="A135" s="6" t="s">
        <v>346</v>
      </c>
      <c r="B135" s="2" t="s">
        <v>389</v>
      </c>
      <c r="C135" s="59">
        <v>1</v>
      </c>
      <c r="D135" s="124" t="s">
        <v>940</v>
      </c>
      <c r="E135" s="9"/>
      <c r="F135" s="9"/>
      <c r="G135" s="9"/>
      <c r="H135" s="9"/>
      <c r="I135" s="9"/>
      <c r="J135" s="9"/>
      <c r="K135" s="9"/>
      <c r="L135" s="9"/>
      <c r="M135" s="7"/>
      <c r="BI135" s="131" t="str">
        <f>HYPERLINK("#일위대가목록!A84","YD00353 →")</f>
        <v>YD00353 →</v>
      </c>
    </row>
    <row r="136" spans="1:61" ht="18.399999999999999" customHeight="1" x14ac:dyDescent="0.15">
      <c r="A136" s="6" t="s">
        <v>139</v>
      </c>
      <c r="B136" s="2" t="s">
        <v>453</v>
      </c>
      <c r="C136" s="59">
        <v>1</v>
      </c>
      <c r="D136" s="124" t="s">
        <v>940</v>
      </c>
      <c r="E136" s="9"/>
      <c r="F136" s="9"/>
      <c r="G136" s="9"/>
      <c r="H136" s="9"/>
      <c r="I136" s="9"/>
      <c r="J136" s="9"/>
      <c r="K136" s="9"/>
      <c r="L136" s="9"/>
      <c r="M136" s="7"/>
      <c r="BI136" s="131" t="str">
        <f>HYPERLINK("#일위대가목록!A85","YD011370 →")</f>
        <v>YD011370 →</v>
      </c>
    </row>
    <row r="137" spans="1:61" ht="18.399999999999999" customHeight="1" x14ac:dyDescent="0.15">
      <c r="A137" s="47" t="s">
        <v>266</v>
      </c>
      <c r="B137" s="48" t="s">
        <v>122</v>
      </c>
      <c r="C137" s="63"/>
      <c r="D137" s="71" t="s">
        <v>122</v>
      </c>
      <c r="E137" s="50"/>
      <c r="F137" s="50"/>
      <c r="G137" s="71"/>
      <c r="H137" s="50"/>
      <c r="I137" s="71"/>
      <c r="J137" s="50"/>
      <c r="K137" s="71"/>
      <c r="L137" s="50"/>
      <c r="M137" s="52"/>
    </row>
    <row r="138" spans="1:61" ht="18.399999999999999" customHeight="1" x14ac:dyDescent="0.15">
      <c r="A138" s="6" t="s">
        <v>76</v>
      </c>
      <c r="B138" s="2" t="s">
        <v>587</v>
      </c>
      <c r="C138" s="59">
        <v>1</v>
      </c>
      <c r="D138" s="1" t="s">
        <v>154</v>
      </c>
      <c r="E138" s="9"/>
      <c r="F138" s="9"/>
      <c r="G138" s="9"/>
      <c r="H138" s="9"/>
      <c r="I138" s="9"/>
      <c r="J138" s="9"/>
      <c r="K138" s="9"/>
      <c r="L138" s="9"/>
      <c r="M138" s="7"/>
      <c r="BI138" s="131" t="str">
        <f>HYPERLINK("#일위대가목록!A86","SD00190300 →")</f>
        <v>SD00190300 →</v>
      </c>
    </row>
    <row r="139" spans="1:61" ht="18.399999999999999" customHeight="1" x14ac:dyDescent="0.15">
      <c r="A139" s="6" t="s">
        <v>76</v>
      </c>
      <c r="B139" s="2" t="s">
        <v>10</v>
      </c>
      <c r="C139" s="59">
        <v>1</v>
      </c>
      <c r="D139" s="1" t="s">
        <v>154</v>
      </c>
      <c r="E139" s="9"/>
      <c r="F139" s="9"/>
      <c r="G139" s="9"/>
      <c r="H139" s="9"/>
      <c r="I139" s="9"/>
      <c r="J139" s="9"/>
      <c r="K139" s="9"/>
      <c r="L139" s="9"/>
      <c r="M139" s="7"/>
      <c r="BI139" s="131" t="str">
        <f>HYPERLINK("#일위대가목록!A87","SD00190600 →")</f>
        <v>SD00190600 →</v>
      </c>
    </row>
    <row r="140" spans="1:61" ht="18.399999999999999" customHeight="1" x14ac:dyDescent="0.15">
      <c r="A140" s="6" t="s">
        <v>76</v>
      </c>
      <c r="B140" s="2" t="s">
        <v>617</v>
      </c>
      <c r="C140" s="59">
        <v>1</v>
      </c>
      <c r="D140" s="1" t="s">
        <v>154</v>
      </c>
      <c r="E140" s="9"/>
      <c r="F140" s="9"/>
      <c r="G140" s="9"/>
      <c r="H140" s="9"/>
      <c r="I140" s="9"/>
      <c r="J140" s="9"/>
      <c r="K140" s="9"/>
      <c r="L140" s="9"/>
      <c r="M140" s="7"/>
      <c r="BI140" s="131" t="str">
        <f>HYPERLINK("#일위대가목록!A88","SD00190800 →")</f>
        <v>SD00190800 →</v>
      </c>
    </row>
    <row r="141" spans="1:61" ht="18.399999999999999" customHeight="1" x14ac:dyDescent="0.15">
      <c r="A141" s="6" t="s">
        <v>76</v>
      </c>
      <c r="B141" s="2" t="s">
        <v>590</v>
      </c>
      <c r="C141" s="59">
        <v>1</v>
      </c>
      <c r="D141" s="1" t="s">
        <v>154</v>
      </c>
      <c r="E141" s="9"/>
      <c r="F141" s="9"/>
      <c r="G141" s="9"/>
      <c r="H141" s="9"/>
      <c r="I141" s="9"/>
      <c r="J141" s="9"/>
      <c r="K141" s="9"/>
      <c r="L141" s="9"/>
      <c r="M141" s="7"/>
      <c r="BI141" s="131" t="str">
        <f>HYPERLINK("#일위대가목록!A89","SD00191000 →")</f>
        <v>SD00191000 →</v>
      </c>
    </row>
    <row r="142" spans="1:61" ht="18.399999999999999" customHeight="1" x14ac:dyDescent="0.15">
      <c r="A142" s="6" t="s">
        <v>76</v>
      </c>
      <c r="B142" s="2" t="s">
        <v>604</v>
      </c>
      <c r="C142" s="59">
        <v>1</v>
      </c>
      <c r="D142" s="1" t="s">
        <v>154</v>
      </c>
      <c r="E142" s="9"/>
      <c r="F142" s="9"/>
      <c r="G142" s="9"/>
      <c r="H142" s="9"/>
      <c r="I142" s="9"/>
      <c r="J142" s="9"/>
      <c r="K142" s="9"/>
      <c r="L142" s="9"/>
      <c r="M142" s="7"/>
      <c r="BI142" s="131" t="str">
        <f>HYPERLINK("#일위대가목록!A90","SD00191200 →")</f>
        <v>SD00191200 →</v>
      </c>
    </row>
    <row r="143" spans="1:61" ht="18.399999999999999" customHeight="1" x14ac:dyDescent="0.15">
      <c r="A143" s="6" t="s">
        <v>76</v>
      </c>
      <c r="B143" s="2" t="s">
        <v>7</v>
      </c>
      <c r="C143" s="59">
        <v>1</v>
      </c>
      <c r="D143" s="1" t="s">
        <v>154</v>
      </c>
      <c r="E143" s="9"/>
      <c r="F143" s="9"/>
      <c r="G143" s="9"/>
      <c r="H143" s="9"/>
      <c r="I143" s="9"/>
      <c r="J143" s="9"/>
      <c r="K143" s="9"/>
      <c r="L143" s="9"/>
      <c r="M143" s="7"/>
      <c r="BI143" s="131" t="str">
        <f>HYPERLINK("#일위대가목록!A91","SD00191500 →")</f>
        <v>SD00191500 →</v>
      </c>
    </row>
    <row r="144" spans="1:61" ht="18.399999999999999" customHeight="1" x14ac:dyDescent="0.15">
      <c r="A144" s="47" t="s">
        <v>268</v>
      </c>
      <c r="B144" s="48" t="s">
        <v>122</v>
      </c>
      <c r="C144" s="63"/>
      <c r="D144" s="71" t="s">
        <v>122</v>
      </c>
      <c r="E144" s="50"/>
      <c r="F144" s="50"/>
      <c r="G144" s="71"/>
      <c r="H144" s="50"/>
      <c r="I144" s="71"/>
      <c r="J144" s="50"/>
      <c r="K144" s="71"/>
      <c r="L144" s="50"/>
      <c r="M144" s="52"/>
    </row>
    <row r="145" spans="1:61" ht="18.399999999999999" customHeight="1" x14ac:dyDescent="0.15">
      <c r="A145" s="6" t="s">
        <v>603</v>
      </c>
      <c r="B145" s="2" t="s">
        <v>582</v>
      </c>
      <c r="C145" s="59">
        <v>1</v>
      </c>
      <c r="D145" s="1" t="s">
        <v>223</v>
      </c>
      <c r="E145" s="9"/>
      <c r="F145" s="9"/>
      <c r="G145" s="9"/>
      <c r="H145" s="9"/>
      <c r="I145" s="9"/>
      <c r="J145" s="9"/>
      <c r="K145" s="9"/>
      <c r="L145" s="9"/>
      <c r="M145" s="7"/>
      <c r="BI145" s="131" t="str">
        <f>HYPERLINK("#일위대가목록!A92","SD00218A →")</f>
        <v>SD00218A →</v>
      </c>
    </row>
    <row r="146" spans="1:61" ht="18.399999999999999" customHeight="1" x14ac:dyDescent="0.15">
      <c r="A146" s="6" t="s">
        <v>3</v>
      </c>
      <c r="B146" s="2" t="s">
        <v>582</v>
      </c>
      <c r="C146" s="59">
        <v>1</v>
      </c>
      <c r="D146" s="1" t="s">
        <v>223</v>
      </c>
      <c r="E146" s="9"/>
      <c r="F146" s="9"/>
      <c r="G146" s="9"/>
      <c r="H146" s="9"/>
      <c r="I146" s="9"/>
      <c r="J146" s="9"/>
      <c r="K146" s="9"/>
      <c r="L146" s="9"/>
      <c r="M146" s="7"/>
      <c r="BI146" s="131" t="str">
        <f>HYPERLINK("#일위대가목록!A93","SD00218B →")</f>
        <v>SD00218B →</v>
      </c>
    </row>
    <row r="147" spans="1:61" ht="18.399999999999999" customHeight="1" x14ac:dyDescent="0.15">
      <c r="A147" s="6" t="s">
        <v>349</v>
      </c>
      <c r="B147" s="2" t="s">
        <v>582</v>
      </c>
      <c r="C147" s="59">
        <v>1</v>
      </c>
      <c r="D147" s="1" t="s">
        <v>223</v>
      </c>
      <c r="E147" s="9"/>
      <c r="F147" s="9"/>
      <c r="G147" s="9"/>
      <c r="H147" s="9"/>
      <c r="I147" s="9"/>
      <c r="J147" s="9"/>
      <c r="K147" s="9"/>
      <c r="L147" s="9"/>
      <c r="M147" s="7"/>
      <c r="BI147" s="131" t="str">
        <f>HYPERLINK("#일위대가목록!A94","SD00218C →")</f>
        <v>SD00218C →</v>
      </c>
    </row>
    <row r="148" spans="1:61" ht="18.399999999999999" customHeight="1" x14ac:dyDescent="0.15">
      <c r="A148" s="6" t="s">
        <v>603</v>
      </c>
      <c r="B148" s="2" t="s">
        <v>579</v>
      </c>
      <c r="C148" s="59">
        <v>1</v>
      </c>
      <c r="D148" s="1" t="s">
        <v>223</v>
      </c>
      <c r="E148" s="9"/>
      <c r="F148" s="9"/>
      <c r="G148" s="9"/>
      <c r="H148" s="9"/>
      <c r="I148" s="9"/>
      <c r="J148" s="9"/>
      <c r="K148" s="9"/>
      <c r="L148" s="9"/>
      <c r="M148" s="7"/>
      <c r="BI148" s="18"/>
    </row>
    <row r="149" spans="1:61" ht="18.399999999999999" customHeight="1" x14ac:dyDescent="0.15">
      <c r="A149" s="6" t="s">
        <v>352</v>
      </c>
      <c r="B149" s="2" t="s">
        <v>582</v>
      </c>
      <c r="C149" s="59">
        <v>1</v>
      </c>
      <c r="D149" s="1" t="s">
        <v>223</v>
      </c>
      <c r="E149" s="9"/>
      <c r="F149" s="9"/>
      <c r="G149" s="9"/>
      <c r="H149" s="9"/>
      <c r="I149" s="9"/>
      <c r="J149" s="9"/>
      <c r="K149" s="9"/>
      <c r="L149" s="9"/>
      <c r="M149" s="7"/>
      <c r="BI149" s="131" t="str">
        <f>HYPERLINK("#일위대가목록!A95","SD00218D →")</f>
        <v>SD00218D →</v>
      </c>
    </row>
    <row r="150" spans="1:61" ht="18.399999999999999" customHeight="1" x14ac:dyDescent="0.15">
      <c r="A150" s="6" t="s">
        <v>341</v>
      </c>
      <c r="B150" s="2" t="s">
        <v>582</v>
      </c>
      <c r="C150" s="59">
        <v>1</v>
      </c>
      <c r="D150" s="1" t="s">
        <v>223</v>
      </c>
      <c r="E150" s="9"/>
      <c r="F150" s="9"/>
      <c r="G150" s="9"/>
      <c r="H150" s="9"/>
      <c r="I150" s="9"/>
      <c r="J150" s="9"/>
      <c r="K150" s="9"/>
      <c r="L150" s="9"/>
      <c r="M150" s="7"/>
      <c r="BI150" s="131" t="str">
        <f>HYPERLINK("#일위대가목록!A96","SD00218E →")</f>
        <v>SD00218E →</v>
      </c>
    </row>
    <row r="151" spans="1:61" ht="18.399999999999999" customHeight="1" x14ac:dyDescent="0.15">
      <c r="A151" s="6" t="s">
        <v>352</v>
      </c>
      <c r="B151" s="2" t="s">
        <v>579</v>
      </c>
      <c r="C151" s="59">
        <v>1</v>
      </c>
      <c r="D151" s="1" t="s">
        <v>223</v>
      </c>
      <c r="E151" s="9"/>
      <c r="F151" s="9"/>
      <c r="G151" s="9"/>
      <c r="H151" s="9"/>
      <c r="I151" s="9"/>
      <c r="J151" s="9"/>
      <c r="K151" s="9"/>
      <c r="L151" s="9"/>
      <c r="M151" s="7"/>
      <c r="BI151" s="18"/>
    </row>
    <row r="152" spans="1:61" ht="18.399999999999999" customHeight="1" x14ac:dyDescent="0.15">
      <c r="A152" s="47" t="s">
        <v>265</v>
      </c>
      <c r="B152" s="48" t="s">
        <v>122</v>
      </c>
      <c r="C152" s="63"/>
      <c r="D152" s="71" t="s">
        <v>122</v>
      </c>
      <c r="E152" s="50"/>
      <c r="F152" s="50"/>
      <c r="G152" s="71"/>
      <c r="H152" s="50"/>
      <c r="I152" s="71"/>
      <c r="J152" s="50"/>
      <c r="K152" s="71"/>
      <c r="L152" s="50"/>
      <c r="M152" s="52"/>
    </row>
    <row r="153" spans="1:61" ht="18.399999999999999" customHeight="1" x14ac:dyDescent="0.15">
      <c r="A153" s="6" t="s">
        <v>648</v>
      </c>
      <c r="B153" s="2" t="s">
        <v>818</v>
      </c>
      <c r="C153" s="59">
        <v>1</v>
      </c>
      <c r="D153" s="1" t="s">
        <v>106</v>
      </c>
      <c r="E153" s="9"/>
      <c r="F153" s="9"/>
      <c r="G153" s="9"/>
      <c r="H153" s="9"/>
      <c r="I153" s="9"/>
      <c r="J153" s="9"/>
      <c r="K153" s="9"/>
      <c r="L153" s="9"/>
      <c r="M153" s="7"/>
      <c r="BI153" s="131" t="str">
        <f>HYPERLINK("#일위대가목록!A97","SE000150A →")</f>
        <v>SE000150A →</v>
      </c>
    </row>
    <row r="154" spans="1:61" ht="18.399999999999999" customHeight="1" x14ac:dyDescent="0.15">
      <c r="A154" s="6" t="s">
        <v>650</v>
      </c>
      <c r="B154" s="2" t="s">
        <v>818</v>
      </c>
      <c r="C154" s="59">
        <v>1</v>
      </c>
      <c r="D154" s="1" t="s">
        <v>106</v>
      </c>
      <c r="E154" s="9"/>
      <c r="F154" s="9"/>
      <c r="G154" s="9"/>
      <c r="H154" s="9"/>
      <c r="I154" s="9"/>
      <c r="J154" s="9"/>
      <c r="K154" s="9"/>
      <c r="L154" s="9"/>
      <c r="M154" s="7"/>
      <c r="BI154" s="131" t="str">
        <f>HYPERLINK("#일위대가목록!A98","SE000150B →")</f>
        <v>SE000150B →</v>
      </c>
    </row>
    <row r="155" spans="1:61" ht="18.399999999999999" customHeight="1" x14ac:dyDescent="0.15">
      <c r="A155" s="6" t="s">
        <v>654</v>
      </c>
      <c r="B155" s="2" t="s">
        <v>818</v>
      </c>
      <c r="C155" s="59">
        <v>1</v>
      </c>
      <c r="D155" s="1" t="s">
        <v>106</v>
      </c>
      <c r="E155" s="9"/>
      <c r="F155" s="9"/>
      <c r="G155" s="9"/>
      <c r="H155" s="9"/>
      <c r="I155" s="9"/>
      <c r="J155" s="9"/>
      <c r="K155" s="9"/>
      <c r="L155" s="9"/>
      <c r="M155" s="7"/>
      <c r="BI155" s="131" t="str">
        <f>HYPERLINK("#일위대가목록!A99","SE000150C →")</f>
        <v>SE000150C →</v>
      </c>
    </row>
    <row r="156" spans="1:61" ht="18.399999999999999" customHeight="1" x14ac:dyDescent="0.15">
      <c r="A156" s="6" t="s">
        <v>643</v>
      </c>
      <c r="B156" s="2" t="s">
        <v>818</v>
      </c>
      <c r="C156" s="59">
        <v>1</v>
      </c>
      <c r="D156" s="1" t="s">
        <v>106</v>
      </c>
      <c r="E156" s="9"/>
      <c r="F156" s="9"/>
      <c r="G156" s="9"/>
      <c r="H156" s="9"/>
      <c r="I156" s="9"/>
      <c r="J156" s="9"/>
      <c r="K156" s="9"/>
      <c r="L156" s="9"/>
      <c r="M156" s="7"/>
      <c r="BI156" s="131" t="str">
        <f>HYPERLINK("#일위대가목록!A100","SE000150D →")</f>
        <v>SE000150D →</v>
      </c>
    </row>
    <row r="157" spans="1:61" ht="18.399999999999999" customHeight="1" x14ac:dyDescent="0.15">
      <c r="A157" s="6" t="s">
        <v>641</v>
      </c>
      <c r="B157" s="2" t="s">
        <v>696</v>
      </c>
      <c r="C157" s="59">
        <v>1</v>
      </c>
      <c r="D157" s="1" t="s">
        <v>106</v>
      </c>
      <c r="E157" s="9"/>
      <c r="F157" s="9"/>
      <c r="G157" s="9"/>
      <c r="H157" s="9"/>
      <c r="I157" s="9"/>
      <c r="J157" s="9"/>
      <c r="K157" s="9"/>
      <c r="L157" s="9"/>
      <c r="M157" s="7"/>
      <c r="BI157" s="131" t="str">
        <f>HYPERLINK("#일위대가목록!A101","SE001006A →")</f>
        <v>SE001006A →</v>
      </c>
    </row>
    <row r="158" spans="1:61" ht="18.399999999999999" customHeight="1" x14ac:dyDescent="0.15">
      <c r="A158" s="6" t="s">
        <v>655</v>
      </c>
      <c r="B158" s="2" t="s">
        <v>696</v>
      </c>
      <c r="C158" s="59">
        <v>1</v>
      </c>
      <c r="D158" s="1" t="s">
        <v>106</v>
      </c>
      <c r="E158" s="9"/>
      <c r="F158" s="9"/>
      <c r="G158" s="9"/>
      <c r="H158" s="9"/>
      <c r="I158" s="9"/>
      <c r="J158" s="9"/>
      <c r="K158" s="9"/>
      <c r="L158" s="9"/>
      <c r="M158" s="7"/>
      <c r="BI158" s="131" t="str">
        <f>HYPERLINK("#일위대가목록!A102","SE001006B →")</f>
        <v>SE001006B →</v>
      </c>
    </row>
    <row r="159" spans="1:61" ht="18.399999999999999" customHeight="1" x14ac:dyDescent="0.15">
      <c r="A159" s="6" t="s">
        <v>649</v>
      </c>
      <c r="B159" s="2" t="s">
        <v>696</v>
      </c>
      <c r="C159" s="59">
        <v>1</v>
      </c>
      <c r="D159" s="1" t="s">
        <v>106</v>
      </c>
      <c r="E159" s="9"/>
      <c r="F159" s="9"/>
      <c r="G159" s="9"/>
      <c r="H159" s="9"/>
      <c r="I159" s="9"/>
      <c r="J159" s="9"/>
      <c r="K159" s="9"/>
      <c r="L159" s="9"/>
      <c r="M159" s="7"/>
      <c r="BI159" s="131" t="str">
        <f>HYPERLINK("#일위대가목록!A103","SE001006C →")</f>
        <v>SE001006C →</v>
      </c>
    </row>
    <row r="160" spans="1:61" ht="18.399999999999999" customHeight="1" x14ac:dyDescent="0.15">
      <c r="A160" s="6" t="s">
        <v>646</v>
      </c>
      <c r="B160" s="2" t="s">
        <v>696</v>
      </c>
      <c r="C160" s="59">
        <v>1</v>
      </c>
      <c r="D160" s="1" t="s">
        <v>106</v>
      </c>
      <c r="E160" s="9"/>
      <c r="F160" s="9"/>
      <c r="G160" s="9"/>
      <c r="H160" s="9"/>
      <c r="I160" s="9"/>
      <c r="J160" s="9"/>
      <c r="K160" s="9"/>
      <c r="L160" s="9"/>
      <c r="M160" s="7"/>
      <c r="BI160" s="131" t="str">
        <f>HYPERLINK("#일위대가목록!A104","SE001006D →")</f>
        <v>SE001006D →</v>
      </c>
    </row>
    <row r="161" spans="1:61" ht="18.399999999999999" customHeight="1" x14ac:dyDescent="0.15">
      <c r="A161" s="6" t="s">
        <v>641</v>
      </c>
      <c r="B161" s="2" t="s">
        <v>664</v>
      </c>
      <c r="C161" s="59">
        <v>1</v>
      </c>
      <c r="D161" s="1" t="s">
        <v>106</v>
      </c>
      <c r="E161" s="9"/>
      <c r="F161" s="9"/>
      <c r="G161" s="9"/>
      <c r="H161" s="9"/>
      <c r="I161" s="9"/>
      <c r="J161" s="9"/>
      <c r="K161" s="9"/>
      <c r="L161" s="9"/>
      <c r="M161" s="7"/>
      <c r="BI161" s="131" t="str">
        <f>HYPERLINK("#일위대가목록!A105","SE002002A →")</f>
        <v>SE002002A →</v>
      </c>
    </row>
    <row r="162" spans="1:61" ht="18.399999999999999" customHeight="1" x14ac:dyDescent="0.15">
      <c r="A162" s="6" t="s">
        <v>655</v>
      </c>
      <c r="B162" s="2" t="s">
        <v>664</v>
      </c>
      <c r="C162" s="59">
        <v>1</v>
      </c>
      <c r="D162" s="1" t="s">
        <v>106</v>
      </c>
      <c r="E162" s="9"/>
      <c r="F162" s="9"/>
      <c r="G162" s="9"/>
      <c r="H162" s="9"/>
      <c r="I162" s="9"/>
      <c r="J162" s="9"/>
      <c r="K162" s="9"/>
      <c r="L162" s="9"/>
      <c r="M162" s="7"/>
      <c r="BI162" s="131" t="str">
        <f>HYPERLINK("#일위대가목록!A106","SE002002B →")</f>
        <v>SE002002B →</v>
      </c>
    </row>
    <row r="163" spans="1:61" ht="18.399999999999999" customHeight="1" x14ac:dyDescent="0.15">
      <c r="A163" s="6" t="s">
        <v>649</v>
      </c>
      <c r="B163" s="2" t="s">
        <v>664</v>
      </c>
      <c r="C163" s="59">
        <v>1</v>
      </c>
      <c r="D163" s="1" t="s">
        <v>106</v>
      </c>
      <c r="E163" s="9"/>
      <c r="F163" s="9"/>
      <c r="G163" s="9"/>
      <c r="H163" s="9"/>
      <c r="I163" s="9"/>
      <c r="J163" s="9"/>
      <c r="K163" s="9"/>
      <c r="L163" s="9"/>
      <c r="M163" s="7"/>
      <c r="BI163" s="131" t="str">
        <f>HYPERLINK("#일위대가목록!A107","SE002002C →")</f>
        <v>SE002002C →</v>
      </c>
    </row>
    <row r="164" spans="1:61" ht="18.399999999999999" customHeight="1" x14ac:dyDescent="0.15">
      <c r="A164" s="6" t="s">
        <v>646</v>
      </c>
      <c r="B164" s="2" t="s">
        <v>664</v>
      </c>
      <c r="C164" s="59">
        <v>1</v>
      </c>
      <c r="D164" s="1" t="s">
        <v>106</v>
      </c>
      <c r="E164" s="9"/>
      <c r="F164" s="9"/>
      <c r="G164" s="9"/>
      <c r="H164" s="9"/>
      <c r="I164" s="9"/>
      <c r="J164" s="9"/>
      <c r="K164" s="9"/>
      <c r="L164" s="9"/>
      <c r="M164" s="7"/>
      <c r="BI164" s="131" t="str">
        <f>HYPERLINK("#일위대가목록!A108","SE002002D →")</f>
        <v>SE002002D →</v>
      </c>
    </row>
    <row r="165" spans="1:61" ht="18.399999999999999" customHeight="1" x14ac:dyDescent="0.15">
      <c r="A165" s="6" t="s">
        <v>637</v>
      </c>
      <c r="B165" s="2" t="s">
        <v>581</v>
      </c>
      <c r="C165" s="59">
        <v>1</v>
      </c>
      <c r="D165" s="1" t="s">
        <v>106</v>
      </c>
      <c r="E165" s="9"/>
      <c r="F165" s="9"/>
      <c r="G165" s="9"/>
      <c r="H165" s="9"/>
      <c r="I165" s="9"/>
      <c r="J165" s="9"/>
      <c r="K165" s="9"/>
      <c r="L165" s="9"/>
      <c r="M165" s="7"/>
      <c r="BI165" s="18"/>
    </row>
    <row r="166" spans="1:61" ht="18.399999999999999" customHeight="1" x14ac:dyDescent="0.15">
      <c r="A166" s="6" t="s">
        <v>636</v>
      </c>
      <c r="B166" s="2" t="s">
        <v>581</v>
      </c>
      <c r="C166" s="59">
        <v>1</v>
      </c>
      <c r="D166" s="1" t="s">
        <v>106</v>
      </c>
      <c r="E166" s="9"/>
      <c r="F166" s="9"/>
      <c r="G166" s="9"/>
      <c r="H166" s="9"/>
      <c r="I166" s="9"/>
      <c r="J166" s="9"/>
      <c r="K166" s="9"/>
      <c r="L166" s="9"/>
      <c r="M166" s="7"/>
      <c r="BI166" s="18"/>
    </row>
    <row r="167" spans="1:61" ht="18.399999999999999" customHeight="1" x14ac:dyDescent="0.15">
      <c r="A167" s="6" t="s">
        <v>635</v>
      </c>
      <c r="B167" s="2" t="s">
        <v>581</v>
      </c>
      <c r="C167" s="59">
        <v>1</v>
      </c>
      <c r="D167" s="1" t="s">
        <v>106</v>
      </c>
      <c r="E167" s="9"/>
      <c r="F167" s="9"/>
      <c r="G167" s="9"/>
      <c r="H167" s="9"/>
      <c r="I167" s="9"/>
      <c r="J167" s="9"/>
      <c r="K167" s="9"/>
      <c r="L167" s="9"/>
      <c r="M167" s="7"/>
      <c r="BI167" s="18"/>
    </row>
    <row r="168" spans="1:61" ht="18.399999999999999" customHeight="1" x14ac:dyDescent="0.15">
      <c r="A168" s="6" t="s">
        <v>638</v>
      </c>
      <c r="B168" s="2" t="s">
        <v>581</v>
      </c>
      <c r="C168" s="59">
        <v>1</v>
      </c>
      <c r="D168" s="1" t="s">
        <v>106</v>
      </c>
      <c r="E168" s="9"/>
      <c r="F168" s="9"/>
      <c r="G168" s="9"/>
      <c r="H168" s="9"/>
      <c r="I168" s="9"/>
      <c r="J168" s="9"/>
      <c r="K168" s="9"/>
      <c r="L168" s="9"/>
      <c r="M168" s="7"/>
      <c r="BI168" s="18"/>
    </row>
    <row r="169" spans="1:61" ht="18.399999999999999" customHeight="1" x14ac:dyDescent="0.15">
      <c r="A169" s="47" t="s">
        <v>760</v>
      </c>
      <c r="B169" s="48" t="s">
        <v>122</v>
      </c>
      <c r="C169" s="63"/>
      <c r="D169" s="71" t="s">
        <v>122</v>
      </c>
      <c r="E169" s="50"/>
      <c r="F169" s="50"/>
      <c r="G169" s="71"/>
      <c r="H169" s="50"/>
      <c r="I169" s="71"/>
      <c r="J169" s="50"/>
      <c r="K169" s="71"/>
      <c r="L169" s="50"/>
      <c r="M169" s="52"/>
    </row>
    <row r="170" spans="1:61" ht="18.399999999999999" customHeight="1" x14ac:dyDescent="0.15">
      <c r="A170" s="6" t="s">
        <v>25</v>
      </c>
      <c r="B170" s="2" t="s">
        <v>411</v>
      </c>
      <c r="C170" s="59">
        <v>1</v>
      </c>
      <c r="D170" s="1" t="s">
        <v>939</v>
      </c>
      <c r="E170" s="9"/>
      <c r="F170" s="9"/>
      <c r="G170" s="9"/>
      <c r="H170" s="9"/>
      <c r="I170" s="9"/>
      <c r="J170" s="9"/>
      <c r="K170" s="9"/>
      <c r="L170" s="9"/>
      <c r="M170" s="7"/>
      <c r="BI170" s="131" t="str">
        <f>HYPERLINK("#일위대가목록!A109","SF00020300 →")</f>
        <v>SF00020300 →</v>
      </c>
    </row>
    <row r="171" spans="1:61" ht="18.399999999999999" customHeight="1" x14ac:dyDescent="0.15">
      <c r="A171" s="6" t="s">
        <v>781</v>
      </c>
      <c r="B171" s="2" t="s">
        <v>378</v>
      </c>
      <c r="C171" s="59">
        <v>1</v>
      </c>
      <c r="D171" s="1" t="s">
        <v>939</v>
      </c>
      <c r="E171" s="9"/>
      <c r="F171" s="9"/>
      <c r="G171" s="9"/>
      <c r="H171" s="9"/>
      <c r="I171" s="9"/>
      <c r="J171" s="9"/>
      <c r="K171" s="9"/>
      <c r="L171" s="9"/>
      <c r="M171" s="7"/>
      <c r="BI171" s="131" t="str">
        <f>HYPERLINK("#일위대가목록!A110","SF00020700 →")</f>
        <v>SF00020700 →</v>
      </c>
    </row>
    <row r="172" spans="1:61" ht="18.399999999999999" customHeight="1" x14ac:dyDescent="0.15">
      <c r="A172" s="47" t="s">
        <v>267</v>
      </c>
      <c r="B172" s="48" t="s">
        <v>122</v>
      </c>
      <c r="C172" s="63"/>
      <c r="D172" s="71" t="s">
        <v>122</v>
      </c>
      <c r="E172" s="50"/>
      <c r="F172" s="50"/>
      <c r="G172" s="71"/>
      <c r="H172" s="50"/>
      <c r="I172" s="71"/>
      <c r="J172" s="50"/>
      <c r="K172" s="71"/>
      <c r="L172" s="50"/>
      <c r="M172" s="52"/>
    </row>
    <row r="173" spans="1:61" ht="18.399999999999999" customHeight="1" x14ac:dyDescent="0.15">
      <c r="A173" s="6" t="s">
        <v>591</v>
      </c>
      <c r="B173" s="2" t="s">
        <v>474</v>
      </c>
      <c r="C173" s="59">
        <v>1</v>
      </c>
      <c r="D173" s="1" t="s">
        <v>171</v>
      </c>
      <c r="E173" s="9"/>
      <c r="F173" s="9"/>
      <c r="G173" s="9"/>
      <c r="H173" s="9"/>
      <c r="I173" s="9"/>
      <c r="J173" s="9"/>
      <c r="K173" s="9"/>
      <c r="L173" s="9"/>
      <c r="M173" s="7"/>
      <c r="BI173" s="131" t="str">
        <f>HYPERLINK("#일위대가목록!A111","SD00072A →")</f>
        <v>SD00072A →</v>
      </c>
    </row>
    <row r="174" spans="1:61" ht="18.399999999999999" customHeight="1" x14ac:dyDescent="0.15">
      <c r="A174" s="6" t="s">
        <v>4</v>
      </c>
      <c r="B174" s="2" t="s">
        <v>474</v>
      </c>
      <c r="C174" s="59">
        <v>1</v>
      </c>
      <c r="D174" s="1" t="s">
        <v>171</v>
      </c>
      <c r="E174" s="9"/>
      <c r="F174" s="9"/>
      <c r="G174" s="9"/>
      <c r="H174" s="9"/>
      <c r="I174" s="9"/>
      <c r="J174" s="9"/>
      <c r="K174" s="9"/>
      <c r="L174" s="9"/>
      <c r="M174" s="7"/>
      <c r="BI174" s="131" t="str">
        <f>HYPERLINK("#일위대가목록!A112","SD00072B →")</f>
        <v>SD00072B →</v>
      </c>
    </row>
    <row r="175" spans="1:61" ht="18.399999999999999" customHeight="1" x14ac:dyDescent="0.15">
      <c r="A175" s="6" t="s">
        <v>4</v>
      </c>
      <c r="B175" s="2" t="s">
        <v>362</v>
      </c>
      <c r="C175" s="59">
        <v>1</v>
      </c>
      <c r="D175" s="1" t="s">
        <v>171</v>
      </c>
      <c r="E175" s="9"/>
      <c r="F175" s="9"/>
      <c r="G175" s="9"/>
      <c r="H175" s="9"/>
      <c r="I175" s="9"/>
      <c r="J175" s="9"/>
      <c r="K175" s="9"/>
      <c r="L175" s="9"/>
      <c r="M175" s="7"/>
      <c r="BI175" s="131" t="str">
        <f>HYPERLINK("#일위대가목록!A113","SD00071A →")</f>
        <v>SD00071A →</v>
      </c>
    </row>
    <row r="176" spans="1:61" ht="18.399999999999999" customHeight="1" x14ac:dyDescent="0.15">
      <c r="A176" s="6" t="s">
        <v>591</v>
      </c>
      <c r="B176" s="2" t="s">
        <v>293</v>
      </c>
      <c r="C176" s="59">
        <v>1</v>
      </c>
      <c r="D176" s="1" t="s">
        <v>171</v>
      </c>
      <c r="E176" s="9"/>
      <c r="F176" s="9"/>
      <c r="G176" s="9"/>
      <c r="H176" s="9"/>
      <c r="I176" s="9"/>
      <c r="J176" s="9"/>
      <c r="K176" s="9"/>
      <c r="L176" s="9"/>
      <c r="M176" s="7"/>
      <c r="BI176" s="131" t="str">
        <f>HYPERLINK("#일위대가목록!A114","SD00071B →")</f>
        <v>SD00071B →</v>
      </c>
    </row>
    <row r="177" spans="1:61" ht="18.399999999999999" customHeight="1" x14ac:dyDescent="0.15">
      <c r="A177" s="6" t="s">
        <v>4</v>
      </c>
      <c r="B177" s="2" t="s">
        <v>293</v>
      </c>
      <c r="C177" s="59">
        <v>1</v>
      </c>
      <c r="D177" s="1" t="s">
        <v>171</v>
      </c>
      <c r="E177" s="9"/>
      <c r="F177" s="9"/>
      <c r="G177" s="9"/>
      <c r="H177" s="9"/>
      <c r="I177" s="9"/>
      <c r="J177" s="9"/>
      <c r="K177" s="9"/>
      <c r="L177" s="9"/>
      <c r="M177" s="7"/>
      <c r="BI177" s="131" t="str">
        <f>HYPERLINK("#일위대가목록!A115","SD00071C →")</f>
        <v>SD00071C →</v>
      </c>
    </row>
    <row r="178" spans="1:61" ht="18.399999999999999" hidden="1" customHeight="1" x14ac:dyDescent="0.15">
      <c r="A178" s="134" t="s">
        <v>4</v>
      </c>
      <c r="B178" s="135" t="s">
        <v>440</v>
      </c>
      <c r="C178" s="136">
        <v>0</v>
      </c>
      <c r="D178" s="141" t="s">
        <v>171</v>
      </c>
      <c r="E178" s="137"/>
      <c r="F178" s="137"/>
      <c r="G178" s="137"/>
      <c r="H178" s="137"/>
      <c r="I178" s="137"/>
      <c r="J178" s="137"/>
      <c r="K178" s="137"/>
      <c r="L178" s="137"/>
      <c r="M178" s="138"/>
      <c r="BI178" s="131" t="str">
        <f>HYPERLINK("#일위대가목록!A116","SD00070A →")</f>
        <v>SD00070A →</v>
      </c>
    </row>
    <row r="179" spans="1:61" ht="18.399999999999999" customHeight="1" x14ac:dyDescent="0.15">
      <c r="A179" s="6" t="s">
        <v>48</v>
      </c>
      <c r="B179" s="2" t="s">
        <v>545</v>
      </c>
      <c r="C179" s="59">
        <v>1</v>
      </c>
      <c r="D179" s="1" t="s">
        <v>89</v>
      </c>
      <c r="E179" s="9"/>
      <c r="F179" s="9"/>
      <c r="G179" s="9"/>
      <c r="H179" s="9"/>
      <c r="I179" s="9"/>
      <c r="J179" s="9"/>
      <c r="K179" s="9"/>
      <c r="L179" s="9"/>
      <c r="M179" s="7"/>
      <c r="BI179" s="131" t="str">
        <f>HYPERLINK("#일위대가목록!A117","SD00106 →")</f>
        <v>SD00106 →</v>
      </c>
    </row>
    <row r="180" spans="1:61" ht="18.399999999999999" customHeight="1" x14ac:dyDescent="0.15">
      <c r="A180" s="6" t="s">
        <v>48</v>
      </c>
      <c r="B180" s="2" t="s">
        <v>542</v>
      </c>
      <c r="C180" s="59">
        <v>1</v>
      </c>
      <c r="D180" s="1" t="s">
        <v>89</v>
      </c>
      <c r="E180" s="9"/>
      <c r="F180" s="9"/>
      <c r="G180" s="9"/>
      <c r="H180" s="9"/>
      <c r="I180" s="9"/>
      <c r="J180" s="9"/>
      <c r="K180" s="9"/>
      <c r="L180" s="9"/>
      <c r="M180" s="7"/>
      <c r="BI180" s="131" t="str">
        <f>HYPERLINK("#일위대가목록!A118","SD00107 →")</f>
        <v>SD00107 →</v>
      </c>
    </row>
    <row r="181" spans="1:61" ht="18.399999999999999" customHeight="1" x14ac:dyDescent="0.15">
      <c r="A181" s="6" t="s">
        <v>48</v>
      </c>
      <c r="B181" s="2" t="s">
        <v>464</v>
      </c>
      <c r="C181" s="59">
        <v>1</v>
      </c>
      <c r="D181" s="1" t="s">
        <v>89</v>
      </c>
      <c r="E181" s="9"/>
      <c r="F181" s="9"/>
      <c r="G181" s="9"/>
      <c r="H181" s="9"/>
      <c r="I181" s="9"/>
      <c r="J181" s="9"/>
      <c r="K181" s="9"/>
      <c r="L181" s="9"/>
      <c r="M181" s="7"/>
      <c r="BI181" s="131" t="str">
        <f>HYPERLINK("#일위대가목록!A119","SD00109 →")</f>
        <v>SD00109 →</v>
      </c>
    </row>
    <row r="182" spans="1:61" ht="18.399999999999999" customHeight="1" x14ac:dyDescent="0.15">
      <c r="A182" s="6" t="s">
        <v>85</v>
      </c>
      <c r="B182" s="2" t="s">
        <v>606</v>
      </c>
      <c r="C182" s="59">
        <v>1</v>
      </c>
      <c r="D182" s="1" t="s">
        <v>171</v>
      </c>
      <c r="E182" s="9"/>
      <c r="F182" s="9"/>
      <c r="G182" s="9"/>
      <c r="H182" s="9"/>
      <c r="I182" s="9"/>
      <c r="J182" s="9"/>
      <c r="K182" s="9"/>
      <c r="L182" s="9"/>
      <c r="M182" s="7"/>
      <c r="BI182" s="131" t="str">
        <f>HYPERLINK("#일위대가목록!A120","JDR00290 →")</f>
        <v>JDR00290 →</v>
      </c>
    </row>
    <row r="183" spans="1:61" ht="18.399999999999999" customHeight="1" x14ac:dyDescent="0.15">
      <c r="A183" s="6" t="s">
        <v>85</v>
      </c>
      <c r="B183" s="2" t="s">
        <v>165</v>
      </c>
      <c r="C183" s="59">
        <v>1</v>
      </c>
      <c r="D183" s="1" t="s">
        <v>171</v>
      </c>
      <c r="E183" s="9"/>
      <c r="F183" s="9"/>
      <c r="G183" s="9"/>
      <c r="H183" s="9"/>
      <c r="I183" s="9"/>
      <c r="J183" s="9"/>
      <c r="K183" s="9"/>
      <c r="L183" s="9"/>
      <c r="M183" s="7"/>
      <c r="BI183" s="131" t="str">
        <f>HYPERLINK("#일위대가목록!A121","JDR00300 →")</f>
        <v>JDR00300 →</v>
      </c>
    </row>
    <row r="184" spans="1:61" ht="18.399999999999999" customHeight="1" x14ac:dyDescent="0.15">
      <c r="A184" s="6" t="s">
        <v>85</v>
      </c>
      <c r="B184" s="2" t="s">
        <v>175</v>
      </c>
      <c r="C184" s="59">
        <v>1</v>
      </c>
      <c r="D184" s="1" t="s">
        <v>171</v>
      </c>
      <c r="E184" s="9"/>
      <c r="F184" s="9"/>
      <c r="G184" s="9"/>
      <c r="H184" s="9"/>
      <c r="I184" s="9"/>
      <c r="J184" s="9"/>
      <c r="K184" s="9"/>
      <c r="L184" s="9"/>
      <c r="M184" s="7"/>
      <c r="BI184" s="131" t="str">
        <f>HYPERLINK("#일위대가목록!A122","JDR00310 →")</f>
        <v>JDR00310 →</v>
      </c>
    </row>
    <row r="185" spans="1:61" ht="18.399999999999999" customHeight="1" x14ac:dyDescent="0.15">
      <c r="A185" s="6" t="s">
        <v>619</v>
      </c>
      <c r="B185" s="2" t="s">
        <v>409</v>
      </c>
      <c r="C185" s="59">
        <v>1</v>
      </c>
      <c r="D185" s="1" t="s">
        <v>91</v>
      </c>
      <c r="E185" s="9"/>
      <c r="F185" s="9"/>
      <c r="G185" s="9"/>
      <c r="H185" s="9"/>
      <c r="I185" s="9"/>
      <c r="J185" s="9"/>
      <c r="K185" s="9"/>
      <c r="L185" s="9"/>
      <c r="M185" s="7"/>
      <c r="BI185" s="131" t="str">
        <f>HYPERLINK("#일위대가목록!A123","SD00601 →")</f>
        <v>SD00601 →</v>
      </c>
    </row>
    <row r="186" spans="1:61" ht="18.399999999999999" customHeight="1" x14ac:dyDescent="0.15">
      <c r="A186" s="6" t="s">
        <v>619</v>
      </c>
      <c r="B186" s="2" t="s">
        <v>529</v>
      </c>
      <c r="C186" s="59">
        <v>1</v>
      </c>
      <c r="D186" s="1" t="s">
        <v>91</v>
      </c>
      <c r="E186" s="9"/>
      <c r="F186" s="9"/>
      <c r="G186" s="9"/>
      <c r="H186" s="9"/>
      <c r="I186" s="9"/>
      <c r="J186" s="9"/>
      <c r="K186" s="9"/>
      <c r="L186" s="9"/>
      <c r="M186" s="7"/>
      <c r="BI186" s="131" t="str">
        <f>HYPERLINK("#일위대가목록!A124","SD00602 →")</f>
        <v>SD00602 →</v>
      </c>
    </row>
    <row r="187" spans="1:61" ht="18.399999999999999" customHeight="1" x14ac:dyDescent="0.15">
      <c r="A187" s="53" t="s">
        <v>619</v>
      </c>
      <c r="B187" s="54" t="s">
        <v>540</v>
      </c>
      <c r="C187" s="62">
        <v>1</v>
      </c>
      <c r="D187" s="124" t="s">
        <v>91</v>
      </c>
      <c r="E187" s="56"/>
      <c r="F187" s="56"/>
      <c r="G187" s="56"/>
      <c r="H187" s="56"/>
      <c r="I187" s="56"/>
      <c r="J187" s="56"/>
      <c r="K187" s="56"/>
      <c r="L187" s="56"/>
      <c r="M187" s="58"/>
      <c r="BI187" s="131" t="str">
        <f>HYPERLINK("#일위대가목록!A125","SD00603 →")</f>
        <v>SD00603 →</v>
      </c>
    </row>
    <row r="188" spans="1:61" ht="18.399999999999999" customHeight="1" x14ac:dyDescent="0.15">
      <c r="A188" s="47" t="s">
        <v>880</v>
      </c>
      <c r="B188" s="48" t="s">
        <v>122</v>
      </c>
      <c r="C188" s="63"/>
      <c r="D188" s="71" t="s">
        <v>122</v>
      </c>
      <c r="E188" s="50"/>
      <c r="F188" s="50"/>
      <c r="G188" s="71"/>
      <c r="H188" s="50"/>
      <c r="I188" s="71"/>
      <c r="J188" s="50"/>
      <c r="K188" s="71"/>
      <c r="L188" s="50"/>
      <c r="M188" s="52"/>
      <c r="AC188" s="9"/>
      <c r="AD188" s="9"/>
      <c r="AE188" s="9"/>
    </row>
    <row r="189" spans="1:61" ht="18.399999999999999" customHeight="1" x14ac:dyDescent="0.15">
      <c r="A189" s="6" t="s">
        <v>305</v>
      </c>
      <c r="B189" s="2" t="s">
        <v>610</v>
      </c>
      <c r="C189" s="59">
        <v>1</v>
      </c>
      <c r="D189" s="1" t="s">
        <v>171</v>
      </c>
      <c r="E189" s="9"/>
      <c r="F189" s="9"/>
      <c r="G189" s="9"/>
      <c r="H189" s="9"/>
      <c r="I189" s="9"/>
      <c r="J189" s="9"/>
      <c r="K189" s="9"/>
      <c r="L189" s="9"/>
      <c r="M189" s="7"/>
      <c r="AC189" s="9"/>
      <c r="AD189" s="9"/>
      <c r="AE189" s="9"/>
      <c r="BI189" s="131" t="str">
        <f>HYPERLINK("#일위대가목록!A126","SD500000 →")</f>
        <v>SD500000 →</v>
      </c>
    </row>
    <row r="190" spans="1:61" ht="18.399999999999999" customHeight="1" x14ac:dyDescent="0.15">
      <c r="A190" s="6" t="s">
        <v>305</v>
      </c>
      <c r="B190" s="2" t="s">
        <v>342</v>
      </c>
      <c r="C190" s="59">
        <v>1</v>
      </c>
      <c r="D190" s="1" t="s">
        <v>171</v>
      </c>
      <c r="E190" s="9"/>
      <c r="F190" s="9"/>
      <c r="G190" s="9"/>
      <c r="H190" s="9"/>
      <c r="I190" s="9"/>
      <c r="J190" s="9"/>
      <c r="K190" s="9"/>
      <c r="L190" s="9"/>
      <c r="M190" s="7"/>
      <c r="AC190" s="9"/>
      <c r="AD190" s="9"/>
      <c r="AE190" s="9"/>
      <c r="BI190" s="131" t="str">
        <f>HYPERLINK("#일위대가목록!A127","SD500020 →")</f>
        <v>SD500020 →</v>
      </c>
    </row>
    <row r="191" spans="1:61" ht="18.399999999999999" customHeight="1" x14ac:dyDescent="0.15">
      <c r="A191" s="6" t="s">
        <v>305</v>
      </c>
      <c r="B191" s="2" t="s">
        <v>335</v>
      </c>
      <c r="C191" s="59">
        <v>1</v>
      </c>
      <c r="D191" s="1" t="s">
        <v>171</v>
      </c>
      <c r="E191" s="9"/>
      <c r="F191" s="9"/>
      <c r="G191" s="9"/>
      <c r="H191" s="9"/>
      <c r="I191" s="9"/>
      <c r="J191" s="9"/>
      <c r="K191" s="9"/>
      <c r="L191" s="9"/>
      <c r="M191" s="7"/>
      <c r="BI191" s="131" t="str">
        <f>HYPERLINK("#일위대가목록!A128","SD500040 →")</f>
        <v>SD500040 →</v>
      </c>
    </row>
    <row r="192" spans="1:61" ht="18.399999999999999" customHeight="1" x14ac:dyDescent="0.15">
      <c r="A192" s="6" t="s">
        <v>305</v>
      </c>
      <c r="B192" s="2" t="s">
        <v>337</v>
      </c>
      <c r="C192" s="59">
        <v>1</v>
      </c>
      <c r="D192" s="1" t="s">
        <v>171</v>
      </c>
      <c r="E192" s="9"/>
      <c r="F192" s="9"/>
      <c r="G192" s="9"/>
      <c r="H192" s="9"/>
      <c r="I192" s="9"/>
      <c r="J192" s="9"/>
      <c r="K192" s="9"/>
      <c r="L192" s="9"/>
      <c r="M192" s="7"/>
      <c r="BI192" s="131" t="str">
        <f>HYPERLINK("#일위대가목록!A129","SD500060 →")</f>
        <v>SD500060 →</v>
      </c>
    </row>
    <row r="193" spans="1:61" ht="18.399999999999999" customHeight="1" x14ac:dyDescent="0.15">
      <c r="A193" s="6" t="s">
        <v>305</v>
      </c>
      <c r="B193" s="2" t="s">
        <v>586</v>
      </c>
      <c r="C193" s="59">
        <v>1</v>
      </c>
      <c r="D193" s="1" t="s">
        <v>171</v>
      </c>
      <c r="E193" s="9"/>
      <c r="F193" s="9"/>
      <c r="G193" s="9"/>
      <c r="H193" s="9"/>
      <c r="I193" s="9"/>
      <c r="J193" s="9"/>
      <c r="K193" s="9"/>
      <c r="L193" s="9"/>
      <c r="M193" s="7"/>
      <c r="BI193" s="131" t="str">
        <f>HYPERLINK("#일위대가목록!A130","SD500020A →")</f>
        <v>SD500020A →</v>
      </c>
    </row>
    <row r="194" spans="1:61" ht="18.399999999999999" customHeight="1" x14ac:dyDescent="0.15">
      <c r="A194" s="6" t="s">
        <v>305</v>
      </c>
      <c r="B194" s="2" t="s">
        <v>623</v>
      </c>
      <c r="C194" s="59">
        <v>1</v>
      </c>
      <c r="D194" s="1" t="s">
        <v>171</v>
      </c>
      <c r="E194" s="9"/>
      <c r="F194" s="9"/>
      <c r="G194" s="9"/>
      <c r="H194" s="9"/>
      <c r="I194" s="9"/>
      <c r="J194" s="9"/>
      <c r="K194" s="9"/>
      <c r="L194" s="9"/>
      <c r="M194" s="7"/>
      <c r="BI194" s="131" t="str">
        <f>HYPERLINK("#일위대가목록!A131","SD500040A →")</f>
        <v>SD500040A →</v>
      </c>
    </row>
    <row r="195" spans="1:61" ht="18.399999999999999" customHeight="1" x14ac:dyDescent="0.15">
      <c r="A195" s="6" t="s">
        <v>305</v>
      </c>
      <c r="B195" s="2" t="s">
        <v>131</v>
      </c>
      <c r="C195" s="59">
        <v>1</v>
      </c>
      <c r="D195" s="1" t="s">
        <v>171</v>
      </c>
      <c r="E195" s="9"/>
      <c r="F195" s="9"/>
      <c r="G195" s="9"/>
      <c r="H195" s="9"/>
      <c r="I195" s="9"/>
      <c r="J195" s="9"/>
      <c r="K195" s="9"/>
      <c r="L195" s="9"/>
      <c r="M195" s="7"/>
      <c r="BI195" s="131" t="str">
        <f>HYPERLINK("#일위대가목록!A132","SD500060A →")</f>
        <v>SD500060A →</v>
      </c>
    </row>
    <row r="196" spans="1:61" ht="18.399999999999999" customHeight="1" x14ac:dyDescent="0.15">
      <c r="A196" s="6" t="s">
        <v>273</v>
      </c>
      <c r="B196" s="2" t="s">
        <v>610</v>
      </c>
      <c r="C196" s="59">
        <v>1</v>
      </c>
      <c r="D196" s="1" t="s">
        <v>171</v>
      </c>
      <c r="E196" s="9"/>
      <c r="F196" s="9"/>
      <c r="G196" s="9"/>
      <c r="H196" s="9"/>
      <c r="I196" s="9"/>
      <c r="J196" s="9"/>
      <c r="K196" s="9"/>
      <c r="L196" s="9"/>
      <c r="M196" s="7"/>
      <c r="BI196" s="131" t="str">
        <f>HYPERLINK("#일위대가목록!A133","SD00052 →")</f>
        <v>SD00052 →</v>
      </c>
    </row>
    <row r="197" spans="1:61" ht="18.399999999999999" customHeight="1" x14ac:dyDescent="0.15">
      <c r="A197" s="6" t="s">
        <v>672</v>
      </c>
      <c r="B197" s="2" t="s">
        <v>342</v>
      </c>
      <c r="C197" s="59">
        <v>1</v>
      </c>
      <c r="D197" s="1" t="s">
        <v>171</v>
      </c>
      <c r="E197" s="9"/>
      <c r="F197" s="9"/>
      <c r="G197" s="9"/>
      <c r="H197" s="9"/>
      <c r="I197" s="9"/>
      <c r="J197" s="9"/>
      <c r="K197" s="9"/>
      <c r="L197" s="9"/>
      <c r="M197" s="7"/>
      <c r="BI197" s="131" t="str">
        <f>HYPERLINK("#일위대가목록!A134","SD000520 →")</f>
        <v>SD000520 →</v>
      </c>
    </row>
    <row r="198" spans="1:61" ht="18.399999999999999" customHeight="1" x14ac:dyDescent="0.15">
      <c r="A198" s="6" t="s">
        <v>672</v>
      </c>
      <c r="B198" s="2" t="s">
        <v>335</v>
      </c>
      <c r="C198" s="59">
        <v>1</v>
      </c>
      <c r="D198" s="1" t="s">
        <v>171</v>
      </c>
      <c r="E198" s="9"/>
      <c r="F198" s="9"/>
      <c r="G198" s="9"/>
      <c r="H198" s="9"/>
      <c r="I198" s="9"/>
      <c r="J198" s="9"/>
      <c r="K198" s="9"/>
      <c r="L198" s="9"/>
      <c r="M198" s="7"/>
      <c r="BI198" s="131" t="str">
        <f>HYPERLINK("#일위대가목록!A135","SD000540 →")</f>
        <v>SD000540 →</v>
      </c>
    </row>
    <row r="199" spans="1:61" ht="18.399999999999999" customHeight="1" x14ac:dyDescent="0.15">
      <c r="A199" s="6" t="s">
        <v>672</v>
      </c>
      <c r="B199" s="2" t="s">
        <v>337</v>
      </c>
      <c r="C199" s="59">
        <v>1</v>
      </c>
      <c r="D199" s="1" t="s">
        <v>171</v>
      </c>
      <c r="E199" s="9"/>
      <c r="F199" s="9"/>
      <c r="G199" s="9"/>
      <c r="H199" s="9"/>
      <c r="I199" s="9"/>
      <c r="J199" s="9"/>
      <c r="K199" s="9"/>
      <c r="L199" s="9"/>
      <c r="M199" s="7"/>
      <c r="BI199" s="131" t="str">
        <f>HYPERLINK("#일위대가목록!A136","SD000560 →")</f>
        <v>SD000560 →</v>
      </c>
    </row>
    <row r="200" spans="1:61" ht="18.399999999999999" customHeight="1" x14ac:dyDescent="0.15">
      <c r="A200" s="6" t="s">
        <v>672</v>
      </c>
      <c r="B200" s="2" t="s">
        <v>586</v>
      </c>
      <c r="C200" s="59">
        <v>1</v>
      </c>
      <c r="D200" s="1" t="s">
        <v>171</v>
      </c>
      <c r="E200" s="9"/>
      <c r="F200" s="9"/>
      <c r="G200" s="9"/>
      <c r="H200" s="9"/>
      <c r="I200" s="9"/>
      <c r="J200" s="9"/>
      <c r="K200" s="9"/>
      <c r="L200" s="9"/>
      <c r="M200" s="7"/>
      <c r="BI200" s="131" t="str">
        <f>HYPERLINK("#일위대가목록!A137","SD000520A →")</f>
        <v>SD000520A →</v>
      </c>
    </row>
    <row r="201" spans="1:61" ht="18.399999999999999" customHeight="1" x14ac:dyDescent="0.15">
      <c r="A201" s="6" t="s">
        <v>672</v>
      </c>
      <c r="B201" s="2" t="s">
        <v>623</v>
      </c>
      <c r="C201" s="59">
        <v>1</v>
      </c>
      <c r="D201" s="1" t="s">
        <v>171</v>
      </c>
      <c r="E201" s="9"/>
      <c r="F201" s="9"/>
      <c r="G201" s="9"/>
      <c r="H201" s="9"/>
      <c r="I201" s="9"/>
      <c r="J201" s="9"/>
      <c r="K201" s="9"/>
      <c r="L201" s="9"/>
      <c r="M201" s="7"/>
      <c r="BI201" s="131" t="str">
        <f>HYPERLINK("#일위대가목록!A138","SD000540A →")</f>
        <v>SD000540A →</v>
      </c>
    </row>
    <row r="202" spans="1:61" ht="18.399999999999999" customHeight="1" x14ac:dyDescent="0.15">
      <c r="A202" s="6" t="s">
        <v>672</v>
      </c>
      <c r="B202" s="2" t="s">
        <v>131</v>
      </c>
      <c r="C202" s="59">
        <v>1</v>
      </c>
      <c r="D202" s="1" t="s">
        <v>171</v>
      </c>
      <c r="E202" s="9"/>
      <c r="F202" s="9"/>
      <c r="G202" s="9"/>
      <c r="H202" s="9"/>
      <c r="I202" s="9"/>
      <c r="J202" s="9"/>
      <c r="K202" s="9"/>
      <c r="L202" s="9"/>
      <c r="M202" s="7"/>
      <c r="BI202" s="131" t="str">
        <f>HYPERLINK("#일위대가목록!A139","SD000560A →")</f>
        <v>SD000560A →</v>
      </c>
    </row>
    <row r="203" spans="1:61" ht="18.399999999999999" customHeight="1" x14ac:dyDescent="0.15">
      <c r="A203" s="6" t="s">
        <v>322</v>
      </c>
      <c r="B203" s="2" t="s">
        <v>645</v>
      </c>
      <c r="C203" s="59">
        <v>1</v>
      </c>
      <c r="D203" s="1" t="s">
        <v>171</v>
      </c>
      <c r="E203" s="9"/>
      <c r="F203" s="9"/>
      <c r="G203" s="9"/>
      <c r="H203" s="9"/>
      <c r="I203" s="9"/>
      <c r="J203" s="9"/>
      <c r="K203" s="9"/>
      <c r="L203" s="9"/>
      <c r="M203" s="7"/>
      <c r="BI203" s="131" t="str">
        <f>HYPERLINK("#일위대가목록!A140","RI-13071A025 →")</f>
        <v>RI-13071A025 →</v>
      </c>
    </row>
    <row r="204" spans="1:61" ht="18.399999999999999" customHeight="1" x14ac:dyDescent="0.15">
      <c r="A204" s="6" t="s">
        <v>322</v>
      </c>
      <c r="B204" s="2" t="s">
        <v>647</v>
      </c>
      <c r="C204" s="59">
        <v>1</v>
      </c>
      <c r="D204" s="1" t="s">
        <v>171</v>
      </c>
      <c r="E204" s="9"/>
      <c r="F204" s="9"/>
      <c r="G204" s="9"/>
      <c r="H204" s="9"/>
      <c r="I204" s="9"/>
      <c r="J204" s="9"/>
      <c r="K204" s="9"/>
      <c r="L204" s="9"/>
      <c r="M204" s="7"/>
      <c r="BI204" s="131" t="str">
        <f>HYPERLINK("#일위대가목록!A141","RI-13071A045 →")</f>
        <v>RI-13071A045 →</v>
      </c>
    </row>
    <row r="205" spans="1:61" ht="18.399999999999999" customHeight="1" x14ac:dyDescent="0.15">
      <c r="A205" s="6" t="s">
        <v>322</v>
      </c>
      <c r="B205" s="2" t="s">
        <v>642</v>
      </c>
      <c r="C205" s="59">
        <v>1</v>
      </c>
      <c r="D205" s="1" t="s">
        <v>171</v>
      </c>
      <c r="E205" s="9"/>
      <c r="F205" s="9"/>
      <c r="G205" s="9"/>
      <c r="H205" s="9"/>
      <c r="I205" s="9"/>
      <c r="J205" s="9"/>
      <c r="K205" s="9"/>
      <c r="L205" s="9"/>
      <c r="M205" s="7"/>
      <c r="BI205" s="131" t="str">
        <f>HYPERLINK("#일위대가목록!A142","RI-13071A080 →")</f>
        <v>RI-13071A080 →</v>
      </c>
    </row>
    <row r="206" spans="1:61" ht="18.399999999999999" customHeight="1" x14ac:dyDescent="0.15">
      <c r="A206" s="6" t="s">
        <v>322</v>
      </c>
      <c r="B206" s="2" t="s">
        <v>640</v>
      </c>
      <c r="C206" s="59">
        <v>1</v>
      </c>
      <c r="D206" s="1" t="s">
        <v>171</v>
      </c>
      <c r="E206" s="9"/>
      <c r="F206" s="9"/>
      <c r="G206" s="9"/>
      <c r="H206" s="9"/>
      <c r="I206" s="9"/>
      <c r="J206" s="9"/>
      <c r="K206" s="9"/>
      <c r="L206" s="9"/>
      <c r="M206" s="7"/>
      <c r="BI206" s="131" t="str">
        <f>HYPERLINK("#일위대가목록!A143","RI-13071B080 →")</f>
        <v>RI-13071B080 →</v>
      </c>
    </row>
    <row r="207" spans="1:61" ht="18.399999999999999" customHeight="1" x14ac:dyDescent="0.15">
      <c r="A207" s="6" t="s">
        <v>322</v>
      </c>
      <c r="B207" s="2" t="s">
        <v>639</v>
      </c>
      <c r="C207" s="59">
        <v>1</v>
      </c>
      <c r="D207" s="1" t="s">
        <v>171</v>
      </c>
      <c r="E207" s="9"/>
      <c r="F207" s="9"/>
      <c r="G207" s="9"/>
      <c r="H207" s="9"/>
      <c r="I207" s="9"/>
      <c r="J207" s="9"/>
      <c r="K207" s="9"/>
      <c r="L207" s="9"/>
      <c r="M207" s="7"/>
      <c r="BI207" s="131" t="str">
        <f>HYPERLINK("#일위대가목록!A144","RI-13071A150 →")</f>
        <v>RI-13071A150 →</v>
      </c>
    </row>
    <row r="208" spans="1:61" ht="18.399999999999999" customHeight="1" x14ac:dyDescent="0.15">
      <c r="A208" s="6" t="s">
        <v>322</v>
      </c>
      <c r="B208" s="2" t="s">
        <v>653</v>
      </c>
      <c r="C208" s="59">
        <v>1</v>
      </c>
      <c r="D208" s="1" t="s">
        <v>171</v>
      </c>
      <c r="E208" s="9"/>
      <c r="F208" s="9"/>
      <c r="G208" s="9"/>
      <c r="H208" s="9"/>
      <c r="I208" s="9"/>
      <c r="J208" s="9"/>
      <c r="K208" s="9"/>
      <c r="L208" s="9"/>
      <c r="M208" s="7"/>
      <c r="BI208" s="131" t="str">
        <f>HYPERLINK("#일위대가목록!A145","RI-13071B150 →")</f>
        <v>RI-13071B150 →</v>
      </c>
    </row>
    <row r="209" spans="1:61" ht="18.399999999999999" customHeight="1" x14ac:dyDescent="0.15">
      <c r="A209" s="6" t="s">
        <v>56</v>
      </c>
      <c r="B209" s="2" t="s">
        <v>845</v>
      </c>
      <c r="C209" s="59">
        <v>1</v>
      </c>
      <c r="D209" s="1" t="s">
        <v>171</v>
      </c>
      <c r="E209" s="9"/>
      <c r="F209" s="9"/>
      <c r="G209" s="9"/>
      <c r="H209" s="9"/>
      <c r="I209" s="9"/>
      <c r="J209" s="9"/>
      <c r="K209" s="9"/>
      <c r="L209" s="9"/>
      <c r="M209" s="7"/>
      <c r="BI209" s="131" t="str">
        <f>HYPERLINK("#일위대가목록!A146","RI-13071C020 →")</f>
        <v>RI-13071C020 →</v>
      </c>
    </row>
    <row r="210" spans="1:61" ht="18.399999999999999" customHeight="1" x14ac:dyDescent="0.15">
      <c r="A210" s="6" t="s">
        <v>56</v>
      </c>
      <c r="B210" s="2" t="s">
        <v>45</v>
      </c>
      <c r="C210" s="59">
        <v>1</v>
      </c>
      <c r="D210" s="1" t="s">
        <v>171</v>
      </c>
      <c r="E210" s="9"/>
      <c r="F210" s="9"/>
      <c r="G210" s="9"/>
      <c r="H210" s="9"/>
      <c r="I210" s="9"/>
      <c r="J210" s="9"/>
      <c r="K210" s="9"/>
      <c r="L210" s="9"/>
      <c r="M210" s="7"/>
      <c r="BI210" s="131" t="str">
        <f>HYPERLINK("#일위대가목록!A147","RI-13071C040 →")</f>
        <v>RI-13071C040 →</v>
      </c>
    </row>
    <row r="211" spans="1:61" ht="18.399999999999999" customHeight="1" x14ac:dyDescent="0.15">
      <c r="A211" s="6" t="s">
        <v>56</v>
      </c>
      <c r="B211" s="2" t="s">
        <v>770</v>
      </c>
      <c r="C211" s="59">
        <v>1</v>
      </c>
      <c r="D211" s="1" t="s">
        <v>171</v>
      </c>
      <c r="E211" s="9"/>
      <c r="F211" s="9"/>
      <c r="G211" s="9"/>
      <c r="H211" s="9"/>
      <c r="I211" s="9"/>
      <c r="J211" s="9"/>
      <c r="K211" s="9"/>
      <c r="L211" s="9"/>
      <c r="M211" s="7"/>
      <c r="BI211" s="131" t="str">
        <f>HYPERLINK("#일위대가목록!A148","RI-13071C060 →")</f>
        <v>RI-13071C060 →</v>
      </c>
    </row>
    <row r="212" spans="1:61" ht="18.399999999999999" customHeight="1" x14ac:dyDescent="0.15">
      <c r="A212" s="6" t="s">
        <v>823</v>
      </c>
      <c r="B212" s="2" t="s">
        <v>644</v>
      </c>
      <c r="C212" s="59">
        <v>1</v>
      </c>
      <c r="D212" s="1" t="s">
        <v>171</v>
      </c>
      <c r="E212" s="9"/>
      <c r="F212" s="9"/>
      <c r="G212" s="9"/>
      <c r="H212" s="9"/>
      <c r="I212" s="9"/>
      <c r="J212" s="9"/>
      <c r="K212" s="9"/>
      <c r="L212" s="9"/>
      <c r="M212" s="7"/>
      <c r="BI212" s="131" t="str">
        <f>HYPERLINK("#일위대가목록!A149","RI-13071D150 →")</f>
        <v>RI-13071D150 →</v>
      </c>
    </row>
    <row r="213" spans="1:61" ht="18.399999999999999" customHeight="1" x14ac:dyDescent="0.15">
      <c r="A213" s="6" t="s">
        <v>667</v>
      </c>
      <c r="B213" s="2" t="s">
        <v>446</v>
      </c>
      <c r="C213" s="59">
        <v>1</v>
      </c>
      <c r="D213" s="1" t="s">
        <v>940</v>
      </c>
      <c r="E213" s="9"/>
      <c r="F213" s="9"/>
      <c r="G213" s="9"/>
      <c r="H213" s="9"/>
      <c r="I213" s="9"/>
      <c r="J213" s="9"/>
      <c r="K213" s="9"/>
      <c r="L213" s="9"/>
      <c r="M213" s="7"/>
      <c r="BI213" s="131" t="str">
        <f>HYPERLINK("#일위대가목록!A150","SD00008 →")</f>
        <v>SD00008 →</v>
      </c>
    </row>
    <row r="214" spans="1:61" ht="18.399999999999999" customHeight="1" x14ac:dyDescent="0.15">
      <c r="A214" s="6" t="s">
        <v>693</v>
      </c>
      <c r="B214" s="2" t="s">
        <v>841</v>
      </c>
      <c r="C214" s="59">
        <v>1</v>
      </c>
      <c r="D214" s="1" t="s">
        <v>940</v>
      </c>
      <c r="E214" s="9"/>
      <c r="F214" s="9"/>
      <c r="G214" s="9"/>
      <c r="H214" s="9"/>
      <c r="I214" s="9"/>
      <c r="J214" s="9"/>
      <c r="K214" s="9"/>
      <c r="L214" s="9"/>
      <c r="M214" s="7"/>
      <c r="BI214" s="131" t="str">
        <f>HYPERLINK("#일위대가목록!A151","SD00007 →")</f>
        <v>SD00007 →</v>
      </c>
    </row>
    <row r="215" spans="1:61" ht="18.399999999999999" customHeight="1" x14ac:dyDescent="0.15">
      <c r="A215" s="6" t="s">
        <v>145</v>
      </c>
      <c r="B215" s="2" t="s">
        <v>373</v>
      </c>
      <c r="C215" s="59">
        <v>1</v>
      </c>
      <c r="D215" s="1" t="s">
        <v>171</v>
      </c>
      <c r="E215" s="9"/>
      <c r="F215" s="9"/>
      <c r="G215" s="9"/>
      <c r="H215" s="9"/>
      <c r="I215" s="9"/>
      <c r="J215" s="9"/>
      <c r="K215" s="9"/>
      <c r="L215" s="9"/>
      <c r="M215" s="7"/>
      <c r="BI215" s="131" t="str">
        <f>HYPERLINK("#일위대가목록!A152","SA00500 →")</f>
        <v>SA00500 →</v>
      </c>
    </row>
    <row r="216" spans="1:61" ht="18.399999999999999" customHeight="1" x14ac:dyDescent="0.15">
      <c r="A216" s="6" t="s">
        <v>694</v>
      </c>
      <c r="B216" s="2" t="s">
        <v>373</v>
      </c>
      <c r="C216" s="59">
        <v>1</v>
      </c>
      <c r="D216" s="1" t="s">
        <v>171</v>
      </c>
      <c r="E216" s="9"/>
      <c r="F216" s="9"/>
      <c r="G216" s="9"/>
      <c r="H216" s="9"/>
      <c r="I216" s="9"/>
      <c r="J216" s="9"/>
      <c r="K216" s="9"/>
      <c r="L216" s="9"/>
      <c r="M216" s="7"/>
      <c r="BI216" s="131" t="str">
        <f>HYPERLINK("#일위대가목록!A153","SA00800 →")</f>
        <v>SA00800 →</v>
      </c>
    </row>
    <row r="217" spans="1:61" ht="18.399999999999999" customHeight="1" x14ac:dyDescent="0.15">
      <c r="A217" s="6" t="s">
        <v>627</v>
      </c>
      <c r="B217" s="2" t="s">
        <v>290</v>
      </c>
      <c r="C217" s="59">
        <v>1</v>
      </c>
      <c r="D217" s="1" t="s">
        <v>171</v>
      </c>
      <c r="E217" s="9"/>
      <c r="F217" s="9"/>
      <c r="G217" s="9"/>
      <c r="H217" s="9"/>
      <c r="I217" s="9"/>
      <c r="J217" s="9"/>
      <c r="K217" s="9"/>
      <c r="L217" s="9"/>
      <c r="M217" s="7"/>
      <c r="BI217" s="131" t="str">
        <f>HYPERLINK("#일위대가목록!A154","SD00001 →")</f>
        <v>SD00001 →</v>
      </c>
    </row>
    <row r="218" spans="1:61" ht="18.399999999999999" customHeight="1" x14ac:dyDescent="0.15">
      <c r="A218" s="6" t="s">
        <v>627</v>
      </c>
      <c r="B218" s="2" t="s">
        <v>688</v>
      </c>
      <c r="C218" s="59">
        <v>1</v>
      </c>
      <c r="D218" s="1" t="s">
        <v>171</v>
      </c>
      <c r="E218" s="9"/>
      <c r="F218" s="9"/>
      <c r="G218" s="9"/>
      <c r="H218" s="9"/>
      <c r="I218" s="9"/>
      <c r="J218" s="9"/>
      <c r="K218" s="9"/>
      <c r="L218" s="9"/>
      <c r="M218" s="7"/>
      <c r="BI218" s="131" t="str">
        <f>HYPERLINK("#일위대가목록!A155","SD00003 →")</f>
        <v>SD00003 →</v>
      </c>
    </row>
    <row r="219" spans="1:61" ht="18.399999999999999" customHeight="1" x14ac:dyDescent="0.15">
      <c r="A219" s="6" t="s">
        <v>627</v>
      </c>
      <c r="B219" s="2" t="s">
        <v>310</v>
      </c>
      <c r="C219" s="59">
        <v>1</v>
      </c>
      <c r="D219" s="1" t="s">
        <v>171</v>
      </c>
      <c r="E219" s="9"/>
      <c r="F219" s="9"/>
      <c r="G219" s="9"/>
      <c r="H219" s="9"/>
      <c r="I219" s="9"/>
      <c r="J219" s="9"/>
      <c r="K219" s="9"/>
      <c r="L219" s="9"/>
      <c r="M219" s="7"/>
      <c r="BI219" s="131" t="str">
        <f>HYPERLINK("#일위대가목록!A156","SDA0001A01 →")</f>
        <v>SDA0001A01 →</v>
      </c>
    </row>
    <row r="220" spans="1:61" ht="18.399999999999999" customHeight="1" x14ac:dyDescent="0.15">
      <c r="A220" s="6" t="s">
        <v>140</v>
      </c>
      <c r="B220" s="2" t="s">
        <v>787</v>
      </c>
      <c r="C220" s="59">
        <v>1</v>
      </c>
      <c r="D220" s="1" t="s">
        <v>89</v>
      </c>
      <c r="E220" s="9"/>
      <c r="F220" s="9"/>
      <c r="G220" s="9"/>
      <c r="H220" s="9"/>
      <c r="I220" s="9"/>
      <c r="J220" s="9"/>
      <c r="K220" s="9"/>
      <c r="L220" s="9"/>
      <c r="M220" s="7"/>
      <c r="BI220" s="131" t="str">
        <f>HYPERLINK("#일위대가목록!A157","SD00311A05 →")</f>
        <v>SD00311A05 →</v>
      </c>
    </row>
    <row r="221" spans="1:61" ht="18.399999999999999" customHeight="1" x14ac:dyDescent="0.15">
      <c r="A221" s="6" t="s">
        <v>584</v>
      </c>
      <c r="B221" s="2" t="s">
        <v>787</v>
      </c>
      <c r="C221" s="59">
        <v>1</v>
      </c>
      <c r="D221" s="1" t="s">
        <v>89</v>
      </c>
      <c r="E221" s="9"/>
      <c r="F221" s="9"/>
      <c r="G221" s="9"/>
      <c r="H221" s="9"/>
      <c r="I221" s="9"/>
      <c r="J221" s="9"/>
      <c r="K221" s="9"/>
      <c r="L221" s="9"/>
      <c r="M221" s="7"/>
      <c r="BI221" s="131" t="str">
        <f>HYPERLINK("#일위대가목록!A158","SD00311B05 →")</f>
        <v>SD00311B05 →</v>
      </c>
    </row>
    <row r="222" spans="1:61" ht="18.399999999999999" customHeight="1" x14ac:dyDescent="0.15">
      <c r="A222" s="6" t="s">
        <v>140</v>
      </c>
      <c r="B222" s="2" t="s">
        <v>18</v>
      </c>
      <c r="C222" s="59">
        <v>1</v>
      </c>
      <c r="D222" s="1" t="s">
        <v>89</v>
      </c>
      <c r="E222" s="9"/>
      <c r="F222" s="9"/>
      <c r="G222" s="9"/>
      <c r="H222" s="9"/>
      <c r="I222" s="9"/>
      <c r="J222" s="9"/>
      <c r="K222" s="9"/>
      <c r="L222" s="9"/>
      <c r="M222" s="7"/>
      <c r="BI222" s="131" t="str">
        <f>HYPERLINK("#일위대가목록!A159","SD00312A07 →")</f>
        <v>SD00312A07 →</v>
      </c>
    </row>
    <row r="223" spans="1:61" ht="18.399999999999999" customHeight="1" x14ac:dyDescent="0.15">
      <c r="A223" s="6" t="s">
        <v>584</v>
      </c>
      <c r="B223" s="2" t="s">
        <v>18</v>
      </c>
      <c r="C223" s="59">
        <v>1</v>
      </c>
      <c r="D223" s="1" t="s">
        <v>89</v>
      </c>
      <c r="E223" s="9"/>
      <c r="F223" s="9"/>
      <c r="G223" s="9"/>
      <c r="H223" s="9"/>
      <c r="I223" s="9"/>
      <c r="J223" s="9"/>
      <c r="K223" s="9"/>
      <c r="L223" s="9"/>
      <c r="M223" s="7"/>
      <c r="BI223" s="131" t="str">
        <f>HYPERLINK("#일위대가목록!A160","SD00312B07 →")</f>
        <v>SD00312B07 →</v>
      </c>
    </row>
    <row r="224" spans="1:61" ht="18.399999999999999" customHeight="1" x14ac:dyDescent="0.15">
      <c r="A224" s="6" t="s">
        <v>690</v>
      </c>
      <c r="B224" s="2" t="s">
        <v>312</v>
      </c>
      <c r="C224" s="59">
        <v>1</v>
      </c>
      <c r="D224" s="1" t="s">
        <v>171</v>
      </c>
      <c r="E224" s="9"/>
      <c r="F224" s="9"/>
      <c r="G224" s="9"/>
      <c r="H224" s="9"/>
      <c r="I224" s="9"/>
      <c r="J224" s="9"/>
      <c r="K224" s="9"/>
      <c r="L224" s="9"/>
      <c r="M224" s="7"/>
      <c r="BI224" s="131" t="str">
        <f>HYPERLINK("#일위대가목록!A161","SD000061 →")</f>
        <v>SD000061 →</v>
      </c>
    </row>
    <row r="225" spans="1:61" ht="18.399999999999999" customHeight="1" x14ac:dyDescent="0.15">
      <c r="A225" s="6" t="s">
        <v>669</v>
      </c>
      <c r="B225" s="2" t="s">
        <v>446</v>
      </c>
      <c r="C225" s="59">
        <v>1</v>
      </c>
      <c r="D225" s="1" t="s">
        <v>171</v>
      </c>
      <c r="E225" s="9"/>
      <c r="F225" s="9"/>
      <c r="G225" s="9"/>
      <c r="H225" s="9"/>
      <c r="I225" s="9"/>
      <c r="J225" s="9"/>
      <c r="K225" s="9"/>
      <c r="L225" s="9"/>
      <c r="M225" s="7"/>
      <c r="BI225" s="131" t="str">
        <f>HYPERLINK("#일위대가목록!A162","SD00005 →")</f>
        <v>SD00005 →</v>
      </c>
    </row>
    <row r="226" spans="1:61" ht="18.399999999999999" customHeight="1" x14ac:dyDescent="0.15">
      <c r="A226" s="6" t="s">
        <v>657</v>
      </c>
      <c r="B226" s="2" t="s">
        <v>700</v>
      </c>
      <c r="C226" s="59">
        <v>1</v>
      </c>
      <c r="D226" s="1" t="s">
        <v>154</v>
      </c>
      <c r="E226" s="9"/>
      <c r="F226" s="9"/>
      <c r="G226" s="9"/>
      <c r="H226" s="9"/>
      <c r="I226" s="9"/>
      <c r="J226" s="9"/>
      <c r="K226" s="9"/>
      <c r="L226" s="9"/>
      <c r="M226" s="7"/>
      <c r="BI226" s="131" t="str">
        <f>HYPERLINK("#일위대가목록!A163","Y202A03A1 →")</f>
        <v>Y202A03A1 →</v>
      </c>
    </row>
    <row r="227" spans="1:61" ht="18.399999999999999" customHeight="1" x14ac:dyDescent="0.15">
      <c r="A227" s="6" t="s">
        <v>657</v>
      </c>
      <c r="B227" s="2" t="s">
        <v>75</v>
      </c>
      <c r="C227" s="59">
        <v>1</v>
      </c>
      <c r="D227" s="1" t="s">
        <v>154</v>
      </c>
      <c r="E227" s="9"/>
      <c r="F227" s="9"/>
      <c r="G227" s="9"/>
      <c r="H227" s="9"/>
      <c r="I227" s="9"/>
      <c r="J227" s="9"/>
      <c r="K227" s="9"/>
      <c r="L227" s="9"/>
      <c r="M227" s="7"/>
      <c r="BI227" s="131" t="str">
        <f>HYPERLINK("#일위대가목록!A164","Y202A03A2 →")</f>
        <v>Y202A03A2 →</v>
      </c>
    </row>
    <row r="228" spans="1:61" ht="18.399999999999999" customHeight="1" x14ac:dyDescent="0.15">
      <c r="A228" s="6" t="s">
        <v>40</v>
      </c>
      <c r="B228" s="2" t="s">
        <v>697</v>
      </c>
      <c r="C228" s="59">
        <v>1</v>
      </c>
      <c r="D228" s="1" t="s">
        <v>171</v>
      </c>
      <c r="E228" s="9"/>
      <c r="F228" s="9"/>
      <c r="G228" s="9"/>
      <c r="H228" s="9"/>
      <c r="I228" s="9"/>
      <c r="J228" s="9"/>
      <c r="K228" s="9"/>
      <c r="L228" s="9"/>
      <c r="M228" s="7"/>
      <c r="BI228" s="131" t="str">
        <f>HYPERLINK("#일위대가목록!A165","SD00273A1 →")</f>
        <v>SD00273A1 →</v>
      </c>
    </row>
    <row r="229" spans="1:61" ht="18.399999999999999" customHeight="1" x14ac:dyDescent="0.15">
      <c r="A229" s="6" t="s">
        <v>808</v>
      </c>
      <c r="B229" s="2" t="s">
        <v>381</v>
      </c>
      <c r="C229" s="59">
        <v>1</v>
      </c>
      <c r="D229" s="1" t="s">
        <v>219</v>
      </c>
      <c r="E229" s="9"/>
      <c r="F229" s="9"/>
      <c r="G229" s="9"/>
      <c r="H229" s="9"/>
      <c r="I229" s="9"/>
      <c r="J229" s="9"/>
      <c r="K229" s="9"/>
      <c r="L229" s="9"/>
      <c r="M229" s="7"/>
      <c r="BI229" s="131" t="str">
        <f>HYPERLINK("#일위대가목록!A166","SD00273B1 →")</f>
        <v>SD00273B1 →</v>
      </c>
    </row>
    <row r="230" spans="1:61" ht="18.399999999999999" customHeight="1" x14ac:dyDescent="0.15">
      <c r="A230" s="6" t="s">
        <v>766</v>
      </c>
      <c r="B230" s="2" t="s">
        <v>840</v>
      </c>
      <c r="C230" s="59">
        <v>1</v>
      </c>
      <c r="D230" s="1" t="s">
        <v>219</v>
      </c>
      <c r="E230" s="9"/>
      <c r="F230" s="9"/>
      <c r="G230" s="9"/>
      <c r="H230" s="9"/>
      <c r="I230" s="9"/>
      <c r="J230" s="9"/>
      <c r="K230" s="9"/>
      <c r="L230" s="9"/>
      <c r="M230" s="7"/>
      <c r="BI230" s="131" t="str">
        <f>HYPERLINK("#일위대가목록!A167","SD00271 →")</f>
        <v>SD00271 →</v>
      </c>
    </row>
    <row r="231" spans="1:61" ht="18.399999999999999" customHeight="1" x14ac:dyDescent="0.15">
      <c r="A231" s="6" t="s">
        <v>701</v>
      </c>
      <c r="B231" s="2" t="s">
        <v>773</v>
      </c>
      <c r="C231" s="59">
        <v>1</v>
      </c>
      <c r="D231" s="1" t="s">
        <v>171</v>
      </c>
      <c r="E231" s="9"/>
      <c r="F231" s="9"/>
      <c r="G231" s="9"/>
      <c r="H231" s="9"/>
      <c r="I231" s="9"/>
      <c r="J231" s="9"/>
      <c r="K231" s="9"/>
      <c r="L231" s="9"/>
      <c r="M231" s="7"/>
      <c r="BI231" s="131" t="str">
        <f>HYPERLINK("#일위대가목록!A168","SD00273C1 →")</f>
        <v>SD00273C1 →</v>
      </c>
    </row>
    <row r="232" spans="1:61" ht="18.399999999999999" customHeight="1" x14ac:dyDescent="0.15">
      <c r="A232" s="6" t="s">
        <v>78</v>
      </c>
      <c r="B232" s="2" t="s">
        <v>773</v>
      </c>
      <c r="C232" s="59">
        <v>1</v>
      </c>
      <c r="D232" s="1" t="s">
        <v>171</v>
      </c>
      <c r="E232" s="9"/>
      <c r="F232" s="9"/>
      <c r="G232" s="9"/>
      <c r="H232" s="9"/>
      <c r="I232" s="9"/>
      <c r="J232" s="9"/>
      <c r="K232" s="9"/>
      <c r="L232" s="9"/>
      <c r="M232" s="7"/>
      <c r="BI232" s="131" t="str">
        <f>HYPERLINK("#일위대가목록!A169","SD00273D1 →")</f>
        <v>SD00273D1 →</v>
      </c>
    </row>
    <row r="233" spans="1:61" ht="18.399999999999999" customHeight="1" x14ac:dyDescent="0.15">
      <c r="A233" s="6" t="s">
        <v>39</v>
      </c>
      <c r="B233" s="2" t="s">
        <v>773</v>
      </c>
      <c r="C233" s="59">
        <v>1</v>
      </c>
      <c r="D233" s="1" t="s">
        <v>171</v>
      </c>
      <c r="E233" s="9"/>
      <c r="F233" s="9"/>
      <c r="G233" s="9"/>
      <c r="H233" s="9"/>
      <c r="I233" s="9"/>
      <c r="J233" s="9"/>
      <c r="K233" s="9"/>
      <c r="L233" s="9"/>
      <c r="M233" s="7"/>
      <c r="BI233" s="131" t="str">
        <f>HYPERLINK("#일위대가목록!A170","SD00273E1 →")</f>
        <v>SD00273E1 →</v>
      </c>
    </row>
    <row r="234" spans="1:61" ht="18.399999999999999" customHeight="1" x14ac:dyDescent="0.15">
      <c r="A234" s="6" t="s">
        <v>825</v>
      </c>
      <c r="B234" s="2" t="s">
        <v>188</v>
      </c>
      <c r="C234" s="59">
        <v>1</v>
      </c>
      <c r="D234" s="1" t="s">
        <v>219</v>
      </c>
      <c r="E234" s="9"/>
      <c r="F234" s="9"/>
      <c r="G234" s="9"/>
      <c r="H234" s="9"/>
      <c r="I234" s="9"/>
      <c r="J234" s="9"/>
      <c r="K234" s="9"/>
      <c r="L234" s="9"/>
      <c r="M234" s="7"/>
      <c r="BI234" s="131" t="str">
        <f>HYPERLINK("#일위대가목록!A171","YD00271 →")</f>
        <v>YD00271 →</v>
      </c>
    </row>
    <row r="235" spans="1:61" ht="18.399999999999999" customHeight="1" x14ac:dyDescent="0.15">
      <c r="A235" s="6" t="s">
        <v>793</v>
      </c>
      <c r="B235" s="2" t="s">
        <v>292</v>
      </c>
      <c r="C235" s="59">
        <v>1</v>
      </c>
      <c r="D235" s="1" t="s">
        <v>939</v>
      </c>
      <c r="E235" s="9"/>
      <c r="F235" s="9"/>
      <c r="G235" s="9"/>
      <c r="H235" s="9"/>
      <c r="I235" s="9"/>
      <c r="J235" s="9"/>
      <c r="K235" s="9"/>
      <c r="L235" s="9"/>
      <c r="M235" s="7"/>
      <c r="BI235" s="131" t="str">
        <f>HYPERLINK("#일위대가목록!A172","JDR00070A1 →")</f>
        <v>JDR00070A1 →</v>
      </c>
    </row>
    <row r="236" spans="1:61" ht="18.399999999999999" customHeight="1" x14ac:dyDescent="0.15">
      <c r="A236" s="6" t="s">
        <v>684</v>
      </c>
      <c r="B236" s="2" t="s">
        <v>544</v>
      </c>
      <c r="C236" s="59">
        <v>1</v>
      </c>
      <c r="D236" s="1" t="s">
        <v>939</v>
      </c>
      <c r="E236" s="9"/>
      <c r="F236" s="9"/>
      <c r="G236" s="9"/>
      <c r="H236" s="9"/>
      <c r="I236" s="9"/>
      <c r="J236" s="9"/>
      <c r="K236" s="9"/>
      <c r="L236" s="9"/>
      <c r="M236" s="7"/>
      <c r="BI236" s="131" t="str">
        <f>HYPERLINK("#일위대가목록!A173","SD00200100 →")</f>
        <v>SD00200100 →</v>
      </c>
    </row>
    <row r="237" spans="1:61" ht="18.399999999999999" customHeight="1" x14ac:dyDescent="0.15">
      <c r="A237" s="6" t="s">
        <v>670</v>
      </c>
      <c r="B237" s="2" t="s">
        <v>138</v>
      </c>
      <c r="C237" s="59">
        <v>1</v>
      </c>
      <c r="D237" s="1" t="s">
        <v>939</v>
      </c>
      <c r="E237" s="9"/>
      <c r="F237" s="9"/>
      <c r="G237" s="9"/>
      <c r="H237" s="9"/>
      <c r="I237" s="9"/>
      <c r="J237" s="9"/>
      <c r="K237" s="9"/>
      <c r="L237" s="9"/>
      <c r="M237" s="7"/>
      <c r="BI237" s="131" t="str">
        <f>HYPERLINK("#일위대가목록!A174","SD00200300 →")</f>
        <v>SD00200300 →</v>
      </c>
    </row>
    <row r="238" spans="1:61" ht="18.399999999999999" customHeight="1" x14ac:dyDescent="0.15">
      <c r="A238" s="6" t="s">
        <v>681</v>
      </c>
      <c r="B238" s="2" t="s">
        <v>138</v>
      </c>
      <c r="C238" s="59">
        <v>1</v>
      </c>
      <c r="D238" s="1" t="s">
        <v>939</v>
      </c>
      <c r="E238" s="9"/>
      <c r="F238" s="9"/>
      <c r="G238" s="9"/>
      <c r="H238" s="9"/>
      <c r="I238" s="9"/>
      <c r="J238" s="9"/>
      <c r="K238" s="9"/>
      <c r="L238" s="9"/>
      <c r="M238" s="7"/>
      <c r="BI238" s="131" t="str">
        <f>HYPERLINK("#일위대가목록!A175","SD00200400 →")</f>
        <v>SD00200400 →</v>
      </c>
    </row>
    <row r="239" spans="1:61" ht="18.399999999999999" customHeight="1" x14ac:dyDescent="0.15">
      <c r="A239" s="6" t="s">
        <v>136</v>
      </c>
      <c r="B239" s="2" t="s">
        <v>686</v>
      </c>
      <c r="C239" s="59">
        <v>1</v>
      </c>
      <c r="D239" s="1" t="s">
        <v>89</v>
      </c>
      <c r="E239" s="9"/>
      <c r="F239" s="9"/>
      <c r="G239" s="9"/>
      <c r="H239" s="9"/>
      <c r="I239" s="9"/>
      <c r="J239" s="9"/>
      <c r="K239" s="9"/>
      <c r="L239" s="9"/>
      <c r="M239" s="7"/>
      <c r="BI239" s="131" t="str">
        <f>HYPERLINK("#일위대가목록!A176","SD00200500 →")</f>
        <v>SD00200500 →</v>
      </c>
    </row>
    <row r="240" spans="1:61" ht="18.399999999999999" customHeight="1" x14ac:dyDescent="0.15">
      <c r="A240" s="6" t="s">
        <v>243</v>
      </c>
      <c r="B240" s="2" t="s">
        <v>304</v>
      </c>
      <c r="C240" s="59">
        <v>1</v>
      </c>
      <c r="D240" s="1" t="s">
        <v>172</v>
      </c>
      <c r="E240" s="9"/>
      <c r="F240" s="9"/>
      <c r="G240" s="9"/>
      <c r="H240" s="9"/>
      <c r="I240" s="9"/>
      <c r="J240" s="9"/>
      <c r="K240" s="9"/>
      <c r="L240" s="9"/>
      <c r="M240" s="7"/>
      <c r="BI240" s="131" t="str">
        <f>HYPERLINK("#일위대가목록!A177","YD011510 →")</f>
        <v>YD011510 →</v>
      </c>
    </row>
    <row r="241" spans="1:61" ht="18.399999999999999" customHeight="1" x14ac:dyDescent="0.15">
      <c r="A241" s="6" t="s">
        <v>243</v>
      </c>
      <c r="B241" s="2" t="s">
        <v>777</v>
      </c>
      <c r="C241" s="59">
        <v>1</v>
      </c>
      <c r="D241" s="1" t="s">
        <v>172</v>
      </c>
      <c r="E241" s="9"/>
      <c r="F241" s="9"/>
      <c r="G241" s="9"/>
      <c r="H241" s="9"/>
      <c r="I241" s="9"/>
      <c r="J241" s="9"/>
      <c r="K241" s="9"/>
      <c r="L241" s="9"/>
      <c r="M241" s="7"/>
      <c r="BI241" s="131" t="str">
        <f>HYPERLINK("#일위대가목록!A178","YD011610 →")</f>
        <v>YD011610 →</v>
      </c>
    </row>
    <row r="242" spans="1:61" ht="18.399999999999999" customHeight="1" x14ac:dyDescent="0.15">
      <c r="A242" s="6" t="s">
        <v>779</v>
      </c>
      <c r="B242" s="2" t="s">
        <v>141</v>
      </c>
      <c r="C242" s="59">
        <v>1</v>
      </c>
      <c r="D242" s="1" t="s">
        <v>154</v>
      </c>
      <c r="E242" s="9"/>
      <c r="F242" s="9"/>
      <c r="G242" s="9"/>
      <c r="H242" s="9"/>
      <c r="I242" s="9"/>
      <c r="J242" s="9"/>
      <c r="K242" s="9"/>
      <c r="L242" s="9"/>
      <c r="M242" s="7"/>
      <c r="BI242" s="131" t="str">
        <f>HYPERLINK("#일위대가목록!A179","YD011710 →")</f>
        <v>YD011710 →</v>
      </c>
    </row>
    <row r="243" spans="1:61" ht="18.399999999999999" customHeight="1" x14ac:dyDescent="0.15">
      <c r="A243" s="6" t="s">
        <v>77</v>
      </c>
      <c r="B243" s="2" t="s">
        <v>629</v>
      </c>
      <c r="C243" s="59">
        <v>1</v>
      </c>
      <c r="D243" s="1" t="s">
        <v>939</v>
      </c>
      <c r="E243" s="9"/>
      <c r="F243" s="9"/>
      <c r="G243" s="9"/>
      <c r="H243" s="9"/>
      <c r="I243" s="9"/>
      <c r="J243" s="9"/>
      <c r="K243" s="9"/>
      <c r="L243" s="9"/>
      <c r="M243" s="7"/>
      <c r="BI243" s="131" t="str">
        <f>HYPERLINK("#일위대가목록!A197","ZC000200 →")</f>
        <v>ZC000200 →</v>
      </c>
    </row>
    <row r="244" spans="1:61" ht="18.399999999999999" customHeight="1" x14ac:dyDescent="0.15">
      <c r="A244" s="6" t="s">
        <v>345</v>
      </c>
      <c r="B244" s="2" t="s">
        <v>683</v>
      </c>
      <c r="C244" s="59">
        <v>1</v>
      </c>
      <c r="D244" s="1" t="s">
        <v>939</v>
      </c>
      <c r="E244" s="9"/>
      <c r="F244" s="9"/>
      <c r="G244" s="9"/>
      <c r="H244" s="9"/>
      <c r="I244" s="9"/>
      <c r="J244" s="9"/>
      <c r="K244" s="9"/>
      <c r="L244" s="9"/>
      <c r="M244" s="7"/>
      <c r="BI244" s="131" t="str">
        <f>HYPERLINK("#일위대가목록!A198","ZC000400 →")</f>
        <v>ZC000400 →</v>
      </c>
    </row>
    <row r="245" spans="1:61" ht="18.399999999999999" customHeight="1" x14ac:dyDescent="0.15">
      <c r="A245" s="6" t="s">
        <v>143</v>
      </c>
      <c r="B245" s="2" t="s">
        <v>283</v>
      </c>
      <c r="C245" s="59">
        <v>1</v>
      </c>
      <c r="D245" s="1" t="s">
        <v>939</v>
      </c>
      <c r="E245" s="9"/>
      <c r="F245" s="9"/>
      <c r="G245" s="9"/>
      <c r="H245" s="9"/>
      <c r="I245" s="9"/>
      <c r="J245" s="9"/>
      <c r="K245" s="9"/>
      <c r="L245" s="9"/>
      <c r="M245" s="7"/>
      <c r="BI245" s="131" t="str">
        <f>HYPERLINK("#일위대가목록!A185","JDR00701 →")</f>
        <v>JDR00701 →</v>
      </c>
    </row>
    <row r="246" spans="1:61" ht="18.399999999999999" customHeight="1" x14ac:dyDescent="0.15">
      <c r="A246" s="6" t="s">
        <v>314</v>
      </c>
      <c r="B246" s="2" t="s">
        <v>21</v>
      </c>
      <c r="C246" s="59">
        <v>1</v>
      </c>
      <c r="D246" s="1" t="s">
        <v>940</v>
      </c>
      <c r="E246" s="9"/>
      <c r="F246" s="9"/>
      <c r="G246" s="9"/>
      <c r="H246" s="9"/>
      <c r="I246" s="9"/>
      <c r="J246" s="9"/>
      <c r="K246" s="9"/>
      <c r="L246" s="9"/>
      <c r="M246" s="7"/>
      <c r="BI246" s="131" t="str">
        <f>HYPERLINK("#일위대가목록!A199","ZC000600 →")</f>
        <v>ZC000600 →</v>
      </c>
    </row>
    <row r="247" spans="1:61" ht="18.399999999999999" customHeight="1" x14ac:dyDescent="0.15">
      <c r="A247" s="6" t="s">
        <v>32</v>
      </c>
      <c r="B247" s="2" t="s">
        <v>358</v>
      </c>
      <c r="C247" s="59">
        <v>1</v>
      </c>
      <c r="D247" s="1" t="s">
        <v>940</v>
      </c>
      <c r="E247" s="9"/>
      <c r="F247" s="9"/>
      <c r="G247" s="9"/>
      <c r="H247" s="9"/>
      <c r="I247" s="9"/>
      <c r="J247" s="9"/>
      <c r="K247" s="9"/>
      <c r="L247" s="9"/>
      <c r="M247" s="7"/>
      <c r="BI247" s="131" t="str">
        <f>HYPERLINK("#일위대가목록!A186","YK00483C1 →")</f>
        <v>YK00483C1 →</v>
      </c>
    </row>
    <row r="248" spans="1:61" ht="18.399999999999999" customHeight="1" x14ac:dyDescent="0.15">
      <c r="A248" s="6" t="s">
        <v>665</v>
      </c>
      <c r="B248" s="2" t="s">
        <v>685</v>
      </c>
      <c r="C248" s="59">
        <v>1</v>
      </c>
      <c r="D248" s="1" t="s">
        <v>223</v>
      </c>
      <c r="E248" s="9"/>
      <c r="F248" s="9"/>
      <c r="G248" s="9"/>
      <c r="H248" s="9"/>
      <c r="I248" s="9"/>
      <c r="J248" s="9"/>
      <c r="K248" s="9"/>
      <c r="L248" s="9"/>
      <c r="M248" s="7"/>
      <c r="BI248" s="131" t="str">
        <f>HYPERLINK("#일위대가목록!A200","ZC000700 →")</f>
        <v>ZC000700 →</v>
      </c>
    </row>
    <row r="249" spans="1:61" ht="18.399999999999999" customHeight="1" x14ac:dyDescent="0.15">
      <c r="A249" s="47" t="s">
        <v>711</v>
      </c>
      <c r="B249" s="48" t="s">
        <v>122</v>
      </c>
      <c r="C249" s="63"/>
      <c r="D249" s="71" t="s">
        <v>122</v>
      </c>
      <c r="E249" s="50"/>
      <c r="F249" s="50"/>
      <c r="G249" s="71"/>
      <c r="H249" s="50"/>
      <c r="I249" s="71"/>
      <c r="J249" s="50"/>
      <c r="K249" s="71"/>
      <c r="L249" s="50"/>
      <c r="M249" s="52"/>
    </row>
    <row r="250" spans="1:61" ht="18.399999999999999" customHeight="1" x14ac:dyDescent="0.15">
      <c r="A250" s="6" t="s">
        <v>324</v>
      </c>
      <c r="B250" s="2" t="s">
        <v>122</v>
      </c>
      <c r="C250" s="59">
        <v>1</v>
      </c>
      <c r="D250" s="1" t="s">
        <v>223</v>
      </c>
      <c r="E250" s="9"/>
      <c r="F250" s="9"/>
      <c r="G250" s="9"/>
      <c r="H250" s="9"/>
      <c r="I250" s="9"/>
      <c r="J250" s="9"/>
      <c r="K250" s="9"/>
      <c r="L250" s="9"/>
      <c r="M250" s="7"/>
      <c r="BI250" s="131" t="str">
        <f>HYPERLINK("#일위대가목록!A201","ZC000800 →")</f>
        <v>ZC000800 →</v>
      </c>
    </row>
    <row r="251" spans="1:61" ht="18.399999999999999" customHeight="1" x14ac:dyDescent="0.15">
      <c r="A251" s="6" t="s">
        <v>355</v>
      </c>
      <c r="B251" s="2" t="s">
        <v>814</v>
      </c>
      <c r="C251" s="59">
        <v>1</v>
      </c>
      <c r="D251" s="1" t="s">
        <v>223</v>
      </c>
      <c r="E251" s="9"/>
      <c r="F251" s="9"/>
      <c r="G251" s="9"/>
      <c r="H251" s="9"/>
      <c r="I251" s="9"/>
      <c r="J251" s="9"/>
      <c r="K251" s="9"/>
      <c r="L251" s="9"/>
      <c r="M251" s="7"/>
      <c r="BI251" s="131" t="str">
        <f>HYPERLINK("#일위대가목록!A202","ZC000850 →")</f>
        <v>ZC000850 →</v>
      </c>
    </row>
    <row r="252" spans="1:61" ht="18.399999999999999" customHeight="1" x14ac:dyDescent="0.15">
      <c r="A252" s="47" t="s">
        <v>706</v>
      </c>
      <c r="B252" s="48" t="s">
        <v>122</v>
      </c>
      <c r="C252" s="63"/>
      <c r="D252" s="71" t="s">
        <v>122</v>
      </c>
      <c r="E252" s="50"/>
      <c r="F252" s="50"/>
      <c r="G252" s="71"/>
      <c r="H252" s="50"/>
      <c r="I252" s="71"/>
      <c r="J252" s="50"/>
      <c r="K252" s="71"/>
      <c r="L252" s="50"/>
      <c r="M252" s="52"/>
    </row>
    <row r="253" spans="1:61" ht="18.399999999999999" customHeight="1" x14ac:dyDescent="0.15">
      <c r="A253" s="6" t="s">
        <v>589</v>
      </c>
      <c r="B253" s="2" t="s">
        <v>134</v>
      </c>
      <c r="C253" s="59">
        <v>1</v>
      </c>
      <c r="D253" s="1" t="s">
        <v>941</v>
      </c>
      <c r="E253" s="9"/>
      <c r="F253" s="9"/>
      <c r="G253" s="9"/>
      <c r="H253" s="9"/>
      <c r="I253" s="9"/>
      <c r="J253" s="9"/>
      <c r="K253" s="9"/>
      <c r="L253" s="9"/>
      <c r="M253" s="7"/>
      <c r="BI253" s="131" t="str">
        <f>HYPERLINK("#일위대가목록!A203","ZD000100 →")</f>
        <v>ZD000100 →</v>
      </c>
    </row>
    <row r="254" spans="1:61" ht="18.399999999999999" customHeight="1" x14ac:dyDescent="0.15">
      <c r="A254" s="6" t="s">
        <v>589</v>
      </c>
      <c r="B254" s="2" t="s">
        <v>620</v>
      </c>
      <c r="C254" s="59">
        <v>1</v>
      </c>
      <c r="D254" s="1" t="s">
        <v>941</v>
      </c>
      <c r="E254" s="9"/>
      <c r="F254" s="9"/>
      <c r="G254" s="9"/>
      <c r="H254" s="9"/>
      <c r="I254" s="9"/>
      <c r="J254" s="9"/>
      <c r="K254" s="9"/>
      <c r="L254" s="9"/>
      <c r="M254" s="7"/>
      <c r="BI254" s="131" t="str">
        <f>HYPERLINK("#일위대가목록!A204","ZD000200 →")</f>
        <v>ZD000200 →</v>
      </c>
    </row>
    <row r="255" spans="1:61" ht="18.399999999999999" customHeight="1" x14ac:dyDescent="0.15">
      <c r="A255" s="6" t="s">
        <v>129</v>
      </c>
      <c r="B255" s="2" t="s">
        <v>134</v>
      </c>
      <c r="C255" s="59">
        <v>1</v>
      </c>
      <c r="D255" s="1" t="s">
        <v>941</v>
      </c>
      <c r="E255" s="9"/>
      <c r="F255" s="9"/>
      <c r="G255" s="9"/>
      <c r="H255" s="9"/>
      <c r="I255" s="9"/>
      <c r="J255" s="9"/>
      <c r="K255" s="9"/>
      <c r="L255" s="9"/>
      <c r="M255" s="7"/>
      <c r="BI255" s="131" t="str">
        <f>HYPERLINK("#일위대가목록!A205","ZD000500 →")</f>
        <v>ZD000500 →</v>
      </c>
    </row>
    <row r="256" spans="1:61" ht="18.399999999999999" customHeight="1" x14ac:dyDescent="0.15">
      <c r="A256" s="6" t="s">
        <v>129</v>
      </c>
      <c r="B256" s="2" t="s">
        <v>620</v>
      </c>
      <c r="C256" s="59">
        <v>1</v>
      </c>
      <c r="D256" s="1" t="s">
        <v>941</v>
      </c>
      <c r="E256" s="9"/>
      <c r="F256" s="9"/>
      <c r="G256" s="9"/>
      <c r="H256" s="9"/>
      <c r="I256" s="9"/>
      <c r="J256" s="9"/>
      <c r="K256" s="9"/>
      <c r="L256" s="9"/>
      <c r="M256" s="7"/>
      <c r="BI256" s="131" t="str">
        <f>HYPERLINK("#일위대가목록!A206","ZD000600 →")</f>
        <v>ZD000600 →</v>
      </c>
    </row>
    <row r="257" spans="1:61" ht="18.399999999999999" customHeight="1" x14ac:dyDescent="0.15">
      <c r="A257" s="47" t="s">
        <v>250</v>
      </c>
      <c r="B257" s="48" t="s">
        <v>122</v>
      </c>
      <c r="C257" s="63"/>
      <c r="D257" s="71" t="s">
        <v>122</v>
      </c>
      <c r="E257" s="50"/>
      <c r="F257" s="50"/>
      <c r="G257" s="71"/>
      <c r="H257" s="50"/>
      <c r="I257" s="71"/>
      <c r="J257" s="50"/>
      <c r="K257" s="71"/>
      <c r="L257" s="50"/>
      <c r="M257" s="52"/>
      <c r="BI257" s="18"/>
    </row>
    <row r="258" spans="1:61" ht="18.399999999999999" customHeight="1" x14ac:dyDescent="0.15">
      <c r="A258" s="6" t="s">
        <v>260</v>
      </c>
      <c r="B258" s="2" t="s">
        <v>261</v>
      </c>
      <c r="C258" s="59">
        <v>1</v>
      </c>
      <c r="D258" s="1" t="s">
        <v>89</v>
      </c>
      <c r="E258" s="9"/>
      <c r="F258" s="9"/>
      <c r="G258" s="9"/>
      <c r="H258" s="9"/>
      <c r="I258" s="9"/>
      <c r="J258" s="9"/>
      <c r="K258" s="9"/>
      <c r="L258" s="9"/>
      <c r="M258" s="7"/>
      <c r="BI258" s="18"/>
    </row>
    <row r="259" spans="1:61" ht="18.399999999999999" customHeight="1" x14ac:dyDescent="0.15">
      <c r="A259" s="47" t="s">
        <v>269</v>
      </c>
      <c r="B259" s="48" t="s">
        <v>122</v>
      </c>
      <c r="C259" s="63"/>
      <c r="D259" s="71" t="s">
        <v>122</v>
      </c>
      <c r="E259" s="50"/>
      <c r="F259" s="50"/>
      <c r="G259" s="71"/>
      <c r="H259" s="50"/>
      <c r="I259" s="71"/>
      <c r="J259" s="50"/>
      <c r="K259" s="71"/>
      <c r="L259" s="50"/>
      <c r="M259" s="52"/>
      <c r="BI259" s="18"/>
    </row>
    <row r="260" spans="1:61" ht="18.399999999999999" customHeight="1" x14ac:dyDescent="0.15">
      <c r="A260" s="6" t="s">
        <v>878</v>
      </c>
      <c r="B260" s="2" t="s">
        <v>259</v>
      </c>
      <c r="C260" s="59">
        <v>1</v>
      </c>
      <c r="D260" s="1" t="s">
        <v>223</v>
      </c>
      <c r="E260" s="9"/>
      <c r="F260" s="9"/>
      <c r="G260" s="9"/>
      <c r="H260" s="9"/>
      <c r="I260" s="9"/>
      <c r="J260" s="9"/>
      <c r="K260" s="9"/>
      <c r="L260" s="9"/>
      <c r="M260" s="7"/>
      <c r="BI260" s="18"/>
    </row>
    <row r="261" spans="1:61" ht="18.399999999999999" customHeight="1" x14ac:dyDescent="0.15">
      <c r="A261" s="6" t="s">
        <v>878</v>
      </c>
      <c r="B261" s="2" t="s">
        <v>123</v>
      </c>
      <c r="C261" s="59">
        <v>1</v>
      </c>
      <c r="D261" s="1" t="s">
        <v>939</v>
      </c>
      <c r="E261" s="9"/>
      <c r="F261" s="9"/>
      <c r="G261" s="9"/>
      <c r="H261" s="9"/>
      <c r="I261" s="9"/>
      <c r="J261" s="9"/>
      <c r="K261" s="9"/>
      <c r="L261" s="9"/>
      <c r="M261" s="7"/>
      <c r="BI261" s="18"/>
    </row>
    <row r="262" spans="1:61" ht="18.399999999999999" customHeight="1" x14ac:dyDescent="0.15">
      <c r="A262" s="6" t="s">
        <v>238</v>
      </c>
      <c r="B262" s="2" t="s">
        <v>122</v>
      </c>
      <c r="C262" s="59"/>
      <c r="D262" s="1" t="s">
        <v>122</v>
      </c>
      <c r="E262" s="9"/>
      <c r="F262" s="9"/>
      <c r="G262" s="1"/>
      <c r="H262" s="9"/>
      <c r="I262" s="1"/>
      <c r="J262" s="9"/>
      <c r="K262" s="1"/>
      <c r="L262" s="9"/>
      <c r="M262" s="7"/>
    </row>
    <row r="263" spans="1:61" ht="18.399999999999999" customHeight="1" x14ac:dyDescent="0.15">
      <c r="A263" s="92" t="s">
        <v>756</v>
      </c>
      <c r="B263" s="93" t="s">
        <v>122</v>
      </c>
      <c r="C263" s="93">
        <v>1</v>
      </c>
      <c r="D263" s="142" t="s">
        <v>98</v>
      </c>
      <c r="E263" s="94"/>
      <c r="F263" s="95"/>
      <c r="G263" s="94"/>
      <c r="H263" s="95"/>
      <c r="I263" s="94"/>
      <c r="J263" s="95"/>
      <c r="K263" s="94"/>
      <c r="L263" s="95"/>
      <c r="M263" s="96"/>
    </row>
    <row r="264" spans="1:61" s="86" customFormat="1" ht="18.399999999999999" customHeight="1" x14ac:dyDescent="0.15">
      <c r="A264" s="97" t="s">
        <v>714</v>
      </c>
      <c r="B264" s="98" t="s">
        <v>122</v>
      </c>
      <c r="C264" s="102"/>
      <c r="D264" s="101" t="s">
        <v>122</v>
      </c>
      <c r="E264" s="99"/>
      <c r="F264" s="99"/>
      <c r="G264" s="101"/>
      <c r="H264" s="99"/>
      <c r="I264" s="101"/>
      <c r="J264" s="99"/>
      <c r="K264" s="101"/>
      <c r="L264" s="99"/>
      <c r="M264" s="100"/>
    </row>
    <row r="265" spans="1:61" s="86" customFormat="1" ht="18.399999999999999" customHeight="1" x14ac:dyDescent="0.15">
      <c r="A265" s="6" t="s">
        <v>263</v>
      </c>
      <c r="B265" s="2"/>
      <c r="C265" s="3">
        <v>30</v>
      </c>
      <c r="D265" s="1" t="s">
        <v>106</v>
      </c>
      <c r="E265" s="9"/>
      <c r="F265" s="9"/>
      <c r="G265" s="9"/>
      <c r="H265" s="9"/>
      <c r="I265" s="9"/>
      <c r="J265" s="9"/>
      <c r="K265" s="9"/>
      <c r="L265" s="9"/>
      <c r="M265" s="7"/>
    </row>
    <row r="266" spans="1:61" s="86" customFormat="1" ht="18.399999999999999" customHeight="1" x14ac:dyDescent="0.15">
      <c r="A266" s="83" t="s">
        <v>327</v>
      </c>
      <c r="B266" s="78" t="s">
        <v>866</v>
      </c>
      <c r="C266" s="87">
        <v>200</v>
      </c>
      <c r="D266" s="107" t="s">
        <v>89</v>
      </c>
      <c r="E266" s="84"/>
      <c r="F266" s="84"/>
      <c r="G266" s="84"/>
      <c r="H266" s="84"/>
      <c r="I266" s="84"/>
      <c r="J266" s="84"/>
      <c r="K266" s="84"/>
      <c r="L266" s="84"/>
      <c r="M266" s="85"/>
      <c r="BI266" s="132" t="str">
        <f>HYPERLINK("#일위대가목록!A15","ZA00A001 →")</f>
        <v>ZA00A001 →</v>
      </c>
    </row>
    <row r="267" spans="1:61" s="86" customFormat="1" ht="18.399999999999999" customHeight="1" x14ac:dyDescent="0.15">
      <c r="A267" s="83" t="s">
        <v>327</v>
      </c>
      <c r="B267" s="78" t="s">
        <v>865</v>
      </c>
      <c r="C267" s="87">
        <v>70</v>
      </c>
      <c r="D267" s="107" t="s">
        <v>89</v>
      </c>
      <c r="E267" s="84"/>
      <c r="F267" s="84"/>
      <c r="G267" s="84"/>
      <c r="H267" s="84"/>
      <c r="I267" s="84"/>
      <c r="J267" s="84"/>
      <c r="K267" s="84"/>
      <c r="L267" s="84"/>
      <c r="M267" s="85"/>
      <c r="BI267" s="132" t="str">
        <f>HYPERLINK("#일위대가목록!A16","ZA00A002 →")</f>
        <v>ZA00A002 →</v>
      </c>
    </row>
    <row r="268" spans="1:61" s="86" customFormat="1" ht="18.399999999999999" customHeight="1" x14ac:dyDescent="0.15">
      <c r="A268" s="97" t="s">
        <v>872</v>
      </c>
      <c r="B268" s="98" t="s">
        <v>122</v>
      </c>
      <c r="C268" s="102"/>
      <c r="D268" s="101" t="s">
        <v>122</v>
      </c>
      <c r="E268" s="99"/>
      <c r="F268" s="99"/>
      <c r="G268" s="101"/>
      <c r="H268" s="99"/>
      <c r="I268" s="101"/>
      <c r="J268" s="99"/>
      <c r="K268" s="101"/>
      <c r="L268" s="99"/>
      <c r="M268" s="100"/>
    </row>
    <row r="269" spans="1:61" s="86" customFormat="1" ht="18.399999999999999" customHeight="1" x14ac:dyDescent="0.15">
      <c r="A269" s="83" t="s">
        <v>64</v>
      </c>
      <c r="B269" s="78" t="s">
        <v>863</v>
      </c>
      <c r="C269" s="89">
        <v>300</v>
      </c>
      <c r="D269" s="107" t="s">
        <v>89</v>
      </c>
      <c r="E269" s="84"/>
      <c r="F269" s="84"/>
      <c r="G269" s="84"/>
      <c r="H269" s="84"/>
      <c r="I269" s="84"/>
      <c r="J269" s="84"/>
      <c r="K269" s="84"/>
      <c r="L269" s="84"/>
      <c r="M269" s="85"/>
      <c r="BI269" s="132" t="str">
        <f>HYPERLINK("#일위대가목록!A17","ZA00C001 →")</f>
        <v>ZA00C001 →</v>
      </c>
    </row>
    <row r="270" spans="1:61" s="86" customFormat="1" ht="18.399999999999999" customHeight="1" x14ac:dyDescent="0.15">
      <c r="A270" s="83" t="s">
        <v>64</v>
      </c>
      <c r="B270" s="78" t="s">
        <v>864</v>
      </c>
      <c r="C270" s="89">
        <v>300</v>
      </c>
      <c r="D270" s="107" t="s">
        <v>89</v>
      </c>
      <c r="E270" s="84"/>
      <c r="F270" s="84"/>
      <c r="G270" s="84"/>
      <c r="H270" s="84"/>
      <c r="I270" s="84"/>
      <c r="J270" s="84"/>
      <c r="K270" s="84"/>
      <c r="L270" s="84"/>
      <c r="M270" s="85"/>
      <c r="BI270" s="132" t="str">
        <f>HYPERLINK("#일위대가목록!A18","ZA00C002 →")</f>
        <v>ZA00C002 →</v>
      </c>
    </row>
    <row r="271" spans="1:61" s="86" customFormat="1" ht="18.399999999999999" customHeight="1" x14ac:dyDescent="0.15">
      <c r="A271" s="83" t="s">
        <v>873</v>
      </c>
      <c r="B271" s="78" t="s">
        <v>732</v>
      </c>
      <c r="C271" s="89">
        <v>100</v>
      </c>
      <c r="D271" s="107" t="s">
        <v>219</v>
      </c>
      <c r="E271" s="84"/>
      <c r="F271" s="84"/>
      <c r="G271" s="84"/>
      <c r="H271" s="84"/>
      <c r="I271" s="84"/>
      <c r="J271" s="84"/>
      <c r="K271" s="84"/>
      <c r="L271" s="84"/>
      <c r="M271" s="85"/>
      <c r="V271" s="87"/>
      <c r="W271" s="90"/>
      <c r="BI271" s="88"/>
    </row>
    <row r="272" spans="1:61" s="86" customFormat="1" ht="18.399999999999999" customHeight="1" x14ac:dyDescent="0.15">
      <c r="A272" s="83" t="s">
        <v>246</v>
      </c>
      <c r="B272" s="78" t="s">
        <v>863</v>
      </c>
      <c r="C272" s="89">
        <v>1</v>
      </c>
      <c r="D272" s="107" t="s">
        <v>89</v>
      </c>
      <c r="E272" s="84"/>
      <c r="F272" s="84"/>
      <c r="G272" s="84"/>
      <c r="H272" s="84"/>
      <c r="I272" s="84"/>
      <c r="J272" s="84"/>
      <c r="K272" s="84"/>
      <c r="L272" s="84"/>
      <c r="M272" s="85"/>
      <c r="V272" s="90"/>
      <c r="W272" s="90"/>
      <c r="BI272" s="88"/>
    </row>
    <row r="273" spans="1:61" s="86" customFormat="1" ht="18.399999999999999" customHeight="1" x14ac:dyDescent="0.15">
      <c r="A273" s="83" t="s">
        <v>246</v>
      </c>
      <c r="B273" s="78" t="s">
        <v>864</v>
      </c>
      <c r="C273" s="89">
        <v>1</v>
      </c>
      <c r="D273" s="107" t="s">
        <v>89</v>
      </c>
      <c r="E273" s="84"/>
      <c r="F273" s="84"/>
      <c r="G273" s="84"/>
      <c r="H273" s="84"/>
      <c r="I273" s="84"/>
      <c r="J273" s="84"/>
      <c r="K273" s="84"/>
      <c r="L273" s="84"/>
      <c r="M273" s="85"/>
      <c r="V273" s="90"/>
      <c r="W273" s="90"/>
      <c r="BI273" s="88"/>
    </row>
    <row r="274" spans="1:61" s="86" customFormat="1" ht="18.399999999999999" customHeight="1" x14ac:dyDescent="0.15">
      <c r="A274" s="97" t="s">
        <v>710</v>
      </c>
      <c r="B274" s="98" t="s">
        <v>122</v>
      </c>
      <c r="C274" s="102"/>
      <c r="D274" s="101" t="s">
        <v>122</v>
      </c>
      <c r="E274" s="99"/>
      <c r="F274" s="99"/>
      <c r="G274" s="101"/>
      <c r="H274" s="99"/>
      <c r="I274" s="101"/>
      <c r="J274" s="99"/>
      <c r="K274" s="101"/>
      <c r="L274" s="99"/>
      <c r="M274" s="100"/>
    </row>
    <row r="275" spans="1:61" s="86" customFormat="1" ht="18.399999999999999" customHeight="1" x14ac:dyDescent="0.15">
      <c r="A275" s="83" t="s">
        <v>708</v>
      </c>
      <c r="B275" s="78" t="s">
        <v>122</v>
      </c>
      <c r="C275" s="87">
        <v>10</v>
      </c>
      <c r="D275" s="107" t="s">
        <v>89</v>
      </c>
      <c r="E275" s="84"/>
      <c r="F275" s="84"/>
      <c r="G275" s="84"/>
      <c r="H275" s="84"/>
      <c r="I275" s="84"/>
      <c r="J275" s="84"/>
      <c r="K275" s="84"/>
      <c r="L275" s="84"/>
      <c r="M275" s="85"/>
      <c r="BI275" s="132" t="str">
        <f>HYPERLINK("#일위대가목록!A5","SD00311A05 →")</f>
        <v>SD00311A05 →</v>
      </c>
    </row>
    <row r="276" spans="1:61" ht="18.399999999999999" customHeight="1" x14ac:dyDescent="0.15">
      <c r="A276" s="97" t="s">
        <v>874</v>
      </c>
      <c r="B276" s="98" t="s">
        <v>122</v>
      </c>
      <c r="C276" s="102"/>
      <c r="D276" s="101" t="s">
        <v>122</v>
      </c>
      <c r="E276" s="99"/>
      <c r="F276" s="99"/>
      <c r="G276" s="101"/>
      <c r="H276" s="99"/>
      <c r="I276" s="101"/>
      <c r="J276" s="99"/>
      <c r="K276" s="101"/>
      <c r="L276" s="99"/>
      <c r="M276" s="100"/>
    </row>
    <row r="277" spans="1:61" ht="18.399999999999999" customHeight="1" x14ac:dyDescent="0.15">
      <c r="A277" s="6" t="s">
        <v>656</v>
      </c>
      <c r="B277" s="2" t="s">
        <v>566</v>
      </c>
      <c r="C277" s="3">
        <v>110</v>
      </c>
      <c r="D277" s="1" t="s">
        <v>89</v>
      </c>
      <c r="E277" s="9"/>
      <c r="F277" s="9"/>
      <c r="G277" s="84"/>
      <c r="H277" s="9"/>
      <c r="I277" s="84"/>
      <c r="J277" s="9"/>
      <c r="K277" s="84"/>
      <c r="L277" s="9"/>
      <c r="M277" s="7"/>
      <c r="BI277" s="131" t="str">
        <f>HYPERLINK("#일위대가목록!A6","SF04420 →")</f>
        <v>SF04420 →</v>
      </c>
    </row>
    <row r="278" spans="1:61" ht="18.399999999999999" customHeight="1" x14ac:dyDescent="0.15">
      <c r="A278" s="6" t="s">
        <v>656</v>
      </c>
      <c r="B278" s="2" t="s">
        <v>563</v>
      </c>
      <c r="C278" s="87">
        <v>110</v>
      </c>
      <c r="D278" s="1" t="s">
        <v>89</v>
      </c>
      <c r="E278" s="9"/>
      <c r="F278" s="9"/>
      <c r="G278" s="84"/>
      <c r="H278" s="9"/>
      <c r="I278" s="84"/>
      <c r="J278" s="9"/>
      <c r="K278" s="84"/>
      <c r="L278" s="9"/>
      <c r="M278" s="7"/>
      <c r="BI278" s="131" t="str">
        <f>HYPERLINK("#일위대가목록!A7","SF04400 →")</f>
        <v>SF04400 →</v>
      </c>
    </row>
    <row r="279" spans="1:61" s="86" customFormat="1" ht="18.399999999999999" customHeight="1" x14ac:dyDescent="0.15">
      <c r="A279" s="83" t="s">
        <v>348</v>
      </c>
      <c r="B279" s="78" t="s">
        <v>786</v>
      </c>
      <c r="C279" s="87">
        <v>110</v>
      </c>
      <c r="D279" s="107" t="s">
        <v>89</v>
      </c>
      <c r="E279" s="84"/>
      <c r="F279" s="84"/>
      <c r="G279" s="84"/>
      <c r="H279" s="84"/>
      <c r="I279" s="84"/>
      <c r="J279" s="84"/>
      <c r="K279" s="84"/>
      <c r="L279" s="84"/>
      <c r="M279" s="85"/>
      <c r="BI279" s="132" t="str">
        <f>HYPERLINK("#일위대가목록!A8","SD00258A1 →")</f>
        <v>SD00258A1 →</v>
      </c>
    </row>
    <row r="280" spans="1:61" s="86" customFormat="1" ht="18.399999999999999" customHeight="1" x14ac:dyDescent="0.15">
      <c r="A280" s="83" t="s">
        <v>348</v>
      </c>
      <c r="B280" s="78" t="s">
        <v>38</v>
      </c>
      <c r="C280" s="87">
        <v>110</v>
      </c>
      <c r="D280" s="107" t="s">
        <v>89</v>
      </c>
      <c r="E280" s="84"/>
      <c r="F280" s="84"/>
      <c r="G280" s="84"/>
      <c r="H280" s="84"/>
      <c r="I280" s="84"/>
      <c r="J280" s="84"/>
      <c r="K280" s="84"/>
      <c r="L280" s="84"/>
      <c r="M280" s="85"/>
      <c r="BI280" s="132" t="str">
        <f>HYPERLINK("#일위대가목록!A9","SD00255A2 →")</f>
        <v>SD00255A2 →</v>
      </c>
    </row>
    <row r="281" spans="1:61" s="86" customFormat="1" ht="18.399999999999999" customHeight="1" x14ac:dyDescent="0.15">
      <c r="A281" s="83" t="s">
        <v>348</v>
      </c>
      <c r="B281" s="78" t="s">
        <v>798</v>
      </c>
      <c r="C281" s="87">
        <v>110</v>
      </c>
      <c r="D281" s="107" t="s">
        <v>89</v>
      </c>
      <c r="E281" s="84"/>
      <c r="F281" s="84"/>
      <c r="G281" s="84"/>
      <c r="H281" s="84"/>
      <c r="I281" s="84"/>
      <c r="J281" s="84"/>
      <c r="K281" s="84"/>
      <c r="L281" s="84"/>
      <c r="M281" s="85"/>
      <c r="BI281" s="132" t="str">
        <f>HYPERLINK("#일위대가목록!A10","SD00254A3 →")</f>
        <v>SD00254A3 →</v>
      </c>
    </row>
    <row r="282" spans="1:61" s="108" customFormat="1" ht="18.399999999999999" customHeight="1" x14ac:dyDescent="0.15">
      <c r="A282" s="97" t="s">
        <v>871</v>
      </c>
      <c r="B282" s="98" t="s">
        <v>122</v>
      </c>
      <c r="C282" s="102"/>
      <c r="D282" s="101" t="s">
        <v>122</v>
      </c>
      <c r="E282" s="99"/>
      <c r="F282" s="99"/>
      <c r="G282" s="101"/>
      <c r="H282" s="99"/>
      <c r="I282" s="101"/>
      <c r="J282" s="99"/>
      <c r="K282" s="101"/>
      <c r="L282" s="99"/>
      <c r="M282" s="100"/>
    </row>
    <row r="283" spans="1:61" s="86" customFormat="1" ht="18.399999999999999" customHeight="1" x14ac:dyDescent="0.15">
      <c r="A283" s="83" t="s">
        <v>680</v>
      </c>
      <c r="B283" s="78" t="s">
        <v>659</v>
      </c>
      <c r="C283" s="87">
        <v>1</v>
      </c>
      <c r="D283" s="107" t="s">
        <v>148</v>
      </c>
      <c r="E283" s="84"/>
      <c r="F283" s="84"/>
      <c r="G283" s="84"/>
      <c r="H283" s="84"/>
      <c r="I283" s="84"/>
      <c r="J283" s="84"/>
      <c r="K283" s="84"/>
      <c r="L283" s="84"/>
      <c r="M283" s="85"/>
      <c r="BI283" s="132" t="str">
        <f>HYPERLINK("#일위대가목록!A11","SE06100 →")</f>
        <v>SE06100 →</v>
      </c>
    </row>
    <row r="284" spans="1:61" s="86" customFormat="1" ht="18.399999999999999" customHeight="1" x14ac:dyDescent="0.15">
      <c r="A284" s="83" t="s">
        <v>680</v>
      </c>
      <c r="B284" s="78" t="s">
        <v>689</v>
      </c>
      <c r="C284" s="87">
        <v>1</v>
      </c>
      <c r="D284" s="107" t="s">
        <v>148</v>
      </c>
      <c r="E284" s="84"/>
      <c r="F284" s="84"/>
      <c r="G284" s="84"/>
      <c r="H284" s="84"/>
      <c r="I284" s="84"/>
      <c r="J284" s="84"/>
      <c r="K284" s="84"/>
      <c r="L284" s="84"/>
      <c r="M284" s="85"/>
      <c r="BI284" s="132" t="str">
        <f>HYPERLINK("#일위대가목록!A12","SE06200 →")</f>
        <v>SE06200 →</v>
      </c>
    </row>
    <row r="285" spans="1:61" s="86" customFormat="1" ht="18.399999999999999" customHeight="1" x14ac:dyDescent="0.15">
      <c r="A285" s="83" t="s">
        <v>663</v>
      </c>
      <c r="B285" s="78" t="s">
        <v>536</v>
      </c>
      <c r="C285" s="87">
        <v>1</v>
      </c>
      <c r="D285" s="107" t="s">
        <v>148</v>
      </c>
      <c r="E285" s="84"/>
      <c r="F285" s="84"/>
      <c r="G285" s="84"/>
      <c r="H285" s="84"/>
      <c r="I285" s="84"/>
      <c r="J285" s="84"/>
      <c r="K285" s="84"/>
      <c r="L285" s="84"/>
      <c r="M285" s="85"/>
      <c r="BI285" s="132" t="str">
        <f>HYPERLINK("#일위대가목록!A13","SE06500 →")</f>
        <v>SE06500 →</v>
      </c>
    </row>
    <row r="286" spans="1:61" s="86" customFormat="1" ht="18.399999999999999" customHeight="1" x14ac:dyDescent="0.15">
      <c r="A286" s="97" t="s">
        <v>921</v>
      </c>
      <c r="B286" s="98" t="s">
        <v>122</v>
      </c>
      <c r="C286" s="98"/>
      <c r="D286" s="101" t="s">
        <v>122</v>
      </c>
      <c r="E286" s="99"/>
      <c r="F286" s="99"/>
      <c r="G286" s="101"/>
      <c r="H286" s="99"/>
      <c r="I286" s="101"/>
      <c r="J286" s="99"/>
      <c r="K286" s="101"/>
      <c r="L286" s="99"/>
      <c r="M286" s="100"/>
    </row>
    <row r="287" spans="1:61" s="86" customFormat="1" ht="18.399999999999999" customHeight="1" x14ac:dyDescent="0.15">
      <c r="A287" s="83" t="s">
        <v>728</v>
      </c>
      <c r="B287" s="78" t="s">
        <v>715</v>
      </c>
      <c r="C287" s="87">
        <v>100</v>
      </c>
      <c r="D287" s="107" t="s">
        <v>154</v>
      </c>
      <c r="E287" s="84"/>
      <c r="F287" s="84"/>
      <c r="G287" s="84"/>
      <c r="H287" s="84"/>
      <c r="I287" s="84"/>
      <c r="J287" s="84"/>
      <c r="K287" s="84"/>
      <c r="L287" s="84"/>
      <c r="M287" s="85"/>
    </row>
    <row r="288" spans="1:61" s="73" customFormat="1" ht="18.399999999999999" customHeight="1" x14ac:dyDescent="0.15">
      <c r="A288" s="109" t="s">
        <v>749</v>
      </c>
      <c r="B288" s="109" t="s">
        <v>707</v>
      </c>
      <c r="C288" s="112">
        <v>100</v>
      </c>
      <c r="D288" s="143" t="s">
        <v>89</v>
      </c>
      <c r="E288" s="110"/>
      <c r="F288" s="110"/>
      <c r="G288" s="110"/>
      <c r="H288" s="110"/>
      <c r="I288" s="110"/>
      <c r="J288" s="110"/>
      <c r="K288" s="110"/>
      <c r="L288" s="110"/>
      <c r="M288" s="111"/>
    </row>
    <row r="289" spans="1:61" s="73" customFormat="1" ht="18.399999999999999" customHeight="1" x14ac:dyDescent="0.15">
      <c r="A289" s="109" t="s">
        <v>749</v>
      </c>
      <c r="B289" s="109" t="s">
        <v>709</v>
      </c>
      <c r="C289" s="112">
        <v>100</v>
      </c>
      <c r="D289" s="143" t="s">
        <v>89</v>
      </c>
      <c r="E289" s="110"/>
      <c r="F289" s="110"/>
      <c r="G289" s="110"/>
      <c r="H289" s="110"/>
      <c r="I289" s="110"/>
      <c r="J289" s="110"/>
      <c r="K289" s="110"/>
      <c r="L289" s="110"/>
      <c r="M289" s="111"/>
    </row>
    <row r="290" spans="1:61" s="73" customFormat="1" ht="18.399999999999999" customHeight="1" x14ac:dyDescent="0.15">
      <c r="A290" s="109" t="s">
        <v>749</v>
      </c>
      <c r="B290" s="109" t="s">
        <v>716</v>
      </c>
      <c r="C290" s="112">
        <v>100</v>
      </c>
      <c r="D290" s="143" t="s">
        <v>89</v>
      </c>
      <c r="E290" s="110"/>
      <c r="F290" s="110"/>
      <c r="G290" s="110"/>
      <c r="H290" s="110"/>
      <c r="I290" s="110"/>
      <c r="J290" s="110"/>
      <c r="K290" s="110"/>
      <c r="L290" s="110"/>
      <c r="M290" s="111"/>
    </row>
    <row r="291" spans="1:61" s="73" customFormat="1" ht="18.399999999999999" customHeight="1" x14ac:dyDescent="0.15">
      <c r="A291" s="109" t="s">
        <v>749</v>
      </c>
      <c r="B291" s="109" t="s">
        <v>330</v>
      </c>
      <c r="C291" s="112">
        <v>10</v>
      </c>
      <c r="D291" s="143" t="s">
        <v>89</v>
      </c>
      <c r="E291" s="110"/>
      <c r="F291" s="110"/>
      <c r="G291" s="110"/>
      <c r="H291" s="110"/>
      <c r="I291" s="110"/>
      <c r="J291" s="110"/>
      <c r="K291" s="110"/>
      <c r="L291" s="110"/>
      <c r="M291" s="111"/>
    </row>
    <row r="292" spans="1:61" s="73" customFormat="1" ht="18.399999999999999" customHeight="1" x14ac:dyDescent="0.15">
      <c r="A292" s="109" t="s">
        <v>749</v>
      </c>
      <c r="B292" s="109" t="s">
        <v>333</v>
      </c>
      <c r="C292" s="112">
        <v>20</v>
      </c>
      <c r="D292" s="143" t="s">
        <v>89</v>
      </c>
      <c r="E292" s="110"/>
      <c r="F292" s="110"/>
      <c r="G292" s="110"/>
      <c r="H292" s="110"/>
      <c r="I292" s="110"/>
      <c r="J292" s="110"/>
      <c r="K292" s="110"/>
      <c r="L292" s="110"/>
      <c r="M292" s="111"/>
      <c r="BI292" s="131" t="str">
        <f>HYPERLINK("#경비!A9","GTR2040 →")</f>
        <v>GTR2040 →</v>
      </c>
    </row>
    <row r="293" spans="1:61" s="73" customFormat="1" ht="18.399999999999999" customHeight="1" x14ac:dyDescent="0.15">
      <c r="A293" s="109" t="s">
        <v>749</v>
      </c>
      <c r="B293" s="109" t="s">
        <v>329</v>
      </c>
      <c r="C293" s="112">
        <v>20</v>
      </c>
      <c r="D293" s="143" t="s">
        <v>89</v>
      </c>
      <c r="E293" s="110"/>
      <c r="F293" s="110"/>
      <c r="G293" s="110"/>
      <c r="H293" s="110"/>
      <c r="I293" s="110"/>
      <c r="J293" s="110"/>
      <c r="K293" s="110"/>
      <c r="L293" s="110"/>
      <c r="M293" s="111"/>
    </row>
    <row r="294" spans="1:61" s="86" customFormat="1" ht="18.399999999999999" hidden="1" customHeight="1" x14ac:dyDescent="0.15">
      <c r="A294" s="125" t="s">
        <v>922</v>
      </c>
      <c r="B294" s="126" t="s">
        <v>122</v>
      </c>
      <c r="C294" s="126"/>
      <c r="D294" s="128" t="s">
        <v>122</v>
      </c>
      <c r="E294" s="127"/>
      <c r="F294" s="127"/>
      <c r="G294" s="128"/>
      <c r="H294" s="127"/>
      <c r="I294" s="128"/>
      <c r="J294" s="127"/>
      <c r="K294" s="128"/>
      <c r="L294" s="127"/>
      <c r="M294" s="129"/>
    </row>
    <row r="295" spans="1:61" s="86" customFormat="1" ht="18.399999999999999" hidden="1" customHeight="1" x14ac:dyDescent="0.15">
      <c r="A295" s="83" t="s">
        <v>254</v>
      </c>
      <c r="B295" s="78"/>
      <c r="C295" s="87">
        <v>0</v>
      </c>
      <c r="D295" s="143" t="s">
        <v>89</v>
      </c>
      <c r="E295" s="84"/>
      <c r="F295" s="84"/>
      <c r="G295" s="84"/>
      <c r="H295" s="84"/>
      <c r="I295" s="84"/>
      <c r="J295" s="84"/>
      <c r="K295" s="84"/>
      <c r="L295" s="84"/>
      <c r="M295" s="85"/>
    </row>
    <row r="296" spans="1:61" s="73" customFormat="1" ht="18.399999999999999" hidden="1" customHeight="1" x14ac:dyDescent="0.15">
      <c r="A296" s="83" t="s">
        <v>761</v>
      </c>
      <c r="B296" s="109"/>
      <c r="C296" s="112">
        <v>0</v>
      </c>
      <c r="D296" s="143" t="s">
        <v>89</v>
      </c>
      <c r="E296" s="84"/>
      <c r="F296" s="110"/>
      <c r="G296" s="110"/>
      <c r="H296" s="110"/>
      <c r="I296" s="110"/>
      <c r="J296" s="110"/>
      <c r="K296" s="110"/>
      <c r="L296" s="110"/>
      <c r="M296" s="115"/>
    </row>
    <row r="297" spans="1:61" s="73" customFormat="1" ht="18.399999999999999" customHeight="1" x14ac:dyDescent="0.15">
      <c r="A297" s="114"/>
      <c r="B297" s="109"/>
      <c r="C297" s="112"/>
      <c r="D297" s="143"/>
      <c r="E297" s="110"/>
      <c r="F297" s="110"/>
      <c r="G297" s="110"/>
      <c r="H297" s="110"/>
      <c r="I297" s="110"/>
      <c r="J297" s="110"/>
      <c r="K297" s="110"/>
      <c r="L297" s="110"/>
      <c r="M297" s="115"/>
    </row>
    <row r="298" spans="1:61" ht="18.399999999999999" customHeight="1" x14ac:dyDescent="0.15">
      <c r="A298" s="41" t="s">
        <v>860</v>
      </c>
      <c r="B298" s="42"/>
      <c r="C298" s="61">
        <v>1</v>
      </c>
      <c r="D298" s="144" t="s">
        <v>98</v>
      </c>
      <c r="E298" s="43"/>
      <c r="F298" s="44"/>
      <c r="G298" s="45"/>
      <c r="H298" s="44"/>
      <c r="I298" s="45"/>
      <c r="J298" s="44"/>
      <c r="K298" s="43"/>
      <c r="L298" s="44"/>
      <c r="M298" s="46"/>
    </row>
    <row r="299" spans="1:61" ht="18.399999999999999" customHeight="1" x14ac:dyDescent="0.15">
      <c r="A299" s="53"/>
      <c r="B299" s="54"/>
      <c r="C299" s="62"/>
      <c r="D299" s="124"/>
      <c r="E299" s="55"/>
      <c r="F299" s="56"/>
      <c r="G299" s="57"/>
      <c r="H299" s="56"/>
      <c r="I299" s="57"/>
      <c r="J299" s="56"/>
      <c r="K299" s="55"/>
      <c r="L299" s="56"/>
      <c r="M299" s="58"/>
    </row>
    <row r="300" spans="1:61" ht="18.399999999999999" customHeight="1" x14ac:dyDescent="0.15">
      <c r="A300" s="47" t="s">
        <v>24</v>
      </c>
      <c r="B300" s="48" t="s">
        <v>122</v>
      </c>
      <c r="C300" s="63">
        <v>1</v>
      </c>
      <c r="D300" s="71" t="s">
        <v>98</v>
      </c>
      <c r="E300" s="49"/>
      <c r="F300" s="50"/>
      <c r="G300" s="51"/>
      <c r="H300" s="50"/>
      <c r="I300" s="51"/>
      <c r="J300" s="50"/>
      <c r="K300" s="50"/>
      <c r="L300" s="50"/>
      <c r="M300" s="52"/>
    </row>
    <row r="301" spans="1:61" ht="18.399999999999999" customHeight="1" x14ac:dyDescent="0.15">
      <c r="A301" s="6" t="s">
        <v>806</v>
      </c>
      <c r="B301" s="2" t="s">
        <v>465</v>
      </c>
      <c r="C301" s="59">
        <v>10</v>
      </c>
      <c r="D301" s="1" t="s">
        <v>942</v>
      </c>
      <c r="E301" s="40"/>
      <c r="F301" s="9"/>
      <c r="G301" s="9"/>
      <c r="H301" s="9"/>
      <c r="I301" s="9"/>
      <c r="J301" s="9"/>
      <c r="K301" s="9"/>
      <c r="L301" s="9"/>
      <c r="M301" s="7"/>
      <c r="BI301" s="131" t="str">
        <f>HYPERLINK("#경비!A9","GTR2040 →")</f>
        <v>GTR2040 →</v>
      </c>
    </row>
    <row r="302" spans="1:61" ht="18.399999999999999" customHeight="1" x14ac:dyDescent="0.15">
      <c r="A302" s="6" t="s">
        <v>238</v>
      </c>
      <c r="B302" s="2" t="s">
        <v>122</v>
      </c>
      <c r="C302" s="59"/>
      <c r="D302" s="1" t="s">
        <v>122</v>
      </c>
      <c r="E302" s="9"/>
      <c r="F302" s="9"/>
      <c r="G302" s="1"/>
      <c r="H302" s="9"/>
      <c r="I302" s="1"/>
      <c r="J302" s="9"/>
      <c r="K302" s="1"/>
      <c r="L302" s="9"/>
      <c r="M302" s="7"/>
    </row>
    <row r="303" spans="1:61" ht="18.399999999999999" customHeight="1" x14ac:dyDescent="0.15">
      <c r="A303" s="47" t="s">
        <v>764</v>
      </c>
      <c r="B303" s="48" t="s">
        <v>122</v>
      </c>
      <c r="C303" s="63">
        <v>1</v>
      </c>
      <c r="D303" s="71" t="s">
        <v>98</v>
      </c>
      <c r="E303" s="50"/>
      <c r="F303" s="50"/>
      <c r="G303" s="51"/>
      <c r="H303" s="50"/>
      <c r="I303" s="51"/>
      <c r="J303" s="50"/>
      <c r="K303" s="50"/>
      <c r="L303" s="50"/>
      <c r="M303" s="52"/>
    </row>
    <row r="304" spans="1:61" ht="18.399999999999999" customHeight="1" x14ac:dyDescent="0.15">
      <c r="A304" s="6" t="s">
        <v>69</v>
      </c>
      <c r="B304" s="2" t="s">
        <v>456</v>
      </c>
      <c r="C304" s="59">
        <v>5</v>
      </c>
      <c r="D304" s="1" t="s">
        <v>942</v>
      </c>
      <c r="E304" s="9"/>
      <c r="F304" s="9"/>
      <c r="G304" s="9"/>
      <c r="H304" s="9"/>
      <c r="I304" s="9"/>
      <c r="J304" s="9"/>
      <c r="K304" s="9"/>
      <c r="L304" s="9"/>
      <c r="M304" s="7"/>
      <c r="BI304" s="131" t="str">
        <f>HYPERLINK("#경비!A7","GTR2010 →")</f>
        <v>GTR2010 →</v>
      </c>
    </row>
    <row r="305" spans="1:61" ht="18.399999999999999" customHeight="1" x14ac:dyDescent="0.15">
      <c r="A305" s="6" t="s">
        <v>69</v>
      </c>
      <c r="B305" s="2" t="s">
        <v>407</v>
      </c>
      <c r="C305" s="59">
        <v>5</v>
      </c>
      <c r="D305" s="1" t="s">
        <v>942</v>
      </c>
      <c r="E305" s="9"/>
      <c r="F305" s="9"/>
      <c r="G305" s="9"/>
      <c r="H305" s="9"/>
      <c r="I305" s="9"/>
      <c r="J305" s="9"/>
      <c r="K305" s="9"/>
      <c r="L305" s="9"/>
      <c r="M305" s="7"/>
      <c r="BI305" s="131" t="str">
        <f>HYPERLINK("#경비!A8","GTR2020 →")</f>
        <v>GTR2020 →</v>
      </c>
    </row>
    <row r="306" spans="1:61" ht="18.399999999999999" customHeight="1" x14ac:dyDescent="0.15">
      <c r="A306" s="6" t="s">
        <v>238</v>
      </c>
      <c r="B306" s="2" t="s">
        <v>122</v>
      </c>
      <c r="C306" s="59"/>
      <c r="D306" s="1" t="s">
        <v>122</v>
      </c>
      <c r="E306" s="9"/>
      <c r="F306" s="9"/>
      <c r="G306" s="1"/>
      <c r="H306" s="9"/>
      <c r="I306" s="1"/>
      <c r="J306" s="9"/>
      <c r="K306" s="1"/>
      <c r="L306" s="9"/>
      <c r="M306" s="7"/>
    </row>
    <row r="307" spans="1:61" ht="18.399999999999999" customHeight="1" x14ac:dyDescent="0.15">
      <c r="A307" s="14"/>
      <c r="B307" s="15"/>
      <c r="C307" s="64"/>
      <c r="D307" s="15"/>
      <c r="E307" s="15"/>
      <c r="F307" s="15"/>
      <c r="G307" s="15"/>
      <c r="H307" s="15"/>
      <c r="I307" s="15"/>
      <c r="J307" s="15"/>
      <c r="K307" s="15"/>
      <c r="L307" s="15"/>
      <c r="M307" s="17"/>
    </row>
  </sheetData>
  <mergeCells count="9">
    <mergeCell ref="K2:L2"/>
    <mergeCell ref="E2:F2"/>
    <mergeCell ref="M2:M3"/>
    <mergeCell ref="A2:A3"/>
    <mergeCell ref="B2:B3"/>
    <mergeCell ref="C2:C3"/>
    <mergeCell ref="D2:D3"/>
    <mergeCell ref="G2:H2"/>
    <mergeCell ref="I2:J2"/>
  </mergeCells>
  <phoneticPr fontId="30" type="noConversion"/>
  <pageMargins left="0.31496062992125984" right="0.31496062992125984" top="0.98425196850393704" bottom="0.59055118110236227" header="0.51181102362204722" footer="0.51181102362204722"/>
  <pageSetup paperSize="9" scale="90" fitToHeight="0" orientation="landscape" r:id="rId1"/>
  <headerFooter alignWithMargins="0">
    <oddHeader>&amp;R&amp;"맑은 고딕,Regular"&amp;11Page : &amp;P/&amp;N</oddHeader>
  </headerFooter>
  <rowBreaks count="11" manualBreakCount="11">
    <brk id="27" max="12" man="1"/>
    <brk id="54" max="12" man="1"/>
    <brk id="81" max="12" man="1"/>
    <brk id="108" max="12" man="1"/>
    <brk id="135" max="12" man="1"/>
    <brk id="162" max="12" man="1"/>
    <brk id="190" max="12" man="1"/>
    <brk id="217" max="12" man="1"/>
    <brk id="244" max="12" man="1"/>
    <brk id="271" max="12" man="1"/>
    <brk id="297" max="12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D28"/>
  <sheetViews>
    <sheetView view="pageBreakPreview" zoomScaleNormal="100" zoomScaleSheetLayoutView="100" workbookViewId="0">
      <selection activeCell="G24" sqref="G24"/>
    </sheetView>
  </sheetViews>
  <sheetFormatPr defaultRowHeight="10.5" x14ac:dyDescent="0.15"/>
  <cols>
    <col min="1" max="4" width="38.83203125" customWidth="1"/>
  </cols>
  <sheetData>
    <row r="1" spans="1:4" ht="45" customHeight="1" x14ac:dyDescent="0.15">
      <c r="A1" s="179" t="s">
        <v>859</v>
      </c>
      <c r="B1" s="179"/>
      <c r="C1" s="179"/>
      <c r="D1" s="179"/>
    </row>
    <row r="2" spans="1:4" ht="11.25" x14ac:dyDescent="0.15">
      <c r="A2" s="21"/>
      <c r="B2" s="21"/>
      <c r="C2" s="21"/>
      <c r="D2" s="21"/>
    </row>
    <row r="3" spans="1:4" ht="21" customHeight="1" x14ac:dyDescent="0.15">
      <c r="A3" s="180" t="s">
        <v>552</v>
      </c>
      <c r="B3" s="182" t="s">
        <v>738</v>
      </c>
      <c r="C3" s="182" t="s">
        <v>558</v>
      </c>
      <c r="D3" s="184" t="s">
        <v>861</v>
      </c>
    </row>
    <row r="4" spans="1:4" ht="21" customHeight="1" x14ac:dyDescent="0.15">
      <c r="A4" s="181"/>
      <c r="B4" s="183"/>
      <c r="C4" s="183"/>
      <c r="D4" s="185"/>
    </row>
    <row r="5" spans="1:4" ht="17.25" customHeight="1" x14ac:dyDescent="0.15">
      <c r="A5" s="22" t="s">
        <v>746</v>
      </c>
      <c r="B5" s="23" t="s">
        <v>122</v>
      </c>
      <c r="C5" s="24" t="e">
        <f>TRUNC(C6+C7+C8,0)</f>
        <v>#REF!</v>
      </c>
      <c r="D5" s="25" t="s">
        <v>122</v>
      </c>
    </row>
    <row r="6" spans="1:4" ht="17.25" customHeight="1" x14ac:dyDescent="0.15">
      <c r="A6" s="26" t="s">
        <v>750</v>
      </c>
      <c r="B6" s="27" t="s">
        <v>122</v>
      </c>
      <c r="C6" s="28" t="e">
        <f>'내역서(기초단가)'!H5</f>
        <v>#REF!</v>
      </c>
      <c r="D6" s="29" t="s">
        <v>122</v>
      </c>
    </row>
    <row r="7" spans="1:4" ht="17.25" customHeight="1" x14ac:dyDescent="0.15">
      <c r="A7" s="26" t="s">
        <v>615</v>
      </c>
      <c r="B7" s="27" t="s">
        <v>122</v>
      </c>
      <c r="C7" s="28" t="e">
        <f>'내역서(기초단가)'!J5</f>
        <v>#REF!</v>
      </c>
      <c r="D7" s="29" t="s">
        <v>122</v>
      </c>
    </row>
    <row r="8" spans="1:4" ht="17.25" customHeight="1" x14ac:dyDescent="0.15">
      <c r="A8" s="26" t="s">
        <v>614</v>
      </c>
      <c r="B8" s="27" t="s">
        <v>122</v>
      </c>
      <c r="C8" s="28" t="e">
        <f>'내역서(기초단가)'!L5</f>
        <v>#REF!</v>
      </c>
      <c r="D8" s="29" t="s">
        <v>122</v>
      </c>
    </row>
    <row r="9" spans="1:4" ht="17.25" customHeight="1" x14ac:dyDescent="0.15">
      <c r="A9" s="26" t="s">
        <v>751</v>
      </c>
      <c r="B9" s="27" t="str">
        <f>'원가계산서(총괄)'!B9</f>
        <v>[3] x 19.5%</v>
      </c>
      <c r="C9" s="28" t="e">
        <f>'내역서(기초단가)'!J7</f>
        <v>#REF!</v>
      </c>
      <c r="D9" s="29" t="s">
        <v>122</v>
      </c>
    </row>
    <row r="10" spans="1:4" ht="17.25" customHeight="1" x14ac:dyDescent="0.15">
      <c r="A10" s="26" t="s">
        <v>612</v>
      </c>
      <c r="B10" s="27" t="s">
        <v>906</v>
      </c>
      <c r="C10" s="28" t="e">
        <f>'내역서(기초단가)'!F8</f>
        <v>#REF!</v>
      </c>
      <c r="D10" s="29" t="s">
        <v>122</v>
      </c>
    </row>
    <row r="11" spans="1:4" ht="17.25" customHeight="1" x14ac:dyDescent="0.15">
      <c r="A11" s="26" t="s">
        <v>743</v>
      </c>
      <c r="B11" s="27" t="s">
        <v>730</v>
      </c>
      <c r="C11" s="28" t="e">
        <f>'내역서(기초단가)'!F9</f>
        <v>#REF!</v>
      </c>
      <c r="D11" s="29" t="s">
        <v>122</v>
      </c>
    </row>
    <row r="12" spans="1:4" ht="17.25" customHeight="1" x14ac:dyDescent="0.15">
      <c r="A12" s="26" t="s">
        <v>739</v>
      </c>
      <c r="B12" s="27" t="str">
        <f>'원가계산서(총괄)'!B12</f>
        <v>[3] x 3.595%</v>
      </c>
      <c r="C12" s="28" t="e">
        <f>'내역서(기초단가)'!F10</f>
        <v>#REF!</v>
      </c>
      <c r="D12" s="29" t="s">
        <v>122</v>
      </c>
    </row>
    <row r="13" spans="1:4" ht="17.25" customHeight="1" x14ac:dyDescent="0.15">
      <c r="A13" s="26" t="s">
        <v>745</v>
      </c>
      <c r="B13" s="27" t="str">
        <f>'원가계산서(총괄)'!B13</f>
        <v>[3] x 4.75%</v>
      </c>
      <c r="C13" s="28" t="e">
        <f>'내역서(기초단가)'!F11</f>
        <v>#REF!</v>
      </c>
      <c r="D13" s="29" t="s">
        <v>122</v>
      </c>
    </row>
    <row r="14" spans="1:4" ht="17.25" customHeight="1" x14ac:dyDescent="0.15">
      <c r="A14" s="26" t="s">
        <v>747</v>
      </c>
      <c r="B14" s="27" t="str">
        <f>'원가계산서(총괄)'!B14</f>
        <v>[8] x 13.14%</v>
      </c>
      <c r="C14" s="28" t="e">
        <f>'내역서(기초단가)'!F12</f>
        <v>#REF!</v>
      </c>
      <c r="D14" s="29" t="s">
        <v>122</v>
      </c>
    </row>
    <row r="15" spans="1:4" ht="17.25" customHeight="1" x14ac:dyDescent="0.15">
      <c r="A15" s="26" t="s">
        <v>733</v>
      </c>
      <c r="B15" s="27" t="s">
        <v>858</v>
      </c>
      <c r="C15" s="28" t="e">
        <f>'내역서(기초단가)'!F16</f>
        <v>#REF!</v>
      </c>
      <c r="D15" s="29"/>
    </row>
    <row r="16" spans="1:4" ht="17.25" customHeight="1" x14ac:dyDescent="0.15">
      <c r="A16" s="26" t="s">
        <v>326</v>
      </c>
      <c r="B16" s="27" t="s">
        <v>932</v>
      </c>
      <c r="C16" s="28" t="e">
        <f>'내역서(기초단가)'!F13</f>
        <v>#REF!</v>
      </c>
      <c r="D16" s="29" t="s">
        <v>122</v>
      </c>
    </row>
    <row r="17" spans="1:4" ht="17.25" customHeight="1" x14ac:dyDescent="0.15">
      <c r="A17" s="30" t="s">
        <v>744</v>
      </c>
      <c r="B17" s="27" t="s">
        <v>264</v>
      </c>
      <c r="C17" s="31" t="e">
        <f>'내역서(기초단가)'!F14</f>
        <v>#REF!</v>
      </c>
      <c r="D17" s="29" t="s">
        <v>122</v>
      </c>
    </row>
    <row r="18" spans="1:4" ht="17.25" customHeight="1" x14ac:dyDescent="0.15">
      <c r="A18" s="26" t="s">
        <v>741</v>
      </c>
      <c r="B18" s="27" t="s">
        <v>726</v>
      </c>
      <c r="C18" s="28" t="e">
        <f>'내역서(기초단가)'!F15</f>
        <v>#REF!</v>
      </c>
      <c r="D18" s="29" t="s">
        <v>122</v>
      </c>
    </row>
    <row r="19" spans="1:4" ht="17.25" customHeight="1" x14ac:dyDescent="0.15">
      <c r="A19" s="26" t="s">
        <v>740</v>
      </c>
      <c r="B19" s="27" t="s">
        <v>920</v>
      </c>
      <c r="C19" s="28" t="e">
        <f>'내역서(기초단가)'!F17</f>
        <v>#REF!</v>
      </c>
      <c r="D19" s="32" t="s">
        <v>122</v>
      </c>
    </row>
    <row r="20" spans="1:4" ht="17.25" customHeight="1" x14ac:dyDescent="0.15">
      <c r="A20" s="26" t="s">
        <v>910</v>
      </c>
      <c r="B20" s="27" t="s">
        <v>907</v>
      </c>
      <c r="C20" s="28" t="e">
        <f>'내역서(기초단가)'!F18</f>
        <v>#REF!</v>
      </c>
      <c r="D20" s="32"/>
    </row>
    <row r="21" spans="1:4" ht="17.25" customHeight="1" x14ac:dyDescent="0.15">
      <c r="A21" s="26" t="s">
        <v>912</v>
      </c>
      <c r="B21" s="27" t="s">
        <v>908</v>
      </c>
      <c r="C21" s="28" t="e">
        <f>'내역서(기초단가)'!F19</f>
        <v>#REF!</v>
      </c>
      <c r="D21" s="32"/>
    </row>
    <row r="22" spans="1:4" ht="17.25" customHeight="1" x14ac:dyDescent="0.15">
      <c r="A22" s="26" t="s">
        <v>899</v>
      </c>
      <c r="B22" s="27" t="s">
        <v>914</v>
      </c>
      <c r="C22" s="28" t="e">
        <f>TRUNC((SUM(C6:C21)),0)</f>
        <v>#REF!</v>
      </c>
      <c r="D22" s="29" t="s">
        <v>122</v>
      </c>
    </row>
    <row r="23" spans="1:4" ht="17.25" customHeight="1" x14ac:dyDescent="0.15">
      <c r="A23" s="26" t="s">
        <v>900</v>
      </c>
      <c r="B23" s="27" t="s">
        <v>934</v>
      </c>
      <c r="C23" s="28" t="e">
        <f>'내역서(기초단가)'!F21</f>
        <v>#REF!</v>
      </c>
      <c r="D23" s="29" t="s">
        <v>122</v>
      </c>
    </row>
    <row r="24" spans="1:4" ht="17.25" customHeight="1" x14ac:dyDescent="0.15">
      <c r="A24" s="26" t="s">
        <v>901</v>
      </c>
      <c r="B24" s="27" t="s">
        <v>933</v>
      </c>
      <c r="C24" s="28" t="e">
        <f>'내역서(기초단가)'!F22</f>
        <v>#REF!</v>
      </c>
      <c r="D24" s="29" t="s">
        <v>122</v>
      </c>
    </row>
    <row r="25" spans="1:4" ht="17.25" customHeight="1" x14ac:dyDescent="0.15">
      <c r="A25" s="26" t="s">
        <v>902</v>
      </c>
      <c r="B25" s="27"/>
      <c r="C25" s="28" t="e">
        <f>'내역서(기초단가)'!F23</f>
        <v>#REF!</v>
      </c>
      <c r="D25" s="29"/>
    </row>
    <row r="26" spans="1:4" ht="17.25" customHeight="1" x14ac:dyDescent="0.15">
      <c r="A26" s="26" t="s">
        <v>903</v>
      </c>
      <c r="B26" s="27" t="s">
        <v>935</v>
      </c>
      <c r="C26" s="28" t="e">
        <f>TRUNC((SUM(C22:C25)),0)</f>
        <v>#REF!</v>
      </c>
      <c r="D26" s="29" t="s">
        <v>122</v>
      </c>
    </row>
    <row r="27" spans="1:4" ht="17.25" customHeight="1" x14ac:dyDescent="0.15">
      <c r="A27" s="26" t="s">
        <v>904</v>
      </c>
      <c r="B27" s="27" t="s">
        <v>936</v>
      </c>
      <c r="C27" s="28" t="e">
        <f>TRUNC((C26)*0.1,0)</f>
        <v>#REF!</v>
      </c>
      <c r="D27" s="29" t="s">
        <v>122</v>
      </c>
    </row>
    <row r="28" spans="1:4" ht="17.25" customHeight="1" x14ac:dyDescent="0.15">
      <c r="A28" s="33" t="s">
        <v>905</v>
      </c>
      <c r="B28" s="34" t="s">
        <v>937</v>
      </c>
      <c r="C28" s="35" t="e">
        <f>TRUNC((SUM(C26:C27)),-3)</f>
        <v>#REF!</v>
      </c>
      <c r="D28" s="36"/>
    </row>
  </sheetData>
  <mergeCells count="5">
    <mergeCell ref="A1:D1"/>
    <mergeCell ref="A3:A4"/>
    <mergeCell ref="B3:B4"/>
    <mergeCell ref="C3:C4"/>
    <mergeCell ref="D3:D4"/>
  </mergeCells>
  <phoneticPr fontId="30" type="noConversion"/>
  <pageMargins left="0.69986110925674438" right="0.69986110925674438" top="0.75" bottom="0.75" header="0.30000001192092896" footer="0.30000001192092896"/>
  <pageSetup paperSize="9" scale="9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BI307"/>
  <sheetViews>
    <sheetView view="pageBreakPreview" zoomScaleNormal="125" zoomScaleSheetLayoutView="100" workbookViewId="0">
      <pane xSplit="4" ySplit="3" topLeftCell="E4" activePane="bottomRight" state="frozen"/>
      <selection activeCell="G24" sqref="G24"/>
      <selection pane="topRight" activeCell="G24" sqref="G24"/>
      <selection pane="bottomLeft" activeCell="G24" sqref="G24"/>
      <selection pane="bottomRight" activeCell="G24" sqref="G24"/>
    </sheetView>
  </sheetViews>
  <sheetFormatPr defaultRowHeight="18.399999999999999" customHeight="1" x14ac:dyDescent="0.15"/>
  <cols>
    <col min="1" max="1" width="34.6640625" customWidth="1"/>
    <col min="2" max="2" width="23.5" customWidth="1"/>
    <col min="3" max="3" width="8" customWidth="1"/>
    <col min="4" max="4" width="5" customWidth="1"/>
    <col min="5" max="12" width="13" customWidth="1"/>
    <col min="13" max="13" width="10" customWidth="1"/>
    <col min="14" max="14" width="9.33203125" customWidth="1"/>
    <col min="15" max="38" width="9.33203125" hidden="1" customWidth="1"/>
    <col min="39" max="59" width="9.33203125" customWidth="1"/>
  </cols>
  <sheetData>
    <row r="1" spans="1:61" ht="18.399999999999999" customHeight="1" x14ac:dyDescent="0.15">
      <c r="A1" t="s">
        <v>191</v>
      </c>
    </row>
    <row r="2" spans="1:61" ht="18.399999999999999" customHeight="1" x14ac:dyDescent="0.15">
      <c r="A2" s="189" t="s">
        <v>386</v>
      </c>
      <c r="B2" s="186" t="s">
        <v>206</v>
      </c>
      <c r="C2" s="186" t="s">
        <v>162</v>
      </c>
      <c r="D2" s="186" t="s">
        <v>235</v>
      </c>
      <c r="E2" s="186" t="s">
        <v>553</v>
      </c>
      <c r="F2" s="186" t="s">
        <v>122</v>
      </c>
      <c r="G2" s="186" t="s">
        <v>494</v>
      </c>
      <c r="H2" s="186" t="s">
        <v>122</v>
      </c>
      <c r="I2" s="186" t="s">
        <v>427</v>
      </c>
      <c r="J2" s="186" t="s">
        <v>122</v>
      </c>
      <c r="K2" s="186" t="s">
        <v>364</v>
      </c>
      <c r="L2" s="186" t="s">
        <v>122</v>
      </c>
      <c r="M2" s="187" t="s">
        <v>201</v>
      </c>
    </row>
    <row r="3" spans="1:61" ht="18.399999999999999" customHeight="1" x14ac:dyDescent="0.15">
      <c r="A3" s="190" t="s">
        <v>122</v>
      </c>
      <c r="B3" s="191" t="s">
        <v>122</v>
      </c>
      <c r="C3" s="191" t="s">
        <v>122</v>
      </c>
      <c r="D3" s="191" t="s">
        <v>122</v>
      </c>
      <c r="E3" s="8" t="s">
        <v>220</v>
      </c>
      <c r="F3" s="8" t="s">
        <v>193</v>
      </c>
      <c r="G3" s="8" t="s">
        <v>220</v>
      </c>
      <c r="H3" s="8" t="s">
        <v>193</v>
      </c>
      <c r="I3" s="8" t="s">
        <v>220</v>
      </c>
      <c r="J3" s="8" t="s">
        <v>193</v>
      </c>
      <c r="K3" s="8" t="s">
        <v>220</v>
      </c>
      <c r="L3" s="8" t="s">
        <v>193</v>
      </c>
      <c r="M3" s="188" t="s">
        <v>122</v>
      </c>
      <c r="S3" s="1" t="s">
        <v>221</v>
      </c>
      <c r="T3" s="1" t="s">
        <v>506</v>
      </c>
      <c r="U3" s="1" t="s">
        <v>207</v>
      </c>
      <c r="V3" s="1" t="s">
        <v>199</v>
      </c>
      <c r="W3" s="1" t="s">
        <v>190</v>
      </c>
      <c r="X3" s="1" t="s">
        <v>177</v>
      </c>
      <c r="Y3" s="1" t="s">
        <v>501</v>
      </c>
    </row>
    <row r="4" spans="1:61" ht="18.399999999999999" customHeight="1" x14ac:dyDescent="0.15">
      <c r="A4" s="6" t="s">
        <v>538</v>
      </c>
      <c r="B4" s="2" t="s">
        <v>122</v>
      </c>
      <c r="C4" s="59">
        <v>1</v>
      </c>
      <c r="D4" s="2" t="s">
        <v>98</v>
      </c>
      <c r="F4" s="9" t="e">
        <f>H4+J4+L4</f>
        <v>#REF!</v>
      </c>
      <c r="H4" s="9" t="e">
        <f>TRUNC(H5+H7+H8+H9+H10+H11+H12+H13+H14+H15+H16+H17+H21+H22+H23+H25,0)</f>
        <v>#REF!</v>
      </c>
      <c r="J4" s="9" t="e">
        <f>TRUNC(J5+J7+J8+J9+J10+J11+J12+J13+J14+J15+J16+J17+J21+J22+J23+J25,0)</f>
        <v>#REF!</v>
      </c>
      <c r="L4" s="9" t="e">
        <f>TRUNC(L5+L7+L8+L9+L10+L11+L12+L13+L14+L15+L16+L17+L21+L22+L23+L25,0)</f>
        <v>#REF!</v>
      </c>
      <c r="M4" s="7" t="s">
        <v>122</v>
      </c>
      <c r="N4" t="s">
        <v>122</v>
      </c>
      <c r="O4" t="s">
        <v>217</v>
      </c>
    </row>
    <row r="5" spans="1:61" ht="18.399999999999999" customHeight="1" x14ac:dyDescent="0.15">
      <c r="A5" s="6" t="s">
        <v>245</v>
      </c>
      <c r="B5" s="2" t="s">
        <v>122</v>
      </c>
      <c r="C5" s="59">
        <v>1</v>
      </c>
      <c r="D5" s="2" t="s">
        <v>98</v>
      </c>
      <c r="E5" s="9" t="e">
        <f t="shared" ref="E5:E26" si="0">G5+I5+K5</f>
        <v>#REF!</v>
      </c>
      <c r="F5" s="9" t="e">
        <f t="shared" ref="F5:F25" si="1">H5+J5+L5</f>
        <v>#REF!</v>
      </c>
      <c r="G5" s="9" t="e">
        <f>H29</f>
        <v>#REF!</v>
      </c>
      <c r="H5" s="9" t="e">
        <f>TRUNC(G5*C5,0)</f>
        <v>#REF!</v>
      </c>
      <c r="I5" s="9" t="e">
        <f>J29</f>
        <v>#REF!</v>
      </c>
      <c r="J5" s="9" t="e">
        <f>TRUNC(I5*C5,0)</f>
        <v>#REF!</v>
      </c>
      <c r="K5" s="9" t="e">
        <f>L29</f>
        <v>#REF!</v>
      </c>
      <c r="L5" s="9" t="e">
        <f>TRUNC(K5*C5,0)</f>
        <v>#REF!</v>
      </c>
      <c r="M5" s="7" t="s">
        <v>122</v>
      </c>
      <c r="N5" t="s">
        <v>122</v>
      </c>
      <c r="P5" t="s">
        <v>174</v>
      </c>
      <c r="Q5" t="s">
        <v>122</v>
      </c>
      <c r="R5" t="s">
        <v>376</v>
      </c>
      <c r="AA5" s="10" t="s">
        <v>512</v>
      </c>
      <c r="AB5" s="5" t="e">
        <f>'내역서(기초단가)'!H5</f>
        <v>#REF!</v>
      </c>
      <c r="AC5" s="10" t="s">
        <v>524</v>
      </c>
      <c r="AD5" s="4" t="e">
        <f t="shared" ref="AD5:AD26" si="2">$AB5</f>
        <v>#REF!</v>
      </c>
      <c r="BI5" s="131" t="str">
        <f>HYPERLINK("#내역서!A29","AA00 →")</f>
        <v>AA00 →</v>
      </c>
    </row>
    <row r="6" spans="1:61" ht="18.399999999999999" customHeight="1" x14ac:dyDescent="0.15">
      <c r="A6" s="6" t="s">
        <v>132</v>
      </c>
      <c r="B6" s="2" t="s">
        <v>122</v>
      </c>
      <c r="C6" s="59"/>
      <c r="D6" s="2" t="s">
        <v>122</v>
      </c>
      <c r="E6" s="9">
        <f t="shared" si="0"/>
        <v>0</v>
      </c>
      <c r="F6" s="9" t="e">
        <f t="shared" si="1"/>
        <v>#REF!</v>
      </c>
      <c r="G6" s="1"/>
      <c r="H6" s="9" t="e">
        <f>TRUNC(H5,0)</f>
        <v>#REF!</v>
      </c>
      <c r="I6" s="1"/>
      <c r="J6" s="9" t="e">
        <f>TRUNC(J5,0)</f>
        <v>#REF!</v>
      </c>
      <c r="K6" s="1"/>
      <c r="L6" s="9" t="e">
        <f>TRUNC(L5,0)</f>
        <v>#REF!</v>
      </c>
      <c r="M6" s="7" t="s">
        <v>122</v>
      </c>
      <c r="N6" t="s">
        <v>122</v>
      </c>
      <c r="P6" t="s">
        <v>234</v>
      </c>
      <c r="Q6" t="s">
        <v>156</v>
      </c>
      <c r="R6" t="s">
        <v>109</v>
      </c>
      <c r="X6" t="s">
        <v>1</v>
      </c>
      <c r="AA6" s="10" t="s">
        <v>384</v>
      </c>
      <c r="AB6" s="5" t="e">
        <f>'내역서(기초단가)'!J6*12.7/100</f>
        <v>#REF!</v>
      </c>
      <c r="AC6" s="10" t="s">
        <v>437</v>
      </c>
      <c r="AD6" s="4" t="e">
        <f t="shared" si="2"/>
        <v>#REF!</v>
      </c>
    </row>
    <row r="7" spans="1:61" ht="18.399999999999999" customHeight="1" x14ac:dyDescent="0.15">
      <c r="A7" s="74" t="s">
        <v>699</v>
      </c>
      <c r="B7" s="75" t="s">
        <v>917</v>
      </c>
      <c r="C7" s="59">
        <v>1</v>
      </c>
      <c r="D7" s="2" t="s">
        <v>98</v>
      </c>
      <c r="E7" s="9">
        <f t="shared" si="0"/>
        <v>0</v>
      </c>
      <c r="F7" s="9" t="e">
        <f t="shared" si="1"/>
        <v>#REF!</v>
      </c>
      <c r="G7" s="1"/>
      <c r="H7" s="9">
        <v>0</v>
      </c>
      <c r="I7" s="1"/>
      <c r="J7" s="9" t="e">
        <f>TRUNC((J6*19.5/100),0)</f>
        <v>#REF!</v>
      </c>
      <c r="K7" s="1"/>
      <c r="L7" s="9">
        <v>0</v>
      </c>
      <c r="M7" s="7" t="s">
        <v>122</v>
      </c>
      <c r="N7" t="s">
        <v>122</v>
      </c>
      <c r="P7" t="s">
        <v>192</v>
      </c>
      <c r="Q7" t="s">
        <v>122</v>
      </c>
      <c r="R7" t="s">
        <v>109</v>
      </c>
      <c r="X7" t="s">
        <v>343</v>
      </c>
      <c r="AA7" s="10" t="s">
        <v>426</v>
      </c>
      <c r="AB7" s="5" t="e">
        <f>('내역서(기초단가)'!J6+'내역서(기초단가)'!J7)*3.7/100</f>
        <v>#REF!</v>
      </c>
      <c r="AC7" s="10" t="s">
        <v>468</v>
      </c>
      <c r="AD7" s="4" t="e">
        <f t="shared" si="2"/>
        <v>#REF!</v>
      </c>
    </row>
    <row r="8" spans="1:61" ht="18.399999999999999" customHeight="1" x14ac:dyDescent="0.15">
      <c r="A8" s="74" t="s">
        <v>142</v>
      </c>
      <c r="B8" s="75" t="s">
        <v>249</v>
      </c>
      <c r="C8" s="59">
        <v>1</v>
      </c>
      <c r="D8" s="2" t="s">
        <v>98</v>
      </c>
      <c r="E8" s="9">
        <f t="shared" si="0"/>
        <v>0</v>
      </c>
      <c r="F8" s="9" t="e">
        <f t="shared" si="1"/>
        <v>#REF!</v>
      </c>
      <c r="G8" s="1"/>
      <c r="H8" s="9">
        <v>0</v>
      </c>
      <c r="I8" s="1"/>
      <c r="J8" s="9">
        <v>0</v>
      </c>
      <c r="K8" s="1"/>
      <c r="L8" s="9" t="e">
        <f>TRUNC(((J6+J7)*3.56/100),0)</f>
        <v>#REF!</v>
      </c>
      <c r="M8" s="7" t="s">
        <v>122</v>
      </c>
      <c r="N8" t="s">
        <v>122</v>
      </c>
      <c r="P8" t="s">
        <v>609</v>
      </c>
      <c r="Q8" t="s">
        <v>122</v>
      </c>
      <c r="R8" t="s">
        <v>109</v>
      </c>
      <c r="X8" t="s">
        <v>651</v>
      </c>
      <c r="AA8" s="10" t="s">
        <v>426</v>
      </c>
      <c r="AB8" s="5" t="e">
        <f>('내역서(기초단가)'!J6+'내역서(기초단가)'!J7)*0.87/100</f>
        <v>#REF!</v>
      </c>
      <c r="AC8" s="10" t="s">
        <v>468</v>
      </c>
      <c r="AD8" s="4" t="e">
        <f t="shared" si="2"/>
        <v>#REF!</v>
      </c>
    </row>
    <row r="9" spans="1:61" ht="18.399999999999999" customHeight="1" x14ac:dyDescent="0.15">
      <c r="A9" s="74" t="s">
        <v>675</v>
      </c>
      <c r="B9" s="75" t="s">
        <v>729</v>
      </c>
      <c r="C9" s="59">
        <v>1</v>
      </c>
      <c r="D9" s="2" t="s">
        <v>98</v>
      </c>
      <c r="E9" s="9">
        <f t="shared" si="0"/>
        <v>0</v>
      </c>
      <c r="F9" s="9" t="e">
        <f t="shared" si="1"/>
        <v>#REF!</v>
      </c>
      <c r="G9" s="1"/>
      <c r="H9" s="9">
        <v>0</v>
      </c>
      <c r="I9" s="1"/>
      <c r="J9" s="9">
        <v>0</v>
      </c>
      <c r="K9" s="1"/>
      <c r="L9" s="9" t="e">
        <f>TRUNC(((J6+J7)*1.01/100),0)</f>
        <v>#REF!</v>
      </c>
      <c r="M9" s="7" t="s">
        <v>122</v>
      </c>
      <c r="N9" t="s">
        <v>122</v>
      </c>
      <c r="P9" t="s">
        <v>202</v>
      </c>
      <c r="Q9" t="s">
        <v>122</v>
      </c>
      <c r="R9" t="s">
        <v>109</v>
      </c>
      <c r="X9" t="s">
        <v>652</v>
      </c>
      <c r="AA9" s="10" t="s">
        <v>426</v>
      </c>
      <c r="AB9" s="5" t="e">
        <f>'내역서(기초단가)'!J6*3.43/100</f>
        <v>#REF!</v>
      </c>
      <c r="AC9" s="10" t="s">
        <v>468</v>
      </c>
      <c r="AD9" s="4" t="e">
        <f t="shared" si="2"/>
        <v>#REF!</v>
      </c>
    </row>
    <row r="10" spans="1:61" s="73" customFormat="1" ht="18.399999999999999" customHeight="1" x14ac:dyDescent="0.15">
      <c r="A10" s="74" t="s">
        <v>146</v>
      </c>
      <c r="B10" s="75" t="s">
        <v>885</v>
      </c>
      <c r="C10" s="103">
        <v>1</v>
      </c>
      <c r="D10" s="75" t="s">
        <v>98</v>
      </c>
      <c r="E10" s="77">
        <f t="shared" si="0"/>
        <v>0</v>
      </c>
      <c r="F10" s="77" t="e">
        <f t="shared" si="1"/>
        <v>#REF!</v>
      </c>
      <c r="G10" s="104"/>
      <c r="H10" s="77">
        <v>0</v>
      </c>
      <c r="I10" s="104"/>
      <c r="J10" s="77">
        <v>0</v>
      </c>
      <c r="K10" s="104"/>
      <c r="L10" s="77" t="e">
        <f>TRUNC((J6*3.595/100),0)</f>
        <v>#REF!</v>
      </c>
      <c r="M10" s="76" t="s">
        <v>122</v>
      </c>
      <c r="N10" s="73" t="s">
        <v>122</v>
      </c>
      <c r="P10" s="73" t="s">
        <v>157</v>
      </c>
      <c r="Q10" s="73" t="s">
        <v>122</v>
      </c>
      <c r="R10" s="73" t="s">
        <v>109</v>
      </c>
      <c r="X10" s="105" t="s">
        <v>328</v>
      </c>
      <c r="AA10" s="80" t="s">
        <v>426</v>
      </c>
      <c r="AB10" s="106" t="e">
        <f>'내역서(기초단가)'!J6*4.5/100</f>
        <v>#REF!</v>
      </c>
      <c r="AC10" s="80" t="s">
        <v>468</v>
      </c>
      <c r="AD10" s="79" t="e">
        <f t="shared" si="2"/>
        <v>#REF!</v>
      </c>
    </row>
    <row r="11" spans="1:61" s="73" customFormat="1" ht="18.399999999999999" customHeight="1" x14ac:dyDescent="0.15">
      <c r="A11" s="74" t="s">
        <v>144</v>
      </c>
      <c r="B11" s="75" t="s">
        <v>886</v>
      </c>
      <c r="C11" s="103">
        <v>1</v>
      </c>
      <c r="D11" s="75" t="s">
        <v>98</v>
      </c>
      <c r="E11" s="77">
        <f t="shared" si="0"/>
        <v>0</v>
      </c>
      <c r="F11" s="77" t="e">
        <f t="shared" si="1"/>
        <v>#REF!</v>
      </c>
      <c r="G11" s="104"/>
      <c r="H11" s="77">
        <v>0</v>
      </c>
      <c r="I11" s="104"/>
      <c r="J11" s="77">
        <v>0</v>
      </c>
      <c r="K11" s="104"/>
      <c r="L11" s="77" t="e">
        <f>TRUNC((J6*4.75/100),0)</f>
        <v>#REF!</v>
      </c>
      <c r="M11" s="76" t="s">
        <v>122</v>
      </c>
      <c r="N11" s="73" t="s">
        <v>122</v>
      </c>
      <c r="P11" s="73" t="s">
        <v>108</v>
      </c>
      <c r="Q11" s="73" t="s">
        <v>122</v>
      </c>
      <c r="R11" s="73" t="s">
        <v>109</v>
      </c>
      <c r="X11" s="73" t="s">
        <v>6</v>
      </c>
      <c r="AA11" s="80" t="s">
        <v>426</v>
      </c>
      <c r="AB11" s="106" t="e">
        <f>('내역서(기초단가)'!H10+'내역서(기초단가)'!J10+'내역서(기초단가)'!L10)*11.52/100</f>
        <v>#REF!</v>
      </c>
      <c r="AC11" s="80" t="s">
        <v>468</v>
      </c>
      <c r="AD11" s="79" t="e">
        <f t="shared" si="2"/>
        <v>#REF!</v>
      </c>
    </row>
    <row r="12" spans="1:61" s="73" customFormat="1" ht="18.399999999999999" customHeight="1" x14ac:dyDescent="0.15">
      <c r="A12" s="74" t="s">
        <v>632</v>
      </c>
      <c r="B12" s="75" t="s">
        <v>887</v>
      </c>
      <c r="C12" s="103">
        <v>1</v>
      </c>
      <c r="D12" s="75" t="s">
        <v>98</v>
      </c>
      <c r="E12" s="77">
        <f t="shared" si="0"/>
        <v>0</v>
      </c>
      <c r="F12" s="77" t="e">
        <f t="shared" si="1"/>
        <v>#REF!</v>
      </c>
      <c r="G12" s="104"/>
      <c r="H12" s="77">
        <v>0</v>
      </c>
      <c r="I12" s="104"/>
      <c r="J12" s="77">
        <v>0</v>
      </c>
      <c r="K12" s="104"/>
      <c r="L12" s="77" t="e">
        <f>TRUNC(((H10+J10+L10)*13.14/100),0)</f>
        <v>#REF!</v>
      </c>
      <c r="M12" s="76" t="s">
        <v>122</v>
      </c>
      <c r="N12" s="73" t="s">
        <v>122</v>
      </c>
      <c r="P12" s="73" t="s">
        <v>194</v>
      </c>
      <c r="Q12" s="73" t="s">
        <v>122</v>
      </c>
      <c r="R12" s="73" t="s">
        <v>109</v>
      </c>
      <c r="X12" s="105" t="s">
        <v>331</v>
      </c>
      <c r="AA12" s="80" t="s">
        <v>836</v>
      </c>
      <c r="AB12" s="106" t="e">
        <f>'내역서(기초단가)'!H6+'내역서(기초단가)'!J6+'내역서(기초단가)'!L6</f>
        <v>#REF!</v>
      </c>
      <c r="AC12" s="80" t="s">
        <v>827</v>
      </c>
      <c r="AD12" s="79" t="e">
        <f t="shared" si="2"/>
        <v>#REF!</v>
      </c>
      <c r="AE12" s="80" t="s">
        <v>426</v>
      </c>
      <c r="AF12" s="106" t="e">
        <f>$AD12*0.4/100</f>
        <v>#REF!</v>
      </c>
      <c r="AG12" s="80" t="s">
        <v>468</v>
      </c>
      <c r="AH12" s="79" t="e">
        <f>$AF12</f>
        <v>#REF!</v>
      </c>
    </row>
    <row r="13" spans="1:61" s="73" customFormat="1" ht="18.399999999999999" customHeight="1" x14ac:dyDescent="0.15">
      <c r="A13" s="74" t="s">
        <v>350</v>
      </c>
      <c r="B13" s="75" t="s">
        <v>938</v>
      </c>
      <c r="C13" s="103">
        <v>1</v>
      </c>
      <c r="D13" s="75" t="s">
        <v>98</v>
      </c>
      <c r="E13" s="77">
        <f t="shared" si="0"/>
        <v>0</v>
      </c>
      <c r="F13" s="77" t="e">
        <f t="shared" si="1"/>
        <v>#REF!</v>
      </c>
      <c r="G13" s="104"/>
      <c r="H13" s="77">
        <v>0</v>
      </c>
      <c r="I13" s="104"/>
      <c r="J13" s="77">
        <v>0</v>
      </c>
      <c r="K13" s="104"/>
      <c r="L13" s="77" t="e">
        <f>TRUNC(($AD12*0.68/100),0)</f>
        <v>#REF!</v>
      </c>
      <c r="M13" s="76" t="s">
        <v>122</v>
      </c>
      <c r="N13" s="73" t="s">
        <v>122</v>
      </c>
      <c r="P13" s="73" t="s">
        <v>186</v>
      </c>
      <c r="Q13" s="73" t="s">
        <v>122</v>
      </c>
      <c r="R13" s="73" t="s">
        <v>109</v>
      </c>
      <c r="X13" s="73" t="s">
        <v>875</v>
      </c>
      <c r="AA13" s="80" t="s">
        <v>498</v>
      </c>
      <c r="AB13" s="106" t="e">
        <f>'내역서(기초단가)'!J6+'내역서(기초단가)'!H6</f>
        <v>#REF!</v>
      </c>
      <c r="AC13" s="80" t="s">
        <v>397</v>
      </c>
      <c r="AD13" s="79" t="e">
        <f t="shared" si="2"/>
        <v>#REF!</v>
      </c>
    </row>
    <row r="14" spans="1:61" s="73" customFormat="1" ht="18.399999999999999" customHeight="1" x14ac:dyDescent="0.15">
      <c r="A14" s="74" t="s">
        <v>727</v>
      </c>
      <c r="B14" s="75" t="s">
        <v>262</v>
      </c>
      <c r="C14" s="103">
        <v>1</v>
      </c>
      <c r="D14" s="75" t="s">
        <v>98</v>
      </c>
      <c r="E14" s="77">
        <f t="shared" si="0"/>
        <v>0</v>
      </c>
      <c r="F14" s="77" t="e">
        <f t="shared" si="1"/>
        <v>#REF!</v>
      </c>
      <c r="G14" s="104"/>
      <c r="H14" s="77">
        <v>0</v>
      </c>
      <c r="I14" s="104"/>
      <c r="J14" s="77">
        <v>0</v>
      </c>
      <c r="K14" s="104"/>
      <c r="L14" s="77" t="e">
        <f>TRUNC(((J6+H6)*3.15/100))</f>
        <v>#REF!</v>
      </c>
      <c r="M14" s="76" t="s">
        <v>122</v>
      </c>
      <c r="N14" s="73" t="s">
        <v>122</v>
      </c>
      <c r="P14" s="73" t="s">
        <v>161</v>
      </c>
      <c r="Q14" s="73" t="s">
        <v>122</v>
      </c>
      <c r="R14" s="73" t="s">
        <v>109</v>
      </c>
      <c r="X14" s="73" t="s">
        <v>0</v>
      </c>
      <c r="AA14" s="80" t="s">
        <v>282</v>
      </c>
      <c r="AB14" s="106" t="e">
        <f>'내역서(기초단가)'!H6+'내역서(기초단가)'!J6+'내역서(기초단가)'!L6</f>
        <v>#REF!</v>
      </c>
      <c r="AC14" s="80" t="s">
        <v>279</v>
      </c>
      <c r="AD14" s="79" t="e">
        <f t="shared" si="2"/>
        <v>#REF!</v>
      </c>
      <c r="AE14" s="80" t="s">
        <v>426</v>
      </c>
      <c r="AF14" s="106" t="e">
        <f>$AD14*0.9/100</f>
        <v>#REF!</v>
      </c>
      <c r="AG14" s="80" t="s">
        <v>468</v>
      </c>
      <c r="AH14" s="79" t="e">
        <f>$AF14</f>
        <v>#REF!</v>
      </c>
    </row>
    <row r="15" spans="1:61" s="73" customFormat="1" ht="18.399999999999999" customHeight="1" x14ac:dyDescent="0.15">
      <c r="A15" s="74" t="s">
        <v>621</v>
      </c>
      <c r="B15" s="75" t="s">
        <v>668</v>
      </c>
      <c r="C15" s="103">
        <v>1</v>
      </c>
      <c r="D15" s="75" t="s">
        <v>98</v>
      </c>
      <c r="E15" s="77">
        <f t="shared" si="0"/>
        <v>0</v>
      </c>
      <c r="F15" s="77" t="e">
        <f t="shared" si="1"/>
        <v>#REF!</v>
      </c>
      <c r="G15" s="104"/>
      <c r="H15" s="77">
        <v>0</v>
      </c>
      <c r="I15" s="104"/>
      <c r="J15" s="77">
        <v>0</v>
      </c>
      <c r="K15" s="104"/>
      <c r="L15" s="77" t="e">
        <f>TRUNC(($AD14*0.9/100),0)</f>
        <v>#REF!</v>
      </c>
      <c r="M15" s="76" t="s">
        <v>122</v>
      </c>
      <c r="N15" s="73" t="s">
        <v>122</v>
      </c>
      <c r="P15" s="73" t="s">
        <v>103</v>
      </c>
      <c r="Q15" s="73" t="s">
        <v>122</v>
      </c>
      <c r="R15" s="73" t="s">
        <v>109</v>
      </c>
      <c r="X15" s="73" t="s">
        <v>323</v>
      </c>
      <c r="AA15" s="80" t="s">
        <v>426</v>
      </c>
      <c r="AB15" s="106" t="e">
        <f>'내역서(기초단가)'!J6*2.3/100</f>
        <v>#REF!</v>
      </c>
      <c r="AC15" s="80" t="s">
        <v>468</v>
      </c>
      <c r="AD15" s="79" t="e">
        <f t="shared" si="2"/>
        <v>#REF!</v>
      </c>
    </row>
    <row r="16" spans="1:61" s="73" customFormat="1" ht="18.399999999999999" customHeight="1" x14ac:dyDescent="0.15">
      <c r="A16" s="74" t="s">
        <v>692</v>
      </c>
      <c r="B16" s="75" t="s">
        <v>514</v>
      </c>
      <c r="C16" s="103">
        <v>1</v>
      </c>
      <c r="D16" s="75" t="s">
        <v>98</v>
      </c>
      <c r="E16" s="77">
        <f t="shared" si="0"/>
        <v>0</v>
      </c>
      <c r="F16" s="77" t="e">
        <f t="shared" si="1"/>
        <v>#REF!</v>
      </c>
      <c r="G16" s="104"/>
      <c r="H16" s="77">
        <v>0</v>
      </c>
      <c r="I16" s="104"/>
      <c r="J16" s="77">
        <v>0</v>
      </c>
      <c r="K16" s="104"/>
      <c r="L16" s="77" t="e">
        <f>TRUNC((J6*2.3/100),0)</f>
        <v>#REF!</v>
      </c>
      <c r="M16" s="76" t="s">
        <v>122</v>
      </c>
      <c r="N16" s="73" t="s">
        <v>122</v>
      </c>
      <c r="P16" s="73" t="s">
        <v>180</v>
      </c>
      <c r="Q16" s="73" t="s">
        <v>122</v>
      </c>
      <c r="R16" s="73" t="s">
        <v>109</v>
      </c>
      <c r="X16" s="73" t="s">
        <v>127</v>
      </c>
      <c r="AA16" s="80" t="s">
        <v>426</v>
      </c>
      <c r="AB16" s="106" t="e">
        <f>('내역서(기초단가)'!H6+'내역서(기초단가)'!J6+'내역서(기초단가)'!J7)*8.8/100</f>
        <v>#REF!</v>
      </c>
      <c r="AC16" s="80" t="s">
        <v>468</v>
      </c>
      <c r="AD16" s="79" t="e">
        <f t="shared" si="2"/>
        <v>#REF!</v>
      </c>
    </row>
    <row r="17" spans="1:61" s="73" customFormat="1" ht="18.399999999999999" customHeight="1" x14ac:dyDescent="0.15">
      <c r="A17" s="74" t="s">
        <v>585</v>
      </c>
      <c r="B17" s="75" t="s">
        <v>918</v>
      </c>
      <c r="C17" s="103">
        <v>1</v>
      </c>
      <c r="D17" s="75" t="s">
        <v>98</v>
      </c>
      <c r="E17" s="77">
        <f t="shared" si="0"/>
        <v>0</v>
      </c>
      <c r="F17" s="77" t="e">
        <f t="shared" si="1"/>
        <v>#REF!</v>
      </c>
      <c r="G17" s="104"/>
      <c r="H17" s="77">
        <v>0</v>
      </c>
      <c r="I17" s="104"/>
      <c r="J17" s="77">
        <v>0</v>
      </c>
      <c r="K17" s="104"/>
      <c r="L17" s="77" t="e">
        <f>TRUNC(((H6+J6+J7)*5.7/100),0)</f>
        <v>#REF!</v>
      </c>
      <c r="M17" s="76" t="s">
        <v>122</v>
      </c>
      <c r="N17" s="73" t="s">
        <v>122</v>
      </c>
      <c r="P17" s="73" t="s">
        <v>216</v>
      </c>
      <c r="Q17" s="73" t="s">
        <v>122</v>
      </c>
      <c r="R17" s="73" t="s">
        <v>109</v>
      </c>
      <c r="X17" s="73" t="s">
        <v>634</v>
      </c>
      <c r="AA17" s="80" t="s">
        <v>426</v>
      </c>
      <c r="AB17" s="106" t="e">
        <f>('내역서(기초단가)'!H6+'내역서(기초단가)'!J6+'내역서(기초단가)'!L6)*0.081/100</f>
        <v>#REF!</v>
      </c>
      <c r="AC17" s="80" t="s">
        <v>468</v>
      </c>
      <c r="AD17" s="79" t="e">
        <f t="shared" si="2"/>
        <v>#REF!</v>
      </c>
    </row>
    <row r="18" spans="1:61" s="73" customFormat="1" ht="18.399999999999999" customHeight="1" x14ac:dyDescent="0.15">
      <c r="A18" s="53" t="s">
        <v>896</v>
      </c>
      <c r="B18" s="54" t="s">
        <v>892</v>
      </c>
      <c r="C18" s="62">
        <v>1</v>
      </c>
      <c r="D18" s="54" t="s">
        <v>98</v>
      </c>
      <c r="E18" s="56">
        <f t="shared" si="0"/>
        <v>0</v>
      </c>
      <c r="F18" s="56" t="e">
        <f t="shared" si="1"/>
        <v>#REF!</v>
      </c>
      <c r="G18" s="124"/>
      <c r="H18" s="56">
        <v>0</v>
      </c>
      <c r="I18" s="124"/>
      <c r="J18" s="56">
        <v>0</v>
      </c>
      <c r="K18" s="124"/>
      <c r="L18" s="56" t="e">
        <f>TRUNC(((J6+J7)*0.006/100),0)</f>
        <v>#REF!</v>
      </c>
      <c r="M18" s="58" t="s">
        <v>122</v>
      </c>
      <c r="AA18" s="80"/>
      <c r="AB18" s="106"/>
      <c r="AC18" s="80"/>
      <c r="AD18" s="79"/>
    </row>
    <row r="19" spans="1:61" s="73" customFormat="1" ht="18.399999999999999" customHeight="1" x14ac:dyDescent="0.15">
      <c r="A19" s="53" t="s">
        <v>890</v>
      </c>
      <c r="B19" s="54" t="s">
        <v>894</v>
      </c>
      <c r="C19" s="62">
        <v>1</v>
      </c>
      <c r="D19" s="54" t="s">
        <v>98</v>
      </c>
      <c r="E19" s="56">
        <f t="shared" si="0"/>
        <v>0</v>
      </c>
      <c r="F19" s="56" t="e">
        <f t="shared" si="1"/>
        <v>#REF!</v>
      </c>
      <c r="G19" s="124"/>
      <c r="H19" s="56">
        <v>0</v>
      </c>
      <c r="I19" s="124"/>
      <c r="J19" s="56">
        <v>0</v>
      </c>
      <c r="K19" s="124"/>
      <c r="L19" s="56" t="e">
        <f>TRUNC(((J6+J7)*0.09/100),0)</f>
        <v>#REF!</v>
      </c>
      <c r="M19" s="58" t="s">
        <v>122</v>
      </c>
      <c r="AA19" s="80"/>
      <c r="AB19" s="106"/>
      <c r="AC19" s="80"/>
      <c r="AD19" s="79"/>
    </row>
    <row r="20" spans="1:61" ht="18.399999999999999" customHeight="1" x14ac:dyDescent="0.15">
      <c r="A20" s="74" t="s">
        <v>737</v>
      </c>
      <c r="B20" s="75" t="s">
        <v>122</v>
      </c>
      <c r="C20" s="59"/>
      <c r="D20" s="2" t="s">
        <v>122</v>
      </c>
      <c r="E20" s="9">
        <f t="shared" si="0"/>
        <v>0</v>
      </c>
      <c r="F20" s="9" t="e">
        <f>H20+J20+L20</f>
        <v>#REF!</v>
      </c>
      <c r="G20" s="1"/>
      <c r="H20" s="9" t="e">
        <f>TRUNC((ROUND((H6+H7+H8+H9+H10+H11+H12+H13+H14+H15+H16+H17+H18+H19),2)),0)</f>
        <v>#REF!</v>
      </c>
      <c r="I20" s="1"/>
      <c r="J20" s="9" t="e">
        <f>TRUNC((ROUND((J6+J7+J8+J9+J10+J11+J12+J13+J14+J15+J16+J17+J18+J19),2)),0)</f>
        <v>#REF!</v>
      </c>
      <c r="K20" s="1"/>
      <c r="L20" s="9" t="e">
        <f>TRUNC((ROUND((L6+L7+L8+L9+L10+L11+L12+L13+L14+L15+L16+L17+L18+L19),2)),0)</f>
        <v>#REF!</v>
      </c>
      <c r="M20" s="7" t="s">
        <v>122</v>
      </c>
      <c r="N20" t="s">
        <v>122</v>
      </c>
      <c r="P20" t="s">
        <v>195</v>
      </c>
      <c r="Q20" t="s">
        <v>156</v>
      </c>
      <c r="R20" t="s">
        <v>109</v>
      </c>
      <c r="X20" t="s">
        <v>625</v>
      </c>
      <c r="AA20" s="10" t="s">
        <v>426</v>
      </c>
      <c r="AB20" s="5" t="e">
        <f>('내역서(기초단가)'!H20+'내역서(기초단가)'!J20+'내역서(기초단가)'!L20)*6/100</f>
        <v>#REF!</v>
      </c>
      <c r="AC20" s="10" t="s">
        <v>468</v>
      </c>
      <c r="AD20" s="4" t="e">
        <f t="shared" si="2"/>
        <v>#REF!</v>
      </c>
    </row>
    <row r="21" spans="1:61" ht="18.399999999999999" customHeight="1" x14ac:dyDescent="0.15">
      <c r="A21" s="6" t="s">
        <v>897</v>
      </c>
      <c r="B21" s="2" t="s">
        <v>915</v>
      </c>
      <c r="C21" s="59">
        <v>1</v>
      </c>
      <c r="D21" s="2" t="s">
        <v>98</v>
      </c>
      <c r="E21" s="9">
        <f t="shared" si="0"/>
        <v>0</v>
      </c>
      <c r="F21" s="9" t="e">
        <f t="shared" si="1"/>
        <v>#REF!</v>
      </c>
      <c r="G21" s="1"/>
      <c r="H21" s="9">
        <v>0</v>
      </c>
      <c r="I21" s="1"/>
      <c r="J21" s="9">
        <v>0</v>
      </c>
      <c r="K21" s="1"/>
      <c r="L21" s="9" t="e">
        <f>TRUNC(((H20+J20+L20)*8/100),0)</f>
        <v>#REF!</v>
      </c>
      <c r="M21" s="7" t="s">
        <v>122</v>
      </c>
      <c r="N21" t="s">
        <v>122</v>
      </c>
      <c r="P21" t="s">
        <v>169</v>
      </c>
      <c r="Q21" t="s">
        <v>122</v>
      </c>
      <c r="R21" t="s">
        <v>109</v>
      </c>
      <c r="X21" t="s">
        <v>353</v>
      </c>
      <c r="AA21" s="10" t="s">
        <v>426</v>
      </c>
      <c r="AB21" s="5" t="e">
        <f>((('내역서(기초단가)'!H20+'내역서(기초단가)'!J20+'내역서(기초단가)'!L20)+('내역서(기초단가)'!H21+'내역서(기초단가)'!J21+'내역서(기초단가)'!L21))-'내역서(기초단가)'!H6)*15/100-(0/1.1)</f>
        <v>#REF!</v>
      </c>
      <c r="AC21" s="10" t="s">
        <v>468</v>
      </c>
      <c r="AD21" s="4" t="e">
        <f t="shared" si="2"/>
        <v>#REF!</v>
      </c>
    </row>
    <row r="22" spans="1:61" ht="18.399999999999999" customHeight="1" x14ac:dyDescent="0.15">
      <c r="A22" s="6" t="s">
        <v>898</v>
      </c>
      <c r="B22" s="2" t="s">
        <v>135</v>
      </c>
      <c r="C22" s="59">
        <v>1</v>
      </c>
      <c r="D22" s="2" t="s">
        <v>98</v>
      </c>
      <c r="E22" s="9">
        <f t="shared" si="0"/>
        <v>0</v>
      </c>
      <c r="F22" s="9" t="e">
        <f t="shared" si="1"/>
        <v>#REF!</v>
      </c>
      <c r="G22" s="1"/>
      <c r="H22" s="9">
        <v>0</v>
      </c>
      <c r="I22" s="1"/>
      <c r="J22" s="9">
        <v>0</v>
      </c>
      <c r="K22" s="1"/>
      <c r="L22" s="9" t="e">
        <f>TRUNC(((((H20+J20+L20)+(H21+J21+L21))-H6)*15/100-(1050/1.1)),0)</f>
        <v>#REF!</v>
      </c>
      <c r="M22" s="7" t="s">
        <v>122</v>
      </c>
      <c r="N22" t="s">
        <v>122</v>
      </c>
      <c r="P22" t="s">
        <v>158</v>
      </c>
      <c r="Q22" t="s">
        <v>122</v>
      </c>
      <c r="R22" t="s">
        <v>109</v>
      </c>
      <c r="X22" t="s">
        <v>68</v>
      </c>
      <c r="AA22" s="10" t="s">
        <v>512</v>
      </c>
      <c r="AB22" s="5" t="e">
        <f>ROUND(('내역서(기초단가)'!H20+'내역서(기초단가)'!H21+'내역서(기초단가)'!H22),2)</f>
        <v>#REF!</v>
      </c>
      <c r="AC22" s="10" t="s">
        <v>524</v>
      </c>
      <c r="AD22" s="4" t="e">
        <f t="shared" si="2"/>
        <v>#REF!</v>
      </c>
      <c r="AE22" s="10" t="s">
        <v>384</v>
      </c>
      <c r="AF22" s="5" t="e">
        <f>ROUND(('내역서(기초단가)'!J20+'내역서(기초단가)'!J21+'내역서(기초단가)'!J22),2)</f>
        <v>#REF!</v>
      </c>
      <c r="AG22" s="10" t="s">
        <v>437</v>
      </c>
      <c r="AH22" s="4" t="e">
        <f>$AF22</f>
        <v>#REF!</v>
      </c>
      <c r="AI22" s="10" t="s">
        <v>426</v>
      </c>
      <c r="AJ22" s="5" t="e">
        <f>ROUND(('내역서(기초단가)'!L20+'내역서(기초단가)'!L21+'내역서(기초단가)'!L22),2)</f>
        <v>#REF!</v>
      </c>
      <c r="AK22" s="10" t="s">
        <v>468</v>
      </c>
      <c r="AL22" s="4" t="e">
        <f>$AJ22</f>
        <v>#REF!</v>
      </c>
    </row>
    <row r="23" spans="1:61" ht="18.399999999999999" customHeight="1" x14ac:dyDescent="0.15">
      <c r="A23" s="6" t="s">
        <v>888</v>
      </c>
      <c r="B23" s="2"/>
      <c r="C23" s="59">
        <v>1</v>
      </c>
      <c r="D23" s="2" t="s">
        <v>98</v>
      </c>
      <c r="E23" s="9"/>
      <c r="F23" s="9" t="e">
        <f t="shared" si="1"/>
        <v>#REF!</v>
      </c>
      <c r="G23" s="1"/>
      <c r="H23" s="9"/>
      <c r="I23" s="1"/>
      <c r="J23" s="9"/>
      <c r="K23" s="1"/>
      <c r="L23" s="9" t="e">
        <f>L298</f>
        <v>#REF!</v>
      </c>
      <c r="M23" s="7"/>
      <c r="AA23" s="10"/>
      <c r="AB23" s="5"/>
      <c r="AC23" s="10"/>
      <c r="AD23" s="4"/>
      <c r="AE23" s="37"/>
      <c r="AF23" s="38"/>
      <c r="AG23" s="37"/>
      <c r="AH23" s="39"/>
      <c r="AI23" s="37"/>
      <c r="AJ23" s="38"/>
      <c r="AK23" s="37"/>
      <c r="AL23" s="39"/>
    </row>
    <row r="24" spans="1:61" ht="18.399999999999999" customHeight="1" x14ac:dyDescent="0.15">
      <c r="A24" s="6" t="s">
        <v>666</v>
      </c>
      <c r="B24" s="2" t="s">
        <v>122</v>
      </c>
      <c r="C24" s="59"/>
      <c r="D24" s="2" t="s">
        <v>122</v>
      </c>
      <c r="E24" s="9">
        <f t="shared" si="0"/>
        <v>0</v>
      </c>
      <c r="F24" s="9" t="e">
        <f t="shared" si="1"/>
        <v>#REF!</v>
      </c>
      <c r="G24" s="1"/>
      <c r="H24" s="9" t="e">
        <f>TRUNC((ROUND((H20+H21+H22+H23),0)),0)</f>
        <v>#REF!</v>
      </c>
      <c r="I24" s="1"/>
      <c r="J24" s="9" t="e">
        <f>TRUNC((ROUND((J20+J21+J22+J23),0)),0)</f>
        <v>#REF!</v>
      </c>
      <c r="K24" s="1"/>
      <c r="L24" s="9" t="e">
        <f>TRUNC((ROUND((L20+L21+L22+L23),0)),0)</f>
        <v>#REF!</v>
      </c>
      <c r="M24" s="7" t="s">
        <v>122</v>
      </c>
      <c r="N24" t="s">
        <v>122</v>
      </c>
      <c r="P24" t="s">
        <v>176</v>
      </c>
      <c r="Q24" t="s">
        <v>156</v>
      </c>
      <c r="R24" t="s">
        <v>109</v>
      </c>
      <c r="X24" t="s">
        <v>2</v>
      </c>
      <c r="AA24" s="10" t="s">
        <v>426</v>
      </c>
      <c r="AB24" s="5" t="e">
        <f>('내역서(기초단가)'!H24+'내역서(기초단가)'!J24+'내역서(기초단가)'!L24)*10/100</f>
        <v>#REF!</v>
      </c>
      <c r="AC24" s="10" t="s">
        <v>468</v>
      </c>
      <c r="AD24" s="4" t="e">
        <f t="shared" si="2"/>
        <v>#REF!</v>
      </c>
    </row>
    <row r="25" spans="1:61" ht="18.399999999999999" customHeight="1" x14ac:dyDescent="0.15">
      <c r="A25" s="6" t="s">
        <v>735</v>
      </c>
      <c r="B25" s="2" t="s">
        <v>72</v>
      </c>
      <c r="C25" s="59">
        <v>1</v>
      </c>
      <c r="D25" s="2" t="s">
        <v>98</v>
      </c>
      <c r="E25" s="9">
        <f t="shared" si="0"/>
        <v>0</v>
      </c>
      <c r="F25" s="9" t="e">
        <f t="shared" si="1"/>
        <v>#REF!</v>
      </c>
      <c r="G25" s="1"/>
      <c r="H25" s="9">
        <v>0</v>
      </c>
      <c r="I25" s="1"/>
      <c r="J25" s="9">
        <v>0</v>
      </c>
      <c r="K25" s="1"/>
      <c r="L25" s="9" t="e">
        <f>TRUNC(((H24+J24+L24)*10/100),0)</f>
        <v>#REF!</v>
      </c>
      <c r="M25" s="7" t="s">
        <v>122</v>
      </c>
      <c r="N25" t="s">
        <v>122</v>
      </c>
      <c r="P25" t="s">
        <v>608</v>
      </c>
      <c r="Q25" t="s">
        <v>122</v>
      </c>
      <c r="R25" t="s">
        <v>109</v>
      </c>
      <c r="X25" t="s">
        <v>334</v>
      </c>
      <c r="AA25" s="10" t="s">
        <v>512</v>
      </c>
      <c r="AB25" s="5" t="e">
        <f>('내역서(기초단가)'!H24+'내역서(기초단가)'!H25)</f>
        <v>#REF!</v>
      </c>
      <c r="AC25" s="10" t="s">
        <v>524</v>
      </c>
      <c r="AD25" s="4" t="e">
        <f t="shared" si="2"/>
        <v>#REF!</v>
      </c>
    </row>
    <row r="26" spans="1:61" ht="18.399999999999999" customHeight="1" x14ac:dyDescent="0.15">
      <c r="A26" s="53" t="s">
        <v>835</v>
      </c>
      <c r="B26" s="54" t="s">
        <v>122</v>
      </c>
      <c r="C26" s="62">
        <v>1</v>
      </c>
      <c r="D26" s="54" t="s">
        <v>98</v>
      </c>
      <c r="E26" s="56">
        <f t="shared" si="0"/>
        <v>0</v>
      </c>
      <c r="F26" s="56" t="e">
        <f>TRUNC((F24+F25),0)</f>
        <v>#REF!</v>
      </c>
      <c r="G26" s="124"/>
      <c r="H26" s="56" t="e">
        <f>TRUNC((H24+H25),0)</f>
        <v>#REF!</v>
      </c>
      <c r="I26" s="124"/>
      <c r="J26" s="56" t="e">
        <f>TRUNC((J24+J25),0)</f>
        <v>#REF!</v>
      </c>
      <c r="K26" s="124"/>
      <c r="L26" s="56" t="e">
        <f>TRUNC((L24+L25),0)</f>
        <v>#REF!</v>
      </c>
      <c r="M26" s="58" t="s">
        <v>122</v>
      </c>
      <c r="N26" t="s">
        <v>122</v>
      </c>
      <c r="P26" t="s">
        <v>90</v>
      </c>
      <c r="Q26" t="s">
        <v>156</v>
      </c>
      <c r="R26" t="s">
        <v>109</v>
      </c>
      <c r="X26" t="s">
        <v>84</v>
      </c>
      <c r="AA26" s="10" t="s">
        <v>384</v>
      </c>
      <c r="AB26" s="5" t="e">
        <f>('내역서(기초단가)'!J24+'내역서(기초단가)'!J25)</f>
        <v>#REF!</v>
      </c>
      <c r="AC26" s="10" t="s">
        <v>437</v>
      </c>
      <c r="AD26" s="4" t="e">
        <f t="shared" si="2"/>
        <v>#REF!</v>
      </c>
    </row>
    <row r="27" spans="1:61" ht="18.399999999999999" customHeight="1" x14ac:dyDescent="0.15">
      <c r="A27" s="6"/>
      <c r="B27" s="2"/>
      <c r="C27" s="59"/>
      <c r="D27" s="2"/>
      <c r="E27" s="9"/>
      <c r="F27" s="9"/>
      <c r="G27" s="9"/>
      <c r="H27" s="9"/>
      <c r="I27" s="9"/>
      <c r="J27" s="9"/>
      <c r="K27" s="9"/>
      <c r="L27" s="9"/>
      <c r="M27" s="7"/>
      <c r="AA27" s="10"/>
      <c r="AB27" s="5"/>
      <c r="AC27" s="10"/>
      <c r="AD27" s="4"/>
      <c r="AE27" s="10"/>
      <c r="AF27" s="5"/>
      <c r="AG27" s="10"/>
      <c r="AH27" s="4"/>
      <c r="AI27" s="10"/>
      <c r="AJ27" s="5"/>
      <c r="AK27" s="10"/>
      <c r="AL27" s="4"/>
      <c r="BI27" s="18"/>
    </row>
    <row r="28" spans="1:61" ht="18.399999999999999" customHeight="1" x14ac:dyDescent="0.15">
      <c r="A28" s="13"/>
      <c r="B28" s="1"/>
      <c r="C28" s="60"/>
      <c r="D28" s="1"/>
      <c r="E28" s="1"/>
      <c r="F28" s="1"/>
      <c r="G28" s="1"/>
      <c r="H28" s="1"/>
      <c r="I28" s="1"/>
      <c r="J28" s="1"/>
      <c r="K28" s="1"/>
      <c r="L28" s="1"/>
      <c r="M28" s="16"/>
    </row>
    <row r="29" spans="1:61" ht="18.399999999999999" customHeight="1" x14ac:dyDescent="0.15">
      <c r="A29" s="6" t="s">
        <v>416</v>
      </c>
      <c r="B29" s="2" t="s">
        <v>122</v>
      </c>
      <c r="C29" s="59">
        <v>1</v>
      </c>
      <c r="D29" s="2" t="s">
        <v>98</v>
      </c>
      <c r="F29" s="9" t="e">
        <f>H29+J29+L29</f>
        <v>#REF!</v>
      </c>
      <c r="H29" s="9" t="e">
        <f>TRUNC(H30,0)</f>
        <v>#REF!</v>
      </c>
      <c r="J29" s="9" t="e">
        <f>TRUNC(J30,0)</f>
        <v>#REF!</v>
      </c>
      <c r="L29" s="9" t="e">
        <f>TRUNC(L30,0)</f>
        <v>#REF!</v>
      </c>
      <c r="M29" s="7" t="s">
        <v>122</v>
      </c>
      <c r="N29" t="s">
        <v>122</v>
      </c>
      <c r="O29" t="s">
        <v>376</v>
      </c>
    </row>
    <row r="30" spans="1:61" ht="18.399999999999999" customHeight="1" x14ac:dyDescent="0.15">
      <c r="A30" s="6" t="s">
        <v>734</v>
      </c>
      <c r="B30" s="2" t="s">
        <v>122</v>
      </c>
      <c r="C30" s="59">
        <v>1</v>
      </c>
      <c r="D30" s="2" t="s">
        <v>98</v>
      </c>
      <c r="E30" s="9" t="e">
        <f>G30+I30+K30</f>
        <v>#REF!</v>
      </c>
      <c r="F30" s="9" t="e">
        <f>H30+J30+L30</f>
        <v>#REF!</v>
      </c>
      <c r="G30" s="9" t="e">
        <f>H33+H263</f>
        <v>#REF!</v>
      </c>
      <c r="H30" s="9" t="e">
        <f>TRUNC(G30*C30,0)</f>
        <v>#REF!</v>
      </c>
      <c r="I30" s="9" t="e">
        <f>J33+J263</f>
        <v>#REF!</v>
      </c>
      <c r="J30" s="9" t="e">
        <f>TRUNC(I30*C30,0)</f>
        <v>#REF!</v>
      </c>
      <c r="K30" s="9" t="e">
        <f>L33+L263</f>
        <v>#REF!</v>
      </c>
      <c r="L30" s="9" t="e">
        <f>TRUNC(K30*C30,0)</f>
        <v>#REF!</v>
      </c>
      <c r="M30" s="7" t="s">
        <v>122</v>
      </c>
      <c r="N30" t="s">
        <v>122</v>
      </c>
      <c r="P30" t="s">
        <v>174</v>
      </c>
      <c r="Q30" t="s">
        <v>122</v>
      </c>
      <c r="R30" t="s">
        <v>467</v>
      </c>
      <c r="BI30" s="131" t="str">
        <f>HYPERLINK("#내역서!A33","AA01 →")</f>
        <v>AA01 →</v>
      </c>
    </row>
    <row r="31" spans="1:61" ht="18.399999999999999" customHeight="1" x14ac:dyDescent="0.15">
      <c r="A31" s="6" t="s">
        <v>238</v>
      </c>
      <c r="B31" s="2" t="s">
        <v>122</v>
      </c>
      <c r="C31" s="59"/>
      <c r="D31" s="2" t="s">
        <v>122</v>
      </c>
      <c r="E31" s="9">
        <f>G31+I31+K31</f>
        <v>0</v>
      </c>
      <c r="F31" s="9">
        <f>H31+J31+L31</f>
        <v>0</v>
      </c>
      <c r="G31" s="1"/>
      <c r="H31" s="9">
        <v>0</v>
      </c>
      <c r="I31" s="1"/>
      <c r="J31" s="9">
        <v>0</v>
      </c>
      <c r="K31" s="1"/>
      <c r="L31" s="9">
        <v>0</v>
      </c>
      <c r="M31" s="7" t="s">
        <v>122</v>
      </c>
      <c r="N31" t="s">
        <v>122</v>
      </c>
      <c r="P31" t="s">
        <v>97</v>
      </c>
      <c r="Q31" t="s">
        <v>210</v>
      </c>
      <c r="R31" t="s">
        <v>122</v>
      </c>
    </row>
    <row r="32" spans="1:61" ht="18.399999999999999" customHeight="1" x14ac:dyDescent="0.15">
      <c r="A32" s="13"/>
      <c r="B32" s="1"/>
      <c r="C32" s="60"/>
      <c r="D32" s="1"/>
      <c r="E32" s="1"/>
      <c r="F32" s="1"/>
      <c r="G32" s="1"/>
      <c r="H32" s="1"/>
      <c r="I32" s="1"/>
      <c r="J32" s="1"/>
      <c r="K32" s="1"/>
      <c r="L32" s="1"/>
      <c r="M32" s="16"/>
    </row>
    <row r="33" spans="1:61" ht="18.399999999999999" customHeight="1" x14ac:dyDescent="0.15">
      <c r="A33" s="65" t="s">
        <v>862</v>
      </c>
      <c r="B33" s="66" t="s">
        <v>122</v>
      </c>
      <c r="C33" s="67">
        <v>1</v>
      </c>
      <c r="D33" s="66" t="s">
        <v>98</v>
      </c>
      <c r="E33" s="68"/>
      <c r="F33" s="69" t="e">
        <f t="shared" ref="F33:F99" si="3">H33+J33+L33</f>
        <v>#REF!</v>
      </c>
      <c r="G33" s="68"/>
      <c r="H33" s="69" t="e">
        <f>TRUNC(H34+H44+H47+H55+H59+H67+H71+H85+H96+H121+H127+H137+H144+H152+H169+H172+H188+H249+H252+H257+H259,0)</f>
        <v>#REF!</v>
      </c>
      <c r="I33" s="68"/>
      <c r="J33" s="69" t="e">
        <f>TRUNC(J34+J44+J47+J55+J59+J67+J71+J85+J96+J121+J127+J137+J144+J152+J169+J172+J188+J249+J252+J257+J259,0)</f>
        <v>#REF!</v>
      </c>
      <c r="K33" s="68"/>
      <c r="L33" s="69" t="e">
        <f>TRUNC(L34+L44+L47+L55+L59+L67+L71+L85+L96+L121+L127+L137+L144+L152+L169+L172+L188+L249+L252+L257+L259,0)</f>
        <v>#REF!</v>
      </c>
      <c r="M33" s="70" t="s">
        <v>122</v>
      </c>
      <c r="N33" t="s">
        <v>122</v>
      </c>
      <c r="O33" t="s">
        <v>467</v>
      </c>
      <c r="Z33" s="9" t="e">
        <f>H37+H38+H41+H42+H45+H46+H48+H49+H50+H51+H52+H53+H54+H56+H57+H58+H60+H61+H62+H64+H65+H66+H68+H69+H72+H73+H74+H75+H76+H77+H78+H79+H80+H81+H82+H83+H84</f>
        <v>#REF!</v>
      </c>
      <c r="AA33" s="9" t="e">
        <f>J37+J38+J41+J42+J45+J46+J48+J49+J50+J51+J52+J53+J54+J56+J57+J58+J60+J61+J62+J64+J65+J66+J68+J69+J72+J73+J74+J75+J76+J77+J78+J79+J80+J81+J82+J83+J84</f>
        <v>#REF!</v>
      </c>
      <c r="AB33" s="9" t="e">
        <f>L37+L38+L41+L42+L45+L46+L48+L49+L50+L51+L52+L53+L54+L56+L57+L58+L60+L61+L62+L64+L65+L66+L68+L69+L72+L73+L74+L75+L76+L77+L78+L79+L80+L81+L82+L83+L84</f>
        <v>#REF!</v>
      </c>
    </row>
    <row r="34" spans="1:61" ht="18.399999999999999" customHeight="1" x14ac:dyDescent="0.15">
      <c r="A34" s="47" t="s">
        <v>628</v>
      </c>
      <c r="B34" s="48" t="s">
        <v>122</v>
      </c>
      <c r="C34" s="63"/>
      <c r="D34" s="48" t="s">
        <v>122</v>
      </c>
      <c r="E34" s="50">
        <f t="shared" ref="E34:E70" si="4">G34+I34+K34</f>
        <v>0</v>
      </c>
      <c r="F34" s="50" t="e">
        <f t="shared" si="3"/>
        <v>#REF!</v>
      </c>
      <c r="G34" s="71"/>
      <c r="H34" s="50" t="e">
        <f>TRUNC(H35+H36+H37+H38+H39+H40+H41+H42+H43,0)</f>
        <v>#REF!</v>
      </c>
      <c r="I34" s="71"/>
      <c r="J34" s="50" t="e">
        <f>TRUNC(J35+J36+J37+J38+J39+J40+J41+J42+J43,0)</f>
        <v>#REF!</v>
      </c>
      <c r="K34" s="71"/>
      <c r="L34" s="50" t="e">
        <f>TRUNC(L35+L36+L37+L38+L39+L40+L41+L42+L43,0)</f>
        <v>#REF!</v>
      </c>
      <c r="M34" s="52" t="s">
        <v>122</v>
      </c>
      <c r="N34" t="s">
        <v>122</v>
      </c>
      <c r="P34" t="s">
        <v>174</v>
      </c>
      <c r="Q34" t="s">
        <v>122</v>
      </c>
      <c r="R34" t="s">
        <v>122</v>
      </c>
      <c r="Z34" s="9" t="e">
        <f>H86+H87+H88+H89+H90+H91+H92+H93+H94+H95+#REF!+#REF!+#REF!+H97+H98+H99+H100+H101+H102+H103+H104+H105+H106+H107+H108+H109+H110+H111+H112+H113+H114+H115+H116</f>
        <v>#REF!</v>
      </c>
      <c r="AA34" s="9" t="e">
        <f>J86+J87+J88+J89+J90+J91+J92+J93+J94+J95+#REF!+#REF!+#REF!+J97+J98+J99+J100+J101+J102+J103+J104+J105+J106+J107+J108+J109+J110+J111+J112+J113+J114+J115+J116</f>
        <v>#REF!</v>
      </c>
      <c r="AB34" s="9" t="e">
        <f>L86+L87+L88+L89+L90+L91+L92+L93+L94+L95+#REF!+#REF!+#REF!+L97+L98+L99+L100+L101+L102+L103+L104+L105+L106+L107+L108+L109+L110+L111+L112+L113+L114+L115+L116</f>
        <v>#REF!</v>
      </c>
    </row>
    <row r="35" spans="1:61" ht="18.399999999999999" customHeight="1" x14ac:dyDescent="0.15">
      <c r="A35" s="6" t="s">
        <v>244</v>
      </c>
      <c r="B35" s="2" t="s">
        <v>256</v>
      </c>
      <c r="C35" s="59">
        <v>1</v>
      </c>
      <c r="D35" s="2" t="s">
        <v>212</v>
      </c>
      <c r="E35" s="9" t="e">
        <f>G35+I35+K35</f>
        <v>#REF!</v>
      </c>
      <c r="F35" s="9" t="e">
        <f>H35+J35+L35</f>
        <v>#REF!</v>
      </c>
      <c r="G35" s="9" t="e">
        <f>#REF!</f>
        <v>#REF!</v>
      </c>
      <c r="H35" s="9" t="e">
        <f t="shared" ref="H35:H43" si="5">TRUNC(G35*C35,0)</f>
        <v>#REF!</v>
      </c>
      <c r="I35" s="9" t="e">
        <f>#REF!</f>
        <v>#REF!</v>
      </c>
      <c r="J35" s="9" t="e">
        <f t="shared" ref="J35:J43" si="6">TRUNC(I35*C35,0)</f>
        <v>#REF!</v>
      </c>
      <c r="K35" s="9" t="e">
        <f>#REF!</f>
        <v>#REF!</v>
      </c>
      <c r="L35" s="9" t="e">
        <f t="shared" ref="L35:L43" si="7">TRUNC(K35*C35,0)</f>
        <v>#REF!</v>
      </c>
      <c r="M35" s="7"/>
      <c r="Z35" s="9"/>
      <c r="AA35" s="9"/>
      <c r="AB35" s="9"/>
      <c r="BI35" s="18"/>
    </row>
    <row r="36" spans="1:61" ht="18.399999999999999" customHeight="1" x14ac:dyDescent="0.15">
      <c r="A36" s="6" t="s">
        <v>244</v>
      </c>
      <c r="B36" s="2" t="s">
        <v>257</v>
      </c>
      <c r="C36" s="59">
        <v>1</v>
      </c>
      <c r="D36" s="2" t="s">
        <v>212</v>
      </c>
      <c r="E36" s="9" t="e">
        <f>G36+I36+K36</f>
        <v>#REF!</v>
      </c>
      <c r="F36" s="9" t="e">
        <f>H36+J36+L36</f>
        <v>#REF!</v>
      </c>
      <c r="G36" s="9" t="e">
        <f>#REF!</f>
        <v>#REF!</v>
      </c>
      <c r="H36" s="9" t="e">
        <f t="shared" si="5"/>
        <v>#REF!</v>
      </c>
      <c r="I36" s="9" t="e">
        <f>#REF!</f>
        <v>#REF!</v>
      </c>
      <c r="J36" s="9" t="e">
        <f t="shared" si="6"/>
        <v>#REF!</v>
      </c>
      <c r="K36" s="9" t="e">
        <f>#REF!</f>
        <v>#REF!</v>
      </c>
      <c r="L36" s="9" t="e">
        <f t="shared" si="7"/>
        <v>#REF!</v>
      </c>
      <c r="M36" s="7"/>
      <c r="Z36" s="9"/>
      <c r="AA36" s="9"/>
      <c r="AB36" s="9"/>
      <c r="BI36" s="18"/>
    </row>
    <row r="37" spans="1:61" ht="18.399999999999999" customHeight="1" x14ac:dyDescent="0.15">
      <c r="A37" s="6" t="s">
        <v>244</v>
      </c>
      <c r="B37" s="2" t="s">
        <v>253</v>
      </c>
      <c r="C37" s="59">
        <v>1</v>
      </c>
      <c r="D37" s="2" t="s">
        <v>212</v>
      </c>
      <c r="E37" s="9" t="e">
        <f t="shared" si="4"/>
        <v>#REF!</v>
      </c>
      <c r="F37" s="9" t="e">
        <f t="shared" si="3"/>
        <v>#REF!</v>
      </c>
      <c r="G37" s="9" t="e">
        <f>#REF!</f>
        <v>#REF!</v>
      </c>
      <c r="H37" s="9" t="e">
        <f t="shared" si="5"/>
        <v>#REF!</v>
      </c>
      <c r="I37" s="9" t="e">
        <f>#REF!</f>
        <v>#REF!</v>
      </c>
      <c r="J37" s="9" t="e">
        <f t="shared" si="6"/>
        <v>#REF!</v>
      </c>
      <c r="K37" s="9" t="e">
        <f>#REF!</f>
        <v>#REF!</v>
      </c>
      <c r="L37" s="9" t="e">
        <f t="shared" si="7"/>
        <v>#REF!</v>
      </c>
      <c r="M37" s="7" t="s">
        <v>122</v>
      </c>
      <c r="N37" t="s">
        <v>122</v>
      </c>
      <c r="P37" t="s">
        <v>97</v>
      </c>
      <c r="Q37" t="s">
        <v>122</v>
      </c>
      <c r="R37" t="s">
        <v>848</v>
      </c>
      <c r="T37" t="s">
        <v>109</v>
      </c>
      <c r="Z37" s="9" t="e">
        <f>H122+H123+H125+H126+H128+H129+H130+H131+H132+H133+H134+H135+H136+H138+H139+H140+H141+H142+H143+H145+H146+H147+H149+H150+H153+H154+H155+H156+H157+H158</f>
        <v>#REF!</v>
      </c>
      <c r="AA37" s="9" t="e">
        <f>J122+J123+J125+J126+J128+J129+J130+J131+J132+J133+J134+J135+J136+J138+J139+J140+J141+J142+J143+J145+J146+J147+J149+J150+J153+J154+J155+J156+J157+J158</f>
        <v>#REF!</v>
      </c>
      <c r="AB37" s="9" t="e">
        <f>L122+L123+L125+L126+L128+L129+L130+L131+L132+L133+L134+L135+L136+L138+L139+L140+L141+L142+L143+L145+L146+L147+L149+L150+L153+L154+L155+L156+L157+L158</f>
        <v>#REF!</v>
      </c>
      <c r="BI37" s="131" t="str">
        <f>HYPERLINK("#일위대가목록!A3","JDR00703 →")</f>
        <v>JDR00703 →</v>
      </c>
    </row>
    <row r="38" spans="1:61" ht="18.399999999999999" customHeight="1" x14ac:dyDescent="0.15">
      <c r="A38" s="6" t="s">
        <v>244</v>
      </c>
      <c r="B38" s="2" t="s">
        <v>258</v>
      </c>
      <c r="C38" s="59">
        <v>1</v>
      </c>
      <c r="D38" s="2" t="s">
        <v>212</v>
      </c>
      <c r="E38" s="9" t="e">
        <f t="shared" si="4"/>
        <v>#REF!</v>
      </c>
      <c r="F38" s="9" t="e">
        <f t="shared" si="3"/>
        <v>#REF!</v>
      </c>
      <c r="G38" s="9" t="e">
        <f>#REF!</f>
        <v>#REF!</v>
      </c>
      <c r="H38" s="9" t="e">
        <f t="shared" si="5"/>
        <v>#REF!</v>
      </c>
      <c r="I38" s="9" t="e">
        <f>#REF!</f>
        <v>#REF!</v>
      </c>
      <c r="J38" s="9" t="e">
        <f t="shared" si="6"/>
        <v>#REF!</v>
      </c>
      <c r="K38" s="9" t="e">
        <f>#REF!</f>
        <v>#REF!</v>
      </c>
      <c r="L38" s="9" t="e">
        <f t="shared" si="7"/>
        <v>#REF!</v>
      </c>
      <c r="M38" s="7" t="s">
        <v>122</v>
      </c>
      <c r="N38" t="s">
        <v>122</v>
      </c>
      <c r="P38" t="s">
        <v>159</v>
      </c>
      <c r="Q38" t="s">
        <v>122</v>
      </c>
      <c r="R38" t="s">
        <v>313</v>
      </c>
      <c r="T38" t="s">
        <v>109</v>
      </c>
      <c r="Z38" s="9" t="e">
        <f>H159+H160+H161+H162+H163+H164+H170+H171+H173+H174+H175+H176+H177+H178+H179+H180+H181+H182+H183+H184+H185+H186+H187+H189+H190+H191+H192+H193+H194+H195</f>
        <v>#REF!</v>
      </c>
      <c r="AA38" s="9" t="e">
        <f>J159+J160+J161+J162+J163+J164+J170+J171+J173+J174+J175+J176+J177+J178+J179+J180+J181+J182+J183+J184+J185+J186+J187+J189+J190+J191+J192+J193+J194+J195</f>
        <v>#REF!</v>
      </c>
      <c r="AB38" s="9" t="e">
        <f>L159+L160+L161+L162+L163+L164+L170+L171+L173+L174+L175+L176+L177+L178+L179+L180+L181+L182+L183+L184+L185+L186+L187+L189+L190+L191+L192+L193+L194+L195</f>
        <v>#REF!</v>
      </c>
      <c r="BI38" s="131" t="str">
        <f>HYPERLINK("#일위대가목록!A4","JDR00703-1 →")</f>
        <v>JDR00703-1 →</v>
      </c>
    </row>
    <row r="39" spans="1:61" ht="18.399999999999999" customHeight="1" x14ac:dyDescent="0.15">
      <c r="A39" s="6" t="s">
        <v>722</v>
      </c>
      <c r="B39" s="2" t="s">
        <v>256</v>
      </c>
      <c r="C39" s="59">
        <v>1</v>
      </c>
      <c r="D39" s="2" t="s">
        <v>212</v>
      </c>
      <c r="E39" s="9" t="e">
        <f>G39+I39+K39</f>
        <v>#REF!</v>
      </c>
      <c r="F39" s="9" t="e">
        <f>H39+J39+L39</f>
        <v>#REF!</v>
      </c>
      <c r="G39" s="9" t="e">
        <f>#REF!</f>
        <v>#REF!</v>
      </c>
      <c r="H39" s="9" t="e">
        <f t="shared" si="5"/>
        <v>#REF!</v>
      </c>
      <c r="I39" s="9" t="e">
        <f>#REF!</f>
        <v>#REF!</v>
      </c>
      <c r="J39" s="9" t="e">
        <f t="shared" si="6"/>
        <v>#REF!</v>
      </c>
      <c r="K39" s="9" t="e">
        <f>#REF!</f>
        <v>#REF!</v>
      </c>
      <c r="L39" s="9" t="e">
        <f t="shared" si="7"/>
        <v>#REF!</v>
      </c>
      <c r="M39" s="7"/>
      <c r="Z39" s="9"/>
      <c r="AA39" s="9"/>
      <c r="AB39" s="9"/>
      <c r="BI39" s="18"/>
    </row>
    <row r="40" spans="1:61" ht="18.399999999999999" customHeight="1" x14ac:dyDescent="0.15">
      <c r="A40" s="6" t="s">
        <v>722</v>
      </c>
      <c r="B40" s="2" t="s">
        <v>257</v>
      </c>
      <c r="C40" s="59">
        <v>1</v>
      </c>
      <c r="D40" s="2" t="s">
        <v>212</v>
      </c>
      <c r="E40" s="9" t="e">
        <f>G40+I40+K40</f>
        <v>#REF!</v>
      </c>
      <c r="F40" s="9" t="e">
        <f>H40+J40+L40</f>
        <v>#REF!</v>
      </c>
      <c r="G40" s="9" t="e">
        <f>#REF!</f>
        <v>#REF!</v>
      </c>
      <c r="H40" s="9" t="e">
        <f t="shared" si="5"/>
        <v>#REF!</v>
      </c>
      <c r="I40" s="9" t="e">
        <f>#REF!</f>
        <v>#REF!</v>
      </c>
      <c r="J40" s="9" t="e">
        <f t="shared" si="6"/>
        <v>#REF!</v>
      </c>
      <c r="K40" s="9" t="e">
        <f>#REF!</f>
        <v>#REF!</v>
      </c>
      <c r="L40" s="9" t="e">
        <f t="shared" si="7"/>
        <v>#REF!</v>
      </c>
      <c r="M40" s="7"/>
      <c r="Z40" s="9"/>
      <c r="AA40" s="9"/>
      <c r="AB40" s="9"/>
      <c r="BI40" s="18"/>
    </row>
    <row r="41" spans="1:61" ht="18.399999999999999" customHeight="1" x14ac:dyDescent="0.15">
      <c r="A41" s="6" t="s">
        <v>722</v>
      </c>
      <c r="B41" s="2" t="s">
        <v>253</v>
      </c>
      <c r="C41" s="59">
        <v>1</v>
      </c>
      <c r="D41" s="2" t="s">
        <v>212</v>
      </c>
      <c r="E41" s="9" t="e">
        <f t="shared" si="4"/>
        <v>#REF!</v>
      </c>
      <c r="F41" s="9" t="e">
        <f t="shared" si="3"/>
        <v>#REF!</v>
      </c>
      <c r="G41" s="9" t="e">
        <f>#REF!</f>
        <v>#REF!</v>
      </c>
      <c r="H41" s="9" t="e">
        <f t="shared" si="5"/>
        <v>#REF!</v>
      </c>
      <c r="I41" s="9" t="e">
        <f>#REF!</f>
        <v>#REF!</v>
      </c>
      <c r="J41" s="9" t="e">
        <f t="shared" si="6"/>
        <v>#REF!</v>
      </c>
      <c r="K41" s="9" t="e">
        <f>#REF!</f>
        <v>#REF!</v>
      </c>
      <c r="L41" s="9" t="e">
        <f t="shared" si="7"/>
        <v>#REF!</v>
      </c>
      <c r="M41" s="7" t="s">
        <v>122</v>
      </c>
      <c r="N41" t="s">
        <v>122</v>
      </c>
      <c r="P41" t="s">
        <v>214</v>
      </c>
      <c r="Q41" t="s">
        <v>122</v>
      </c>
      <c r="R41" t="s">
        <v>60</v>
      </c>
      <c r="T41" t="s">
        <v>109</v>
      </c>
      <c r="Z41" s="9" t="e">
        <f>H196+H197+H198+H199+H200+H201+H202+H203+H204+H205+H206+H207+H208+H209+H210+H211+H212+H213+H214+H215+H216+H217+H218+H219+H220+H221+H222+H223+H224+H225</f>
        <v>#REF!</v>
      </c>
      <c r="AA41" s="9" t="e">
        <f>J196+J197+J198+J199+J200+J201+J202+J203+J204+J205+J206+J207+J208+J209+J210+J211+J212+J213+J214+J215+J216+J217+J218+J219+J220+J221+J222+J223+J224+J225</f>
        <v>#REF!</v>
      </c>
      <c r="AB41" s="9" t="e">
        <f>L196+L197+L198+L199+L200+L201+L202+L203+L204+L205+L206+L207+L208+L209+L210+L211+L212+L213+L214+L215+L216+L217+L218+L219+L220+L221+L222+L223+L224+L225</f>
        <v>#REF!</v>
      </c>
      <c r="BI41" s="131" t="str">
        <f>HYPERLINK("#일위대가목록!A5","JDR00703-2 →")</f>
        <v>JDR00703-2 →</v>
      </c>
    </row>
    <row r="42" spans="1:61" ht="18.399999999999999" customHeight="1" x14ac:dyDescent="0.15">
      <c r="A42" s="6" t="s">
        <v>722</v>
      </c>
      <c r="B42" s="2" t="s">
        <v>258</v>
      </c>
      <c r="C42" s="59">
        <v>1</v>
      </c>
      <c r="D42" s="2" t="s">
        <v>212</v>
      </c>
      <c r="E42" s="9" t="e">
        <f t="shared" si="4"/>
        <v>#REF!</v>
      </c>
      <c r="F42" s="9" t="e">
        <f t="shared" si="3"/>
        <v>#REF!</v>
      </c>
      <c r="G42" s="9" t="e">
        <f>#REF!</f>
        <v>#REF!</v>
      </c>
      <c r="H42" s="9" t="e">
        <f t="shared" si="5"/>
        <v>#REF!</v>
      </c>
      <c r="I42" s="9" t="e">
        <f>#REF!</f>
        <v>#REF!</v>
      </c>
      <c r="J42" s="9" t="e">
        <f t="shared" si="6"/>
        <v>#REF!</v>
      </c>
      <c r="K42" s="9" t="e">
        <f>#REF!</f>
        <v>#REF!</v>
      </c>
      <c r="L42" s="9" t="e">
        <f t="shared" si="7"/>
        <v>#REF!</v>
      </c>
      <c r="M42" s="7" t="s">
        <v>122</v>
      </c>
      <c r="N42" t="s">
        <v>122</v>
      </c>
      <c r="P42" t="s">
        <v>611</v>
      </c>
      <c r="Q42" t="s">
        <v>122</v>
      </c>
      <c r="R42" t="s">
        <v>789</v>
      </c>
      <c r="T42" t="s">
        <v>109</v>
      </c>
      <c r="Z42" s="9" t="e">
        <f>H226+H227+H228+H229+H230+H231+H232+H233+H234+H235+H236+H237+H238+H239+H240+H241+H242+#REF!+#REF!+#REF!+#REF!+#REF!+H243+H244+H245+H246+H247+H248+H250+H251</f>
        <v>#REF!</v>
      </c>
      <c r="AA42" s="9" t="e">
        <f>J226+J227+J228+J229+J230+J231+J232+J233+J234+J235+J236+J237+J238+J239+J240+J241+J242+#REF!+#REF!+#REF!+#REF!+#REF!+J243+J244+J245+J246+J247+J248+J250+J251</f>
        <v>#REF!</v>
      </c>
      <c r="AB42" s="9" t="e">
        <f>L226+L227+L228+L229+L230+L231+L232+L233+L234+L235+L236+L237+L238+L239+L240+L241+L242+#REF!+#REF!+#REF!+#REF!+#REF!+L243+L244+L245+L246+L247+L248+L250+L251</f>
        <v>#REF!</v>
      </c>
      <c r="BI42" s="131" t="str">
        <f>HYPERLINK("#일위대가목록!A6","JDR00703-3 →")</f>
        <v>JDR00703-3 →</v>
      </c>
    </row>
    <row r="43" spans="1:61" ht="18.399999999999999" customHeight="1" x14ac:dyDescent="0.15">
      <c r="A43" s="53" t="s">
        <v>248</v>
      </c>
      <c r="B43" s="54" t="s">
        <v>445</v>
      </c>
      <c r="C43" s="62">
        <v>1</v>
      </c>
      <c r="D43" s="54" t="s">
        <v>212</v>
      </c>
      <c r="E43" s="56" t="e">
        <f t="shared" si="4"/>
        <v>#REF!</v>
      </c>
      <c r="F43" s="56" t="e">
        <f>H43+J43+L43</f>
        <v>#REF!</v>
      </c>
      <c r="G43" s="56" t="e">
        <f>#REF!</f>
        <v>#REF!</v>
      </c>
      <c r="H43" s="56" t="e">
        <f t="shared" si="5"/>
        <v>#REF!</v>
      </c>
      <c r="I43" s="56" t="e">
        <f>#REF!</f>
        <v>#REF!</v>
      </c>
      <c r="J43" s="56" t="e">
        <f t="shared" si="6"/>
        <v>#REF!</v>
      </c>
      <c r="K43" s="56" t="e">
        <f>#REF!</f>
        <v>#REF!</v>
      </c>
      <c r="L43" s="56" t="e">
        <f t="shared" si="7"/>
        <v>#REF!</v>
      </c>
      <c r="M43" s="58" t="s">
        <v>122</v>
      </c>
      <c r="Z43" s="9"/>
      <c r="AA43" s="9"/>
      <c r="AB43" s="9"/>
      <c r="BI43" s="18"/>
    </row>
    <row r="44" spans="1:61" ht="18.399999999999999" customHeight="1" x14ac:dyDescent="0.15">
      <c r="A44" s="47" t="s">
        <v>705</v>
      </c>
      <c r="B44" s="48" t="s">
        <v>122</v>
      </c>
      <c r="C44" s="63"/>
      <c r="D44" s="48" t="s">
        <v>122</v>
      </c>
      <c r="E44" s="50">
        <f t="shared" si="4"/>
        <v>0</v>
      </c>
      <c r="F44" s="50" t="e">
        <f t="shared" si="3"/>
        <v>#REF!</v>
      </c>
      <c r="G44" s="71"/>
      <c r="H44" s="50" t="e">
        <f>TRUNC(H45+H46,0)</f>
        <v>#REF!</v>
      </c>
      <c r="I44" s="71"/>
      <c r="J44" s="50" t="e">
        <f>TRUNC(J45+J46,0)</f>
        <v>#REF!</v>
      </c>
      <c r="K44" s="71"/>
      <c r="L44" s="50" t="e">
        <f>TRUNC(L45+L46,0)</f>
        <v>#REF!</v>
      </c>
      <c r="M44" s="52" t="s">
        <v>122</v>
      </c>
      <c r="N44" t="s">
        <v>122</v>
      </c>
      <c r="P44" t="s">
        <v>121</v>
      </c>
      <c r="Q44" t="s">
        <v>122</v>
      </c>
      <c r="R44" t="s">
        <v>122</v>
      </c>
      <c r="Z44" s="9" t="e">
        <f>H253+H254+H255+H256</f>
        <v>#REF!</v>
      </c>
      <c r="AA44" s="9" t="e">
        <f>J253+J254+J255+J256</f>
        <v>#REF!</v>
      </c>
      <c r="AB44" s="9" t="e">
        <f>L253+L254+L255+L256</f>
        <v>#REF!</v>
      </c>
    </row>
    <row r="45" spans="1:61" ht="18.399999999999999" customHeight="1" x14ac:dyDescent="0.15">
      <c r="A45" s="6" t="s">
        <v>703</v>
      </c>
      <c r="B45" s="2" t="s">
        <v>122</v>
      </c>
      <c r="C45" s="59">
        <v>1</v>
      </c>
      <c r="D45" s="2" t="s">
        <v>189</v>
      </c>
      <c r="E45" s="9" t="e">
        <f t="shared" si="4"/>
        <v>#REF!</v>
      </c>
      <c r="F45" s="9" t="e">
        <f t="shared" si="3"/>
        <v>#REF!</v>
      </c>
      <c r="G45" s="9" t="e">
        <f>#REF!</f>
        <v>#REF!</v>
      </c>
      <c r="H45" s="9" t="e">
        <f>TRUNC(G45*C45,0)</f>
        <v>#REF!</v>
      </c>
      <c r="I45" s="9" t="e">
        <f>#REF!</f>
        <v>#REF!</v>
      </c>
      <c r="J45" s="9" t="e">
        <f>TRUNC(I45*C45,0)</f>
        <v>#REF!</v>
      </c>
      <c r="K45" s="9" t="e">
        <f>#REF!</f>
        <v>#REF!</v>
      </c>
      <c r="L45" s="9" t="e">
        <f>TRUNC(K45*C45,0)</f>
        <v>#REF!</v>
      </c>
      <c r="M45" s="7" t="s">
        <v>122</v>
      </c>
      <c r="N45" t="s">
        <v>122</v>
      </c>
      <c r="P45" t="s">
        <v>173</v>
      </c>
      <c r="Q45" t="s">
        <v>122</v>
      </c>
      <c r="R45" t="s">
        <v>838</v>
      </c>
      <c r="T45" t="s">
        <v>109</v>
      </c>
      <c r="BI45" s="131" t="str">
        <f>HYPERLINK("#일위대가목록!A7","SD000302 →")</f>
        <v>SD000302 →</v>
      </c>
    </row>
    <row r="46" spans="1:61" ht="18.399999999999999" customHeight="1" x14ac:dyDescent="0.15">
      <c r="A46" s="6" t="s">
        <v>588</v>
      </c>
      <c r="B46" s="2" t="s">
        <v>122</v>
      </c>
      <c r="C46" s="59">
        <v>1</v>
      </c>
      <c r="D46" s="2" t="s">
        <v>189</v>
      </c>
      <c r="E46" s="9" t="e">
        <f t="shared" si="4"/>
        <v>#REF!</v>
      </c>
      <c r="F46" s="9" t="e">
        <f t="shared" si="3"/>
        <v>#REF!</v>
      </c>
      <c r="G46" s="9" t="e">
        <f>#REF!</f>
        <v>#REF!</v>
      </c>
      <c r="H46" s="9" t="e">
        <f>TRUNC(G46*C46,0)</f>
        <v>#REF!</v>
      </c>
      <c r="I46" s="9" t="e">
        <f>#REF!</f>
        <v>#REF!</v>
      </c>
      <c r="J46" s="9" t="e">
        <f>TRUNC(I46*C46,0)</f>
        <v>#REF!</v>
      </c>
      <c r="K46" s="9" t="e">
        <f>#REF!</f>
        <v>#REF!</v>
      </c>
      <c r="L46" s="9" t="e">
        <f>TRUNC(K46*C46,0)</f>
        <v>#REF!</v>
      </c>
      <c r="M46" s="7" t="s">
        <v>122</v>
      </c>
      <c r="N46" t="s">
        <v>122</v>
      </c>
      <c r="P46" t="s">
        <v>234</v>
      </c>
      <c r="Q46" t="s">
        <v>122</v>
      </c>
      <c r="R46" t="s">
        <v>776</v>
      </c>
      <c r="T46" t="s">
        <v>109</v>
      </c>
      <c r="BI46" s="131" t="str">
        <f>HYPERLINK("#일위대가목록!A8","SD000302-1 →")</f>
        <v>SD000302-1 →</v>
      </c>
    </row>
    <row r="47" spans="1:61" ht="18.399999999999999" customHeight="1" x14ac:dyDescent="0.15">
      <c r="A47" s="47" t="s">
        <v>624</v>
      </c>
      <c r="B47" s="48" t="s">
        <v>122</v>
      </c>
      <c r="C47" s="63"/>
      <c r="D47" s="48" t="s">
        <v>122</v>
      </c>
      <c r="E47" s="50">
        <f t="shared" si="4"/>
        <v>0</v>
      </c>
      <c r="F47" s="50" t="e">
        <f t="shared" si="3"/>
        <v>#REF!</v>
      </c>
      <c r="G47" s="71"/>
      <c r="H47" s="50" t="e">
        <f>TRUNC(H48+H49+H50+H51+H52+H53+H54,0)</f>
        <v>#REF!</v>
      </c>
      <c r="I47" s="71"/>
      <c r="J47" s="50" t="e">
        <f>TRUNC(J48+J49+J50+J51+J52+J53+J54,0)</f>
        <v>#REF!</v>
      </c>
      <c r="K47" s="71"/>
      <c r="L47" s="50" t="e">
        <f>TRUNC(L48+L49+L50+L51+L52+L53+L54,0)</f>
        <v>#REF!</v>
      </c>
      <c r="M47" s="52" t="s">
        <v>122</v>
      </c>
      <c r="N47" t="s">
        <v>122</v>
      </c>
      <c r="P47" t="s">
        <v>192</v>
      </c>
      <c r="Q47" t="s">
        <v>122</v>
      </c>
      <c r="R47" t="s">
        <v>122</v>
      </c>
    </row>
    <row r="48" spans="1:61" ht="18.399999999999999" customHeight="1" x14ac:dyDescent="0.15">
      <c r="A48" s="6" t="s">
        <v>687</v>
      </c>
      <c r="B48" s="2" t="s">
        <v>28</v>
      </c>
      <c r="C48" s="59">
        <v>1</v>
      </c>
      <c r="D48" s="2" t="s">
        <v>189</v>
      </c>
      <c r="E48" s="9" t="e">
        <f t="shared" si="4"/>
        <v>#REF!</v>
      </c>
      <c r="F48" s="9" t="e">
        <f t="shared" si="3"/>
        <v>#REF!</v>
      </c>
      <c r="G48" s="9" t="e">
        <f>#REF!</f>
        <v>#REF!</v>
      </c>
      <c r="H48" s="9" t="e">
        <f t="shared" ref="H48:H54" si="8">TRUNC(G48*C48,0)</f>
        <v>#REF!</v>
      </c>
      <c r="I48" s="9" t="e">
        <f>#REF!</f>
        <v>#REF!</v>
      </c>
      <c r="J48" s="9" t="e">
        <f t="shared" ref="J48:J54" si="9">TRUNC(I48*C48,0)</f>
        <v>#REF!</v>
      </c>
      <c r="K48" s="9" t="e">
        <f>#REF!</f>
        <v>#REF!</v>
      </c>
      <c r="L48" s="9" t="e">
        <f t="shared" ref="L48:L54" si="10">TRUNC(K48*C48,0)</f>
        <v>#REF!</v>
      </c>
      <c r="M48" s="7" t="s">
        <v>122</v>
      </c>
      <c r="N48" t="s">
        <v>122</v>
      </c>
      <c r="P48" t="s">
        <v>609</v>
      </c>
      <c r="Q48" t="s">
        <v>122</v>
      </c>
      <c r="R48" t="s">
        <v>783</v>
      </c>
      <c r="T48" t="s">
        <v>109</v>
      </c>
      <c r="BI48" s="131" t="str">
        <f>HYPERLINK("#일위대가목록!A9","SD002091-1 →")</f>
        <v>SD002091-1 →</v>
      </c>
    </row>
    <row r="49" spans="1:61" ht="18.399999999999999" customHeight="1" x14ac:dyDescent="0.15">
      <c r="A49" s="6" t="s">
        <v>599</v>
      </c>
      <c r="B49" s="2" t="s">
        <v>28</v>
      </c>
      <c r="C49" s="59">
        <v>1</v>
      </c>
      <c r="D49" s="2" t="s">
        <v>189</v>
      </c>
      <c r="E49" s="9" t="e">
        <f t="shared" si="4"/>
        <v>#REF!</v>
      </c>
      <c r="F49" s="9" t="e">
        <f t="shared" si="3"/>
        <v>#REF!</v>
      </c>
      <c r="G49" s="9" t="e">
        <f>#REF!</f>
        <v>#REF!</v>
      </c>
      <c r="H49" s="9" t="e">
        <f t="shared" si="8"/>
        <v>#REF!</v>
      </c>
      <c r="I49" s="9" t="e">
        <f>#REF!</f>
        <v>#REF!</v>
      </c>
      <c r="J49" s="9" t="e">
        <f t="shared" si="9"/>
        <v>#REF!</v>
      </c>
      <c r="K49" s="9" t="e">
        <f>#REF!</f>
        <v>#REF!</v>
      </c>
      <c r="L49" s="9" t="e">
        <f t="shared" si="10"/>
        <v>#REF!</v>
      </c>
      <c r="M49" s="7" t="s">
        <v>122</v>
      </c>
      <c r="N49" t="s">
        <v>122</v>
      </c>
      <c r="P49" t="s">
        <v>202</v>
      </c>
      <c r="Q49" t="s">
        <v>122</v>
      </c>
      <c r="R49" t="s">
        <v>41</v>
      </c>
      <c r="T49" t="s">
        <v>109</v>
      </c>
      <c r="BI49" s="131" t="str">
        <f>HYPERLINK("#일위대가목록!A10","SD002091-2 →")</f>
        <v>SD002091-2 →</v>
      </c>
    </row>
    <row r="50" spans="1:61" ht="18.399999999999999" customHeight="1" x14ac:dyDescent="0.15">
      <c r="A50" s="6" t="s">
        <v>128</v>
      </c>
      <c r="B50" s="2" t="s">
        <v>28</v>
      </c>
      <c r="C50" s="59">
        <v>1</v>
      </c>
      <c r="D50" s="2" t="s">
        <v>189</v>
      </c>
      <c r="E50" s="9" t="e">
        <f t="shared" si="4"/>
        <v>#REF!</v>
      </c>
      <c r="F50" s="9" t="e">
        <f t="shared" si="3"/>
        <v>#REF!</v>
      </c>
      <c r="G50" s="9" t="e">
        <f>#REF!</f>
        <v>#REF!</v>
      </c>
      <c r="H50" s="9" t="e">
        <f t="shared" si="8"/>
        <v>#REF!</v>
      </c>
      <c r="I50" s="9" t="e">
        <f>#REF!</f>
        <v>#REF!</v>
      </c>
      <c r="J50" s="9" t="e">
        <f t="shared" si="9"/>
        <v>#REF!</v>
      </c>
      <c r="K50" s="9" t="e">
        <f>#REF!</f>
        <v>#REF!</v>
      </c>
      <c r="L50" s="9" t="e">
        <f t="shared" si="10"/>
        <v>#REF!</v>
      </c>
      <c r="M50" s="7" t="s">
        <v>122</v>
      </c>
      <c r="N50" t="s">
        <v>122</v>
      </c>
      <c r="P50" t="s">
        <v>157</v>
      </c>
      <c r="Q50" t="s">
        <v>122</v>
      </c>
      <c r="R50" t="s">
        <v>792</v>
      </c>
      <c r="T50" t="s">
        <v>109</v>
      </c>
      <c r="BI50" s="131" t="str">
        <f>HYPERLINK("#일위대가목록!A11","SD002091-3 →")</f>
        <v>SD002091-3 →</v>
      </c>
    </row>
    <row r="51" spans="1:61" ht="18.399999999999999" customHeight="1" x14ac:dyDescent="0.15">
      <c r="A51" s="6" t="s">
        <v>596</v>
      </c>
      <c r="B51" s="2" t="s">
        <v>763</v>
      </c>
      <c r="C51" s="59">
        <v>1</v>
      </c>
      <c r="D51" s="2" t="s">
        <v>189</v>
      </c>
      <c r="E51" s="9" t="e">
        <f t="shared" si="4"/>
        <v>#REF!</v>
      </c>
      <c r="F51" s="9" t="e">
        <f t="shared" si="3"/>
        <v>#REF!</v>
      </c>
      <c r="G51" s="9" t="e">
        <f>#REF!</f>
        <v>#REF!</v>
      </c>
      <c r="H51" s="9" t="e">
        <f t="shared" si="8"/>
        <v>#REF!</v>
      </c>
      <c r="I51" s="9" t="e">
        <f>#REF!</f>
        <v>#REF!</v>
      </c>
      <c r="J51" s="9" t="e">
        <f t="shared" si="9"/>
        <v>#REF!</v>
      </c>
      <c r="K51" s="9" t="e">
        <f>#REF!</f>
        <v>#REF!</v>
      </c>
      <c r="L51" s="9" t="e">
        <f t="shared" si="10"/>
        <v>#REF!</v>
      </c>
      <c r="M51" s="7" t="s">
        <v>122</v>
      </c>
      <c r="N51" t="s">
        <v>122</v>
      </c>
      <c r="P51" t="s">
        <v>108</v>
      </c>
      <c r="Q51" t="s">
        <v>122</v>
      </c>
      <c r="R51" t="s">
        <v>809</v>
      </c>
      <c r="T51" t="s">
        <v>109</v>
      </c>
      <c r="BI51" s="131" t="str">
        <f>HYPERLINK("#일위대가목록!A12","SD002091 →")</f>
        <v>SD002091 →</v>
      </c>
    </row>
    <row r="52" spans="1:61" ht="18.399999999999999" customHeight="1" x14ac:dyDescent="0.15">
      <c r="A52" s="6" t="s">
        <v>11</v>
      </c>
      <c r="B52" s="2" t="s">
        <v>300</v>
      </c>
      <c r="C52" s="59">
        <v>1</v>
      </c>
      <c r="D52" s="2" t="s">
        <v>189</v>
      </c>
      <c r="E52" s="9" t="e">
        <f t="shared" si="4"/>
        <v>#REF!</v>
      </c>
      <c r="F52" s="9" t="e">
        <f t="shared" si="3"/>
        <v>#REF!</v>
      </c>
      <c r="G52" s="9" t="e">
        <f>#REF!</f>
        <v>#REF!</v>
      </c>
      <c r="H52" s="9" t="e">
        <f t="shared" si="8"/>
        <v>#REF!</v>
      </c>
      <c r="I52" s="9" t="e">
        <f>#REF!</f>
        <v>#REF!</v>
      </c>
      <c r="J52" s="9" t="e">
        <f t="shared" si="9"/>
        <v>#REF!</v>
      </c>
      <c r="K52" s="9" t="e">
        <f>#REF!</f>
        <v>#REF!</v>
      </c>
      <c r="L52" s="9" t="e">
        <f t="shared" si="10"/>
        <v>#REF!</v>
      </c>
      <c r="M52" s="7" t="s">
        <v>122</v>
      </c>
      <c r="N52" t="s">
        <v>122</v>
      </c>
      <c r="P52" t="s">
        <v>194</v>
      </c>
      <c r="Q52" t="s">
        <v>122</v>
      </c>
      <c r="R52" t="s">
        <v>794</v>
      </c>
      <c r="T52" t="s">
        <v>109</v>
      </c>
      <c r="BI52" s="131" t="str">
        <f>HYPERLINK("#일위대가목록!A13","SD002101 →")</f>
        <v>SD002101 →</v>
      </c>
    </row>
    <row r="53" spans="1:61" ht="18.399999999999999" customHeight="1" x14ac:dyDescent="0.15">
      <c r="A53" s="6" t="s">
        <v>613</v>
      </c>
      <c r="B53" s="2" t="s">
        <v>702</v>
      </c>
      <c r="C53" s="59">
        <v>1</v>
      </c>
      <c r="D53" s="2" t="s">
        <v>189</v>
      </c>
      <c r="E53" s="9" t="e">
        <f t="shared" si="4"/>
        <v>#REF!</v>
      </c>
      <c r="F53" s="9" t="e">
        <f t="shared" si="3"/>
        <v>#REF!</v>
      </c>
      <c r="G53" s="9" t="e">
        <f>#REF!</f>
        <v>#REF!</v>
      </c>
      <c r="H53" s="9" t="e">
        <f t="shared" si="8"/>
        <v>#REF!</v>
      </c>
      <c r="I53" s="9" t="e">
        <f>#REF!</f>
        <v>#REF!</v>
      </c>
      <c r="J53" s="9" t="e">
        <f t="shared" si="9"/>
        <v>#REF!</v>
      </c>
      <c r="K53" s="9" t="e">
        <f>#REF!</f>
        <v>#REF!</v>
      </c>
      <c r="L53" s="9" t="e">
        <f t="shared" si="10"/>
        <v>#REF!</v>
      </c>
      <c r="M53" s="7" t="s">
        <v>122</v>
      </c>
      <c r="N53" t="s">
        <v>122</v>
      </c>
      <c r="P53" t="s">
        <v>186</v>
      </c>
      <c r="Q53" t="s">
        <v>122</v>
      </c>
      <c r="R53" t="s">
        <v>459</v>
      </c>
      <c r="T53" t="s">
        <v>109</v>
      </c>
      <c r="BI53" s="131" t="str">
        <f>HYPERLINK("#일위대가목록!A14","SD00211 →")</f>
        <v>SD00211 →</v>
      </c>
    </row>
    <row r="54" spans="1:61" ht="18.399999999999999" customHeight="1" x14ac:dyDescent="0.15">
      <c r="A54" s="6" t="s">
        <v>592</v>
      </c>
      <c r="B54" s="2" t="s">
        <v>554</v>
      </c>
      <c r="C54" s="59">
        <v>1</v>
      </c>
      <c r="D54" s="2" t="s">
        <v>189</v>
      </c>
      <c r="E54" s="9" t="e">
        <f t="shared" si="4"/>
        <v>#REF!</v>
      </c>
      <c r="F54" s="9" t="e">
        <f t="shared" si="3"/>
        <v>#REF!</v>
      </c>
      <c r="G54" s="9" t="e">
        <f>#REF!</f>
        <v>#REF!</v>
      </c>
      <c r="H54" s="9" t="e">
        <f t="shared" si="8"/>
        <v>#REF!</v>
      </c>
      <c r="I54" s="9" t="e">
        <f>#REF!</f>
        <v>#REF!</v>
      </c>
      <c r="J54" s="9" t="e">
        <f t="shared" si="9"/>
        <v>#REF!</v>
      </c>
      <c r="K54" s="9" t="e">
        <f>#REF!</f>
        <v>#REF!</v>
      </c>
      <c r="L54" s="9" t="e">
        <f t="shared" si="10"/>
        <v>#REF!</v>
      </c>
      <c r="M54" s="7" t="s">
        <v>122</v>
      </c>
      <c r="N54" t="s">
        <v>122</v>
      </c>
      <c r="P54" t="s">
        <v>161</v>
      </c>
      <c r="Q54" t="s">
        <v>122</v>
      </c>
      <c r="R54" t="s">
        <v>278</v>
      </c>
      <c r="T54" t="s">
        <v>109</v>
      </c>
      <c r="BI54" s="131" t="str">
        <f>HYPERLINK("#일위대가목록!A15","SD00211-1 →")</f>
        <v>SD00211-1 →</v>
      </c>
    </row>
    <row r="55" spans="1:61" ht="18.399999999999999" customHeight="1" x14ac:dyDescent="0.15">
      <c r="A55" s="47" t="s">
        <v>294</v>
      </c>
      <c r="B55" s="48" t="s">
        <v>122</v>
      </c>
      <c r="C55" s="63"/>
      <c r="D55" s="48" t="s">
        <v>122</v>
      </c>
      <c r="E55" s="50">
        <f t="shared" si="4"/>
        <v>0</v>
      </c>
      <c r="F55" s="50" t="e">
        <f t="shared" si="3"/>
        <v>#REF!</v>
      </c>
      <c r="G55" s="71"/>
      <c r="H55" s="50" t="e">
        <f>TRUNC(H56+H57+H58,0)</f>
        <v>#REF!</v>
      </c>
      <c r="I55" s="71"/>
      <c r="J55" s="50" t="e">
        <f>TRUNC(J56+J57+J58,0)</f>
        <v>#REF!</v>
      </c>
      <c r="K55" s="71"/>
      <c r="L55" s="50" t="e">
        <f>TRUNC(L56+L57+L58,0)</f>
        <v>#REF!</v>
      </c>
      <c r="M55" s="52" t="s">
        <v>122</v>
      </c>
      <c r="N55" t="s">
        <v>122</v>
      </c>
      <c r="P55" t="s">
        <v>103</v>
      </c>
      <c r="Q55" t="s">
        <v>122</v>
      </c>
      <c r="R55" t="s">
        <v>122</v>
      </c>
    </row>
    <row r="56" spans="1:61" ht="18.399999999999999" customHeight="1" x14ac:dyDescent="0.15">
      <c r="A56" s="6" t="s">
        <v>691</v>
      </c>
      <c r="B56" s="2" t="s">
        <v>20</v>
      </c>
      <c r="C56" s="59">
        <v>1</v>
      </c>
      <c r="D56" s="2" t="s">
        <v>231</v>
      </c>
      <c r="E56" s="9" t="e">
        <f t="shared" si="4"/>
        <v>#REF!</v>
      </c>
      <c r="F56" s="9" t="e">
        <f t="shared" si="3"/>
        <v>#REF!</v>
      </c>
      <c r="G56" s="9" t="e">
        <f>#REF!</f>
        <v>#REF!</v>
      </c>
      <c r="H56" s="9" t="e">
        <f>TRUNC(G56*C56,0)</f>
        <v>#REF!</v>
      </c>
      <c r="I56" s="9" t="e">
        <f>#REF!</f>
        <v>#REF!</v>
      </c>
      <c r="J56" s="9" t="e">
        <f>TRUNC(I56*C56,0)</f>
        <v>#REF!</v>
      </c>
      <c r="K56" s="9" t="e">
        <f>#REF!</f>
        <v>#REF!</v>
      </c>
      <c r="L56" s="9" t="e">
        <f>TRUNC(K56*C56,0)</f>
        <v>#REF!</v>
      </c>
      <c r="M56" s="7" t="s">
        <v>122</v>
      </c>
      <c r="N56" t="s">
        <v>122</v>
      </c>
      <c r="P56" t="s">
        <v>180</v>
      </c>
      <c r="Q56" t="s">
        <v>122</v>
      </c>
      <c r="R56" t="s">
        <v>272</v>
      </c>
      <c r="T56" t="s">
        <v>109</v>
      </c>
      <c r="BI56" s="131" t="str">
        <f>HYPERLINK("#일위대가목록!A16","SD00226A →")</f>
        <v>SD00226A →</v>
      </c>
    </row>
    <row r="57" spans="1:61" ht="18.399999999999999" customHeight="1" x14ac:dyDescent="0.15">
      <c r="A57" s="6" t="s">
        <v>133</v>
      </c>
      <c r="B57" s="2" t="s">
        <v>20</v>
      </c>
      <c r="C57" s="59">
        <v>1</v>
      </c>
      <c r="D57" s="2" t="s">
        <v>231</v>
      </c>
      <c r="E57" s="9" t="e">
        <f t="shared" si="4"/>
        <v>#REF!</v>
      </c>
      <c r="F57" s="9" t="e">
        <f t="shared" si="3"/>
        <v>#REF!</v>
      </c>
      <c r="G57" s="9" t="e">
        <f>#REF!</f>
        <v>#REF!</v>
      </c>
      <c r="H57" s="9" t="e">
        <f>TRUNC(G57*C57,0)</f>
        <v>#REF!</v>
      </c>
      <c r="I57" s="9" t="e">
        <f>#REF!</f>
        <v>#REF!</v>
      </c>
      <c r="J57" s="9" t="e">
        <f>TRUNC(I57*C57,0)</f>
        <v>#REF!</v>
      </c>
      <c r="K57" s="9" t="e">
        <f>#REF!</f>
        <v>#REF!</v>
      </c>
      <c r="L57" s="9" t="e">
        <f>TRUNC(K57*C57,0)</f>
        <v>#REF!</v>
      </c>
      <c r="M57" s="7" t="s">
        <v>122</v>
      </c>
      <c r="N57" t="s">
        <v>122</v>
      </c>
      <c r="P57" t="s">
        <v>216</v>
      </c>
      <c r="Q57" t="s">
        <v>122</v>
      </c>
      <c r="R57" t="s">
        <v>852</v>
      </c>
      <c r="T57" t="s">
        <v>109</v>
      </c>
      <c r="BI57" s="131" t="str">
        <f>HYPERLINK("#일위대가목록!A17","SD00226A-1 →")</f>
        <v>SD00226A-1 →</v>
      </c>
    </row>
    <row r="58" spans="1:61" ht="18.399999999999999" customHeight="1" x14ac:dyDescent="0.15">
      <c r="A58" s="6" t="s">
        <v>723</v>
      </c>
      <c r="B58" s="2" t="s">
        <v>20</v>
      </c>
      <c r="C58" s="59">
        <v>1</v>
      </c>
      <c r="D58" s="2" t="s">
        <v>231</v>
      </c>
      <c r="E58" s="9" t="e">
        <f t="shared" si="4"/>
        <v>#REF!</v>
      </c>
      <c r="F58" s="9" t="e">
        <f t="shared" si="3"/>
        <v>#REF!</v>
      </c>
      <c r="G58" s="9" t="e">
        <f>#REF!</f>
        <v>#REF!</v>
      </c>
      <c r="H58" s="9" t="e">
        <f>TRUNC(G58*C58,0)</f>
        <v>#REF!</v>
      </c>
      <c r="I58" s="9" t="e">
        <f>#REF!</f>
        <v>#REF!</v>
      </c>
      <c r="J58" s="9" t="e">
        <f>TRUNC(I58*C58,0)</f>
        <v>#REF!</v>
      </c>
      <c r="K58" s="9" t="e">
        <f>#REF!</f>
        <v>#REF!</v>
      </c>
      <c r="L58" s="9" t="e">
        <f>TRUNC(K58*C58,0)</f>
        <v>#REF!</v>
      </c>
      <c r="M58" s="7" t="s">
        <v>122</v>
      </c>
      <c r="N58" t="s">
        <v>122</v>
      </c>
      <c r="P58" t="s">
        <v>211</v>
      </c>
      <c r="Q58" t="s">
        <v>122</v>
      </c>
      <c r="R58" t="s">
        <v>63</v>
      </c>
      <c r="T58" t="s">
        <v>109</v>
      </c>
      <c r="BI58" s="131" t="str">
        <f>HYPERLINK("#일위대가목록!A18","SD00226A-2 →")</f>
        <v>SD00226A-2 →</v>
      </c>
    </row>
    <row r="59" spans="1:61" ht="18.399999999999999" customHeight="1" x14ac:dyDescent="0.15">
      <c r="A59" s="47" t="s">
        <v>251</v>
      </c>
      <c r="B59" s="48" t="s">
        <v>122</v>
      </c>
      <c r="C59" s="63"/>
      <c r="D59" s="48" t="s">
        <v>122</v>
      </c>
      <c r="E59" s="50">
        <f t="shared" si="4"/>
        <v>0</v>
      </c>
      <c r="F59" s="50" t="e">
        <f t="shared" si="3"/>
        <v>#REF!</v>
      </c>
      <c r="G59" s="71"/>
      <c r="H59" s="50" t="e">
        <f>TRUNC(H60+H61+H62+H63+H64+H65+H66,0)</f>
        <v>#REF!</v>
      </c>
      <c r="I59" s="71"/>
      <c r="J59" s="50" t="e">
        <f>TRUNC(J60+J61+J62+J63+J64+J65+J66,0)</f>
        <v>#REF!</v>
      </c>
      <c r="K59" s="71"/>
      <c r="L59" s="50" t="e">
        <f>TRUNC(L60+L61+L62+L63+L64+L65+L66,0)</f>
        <v>#REF!</v>
      </c>
      <c r="M59" s="52" t="s">
        <v>122</v>
      </c>
      <c r="N59" t="s">
        <v>122</v>
      </c>
      <c r="P59" t="s">
        <v>195</v>
      </c>
      <c r="Q59" t="s">
        <v>122</v>
      </c>
      <c r="R59" t="s">
        <v>122</v>
      </c>
    </row>
    <row r="60" spans="1:61" ht="18.399999999999999" customHeight="1" x14ac:dyDescent="0.15">
      <c r="A60" s="6" t="s">
        <v>772</v>
      </c>
      <c r="B60" s="2" t="s">
        <v>630</v>
      </c>
      <c r="C60" s="59">
        <v>1</v>
      </c>
      <c r="D60" s="2" t="s">
        <v>189</v>
      </c>
      <c r="E60" s="9" t="e">
        <f t="shared" si="4"/>
        <v>#REF!</v>
      </c>
      <c r="F60" s="9" t="e">
        <f t="shared" si="3"/>
        <v>#REF!</v>
      </c>
      <c r="G60" s="9" t="e">
        <f>#REF!</f>
        <v>#REF!</v>
      </c>
      <c r="H60" s="9" t="e">
        <f t="shared" ref="H60:H66" si="11">TRUNC(G60*C60,0)</f>
        <v>#REF!</v>
      </c>
      <c r="I60" s="9" t="e">
        <f>#REF!</f>
        <v>#REF!</v>
      </c>
      <c r="J60" s="9" t="e">
        <f t="shared" ref="J60:J66" si="12">TRUNC(I60*C60,0)</f>
        <v>#REF!</v>
      </c>
      <c r="K60" s="9" t="e">
        <f>#REF!</f>
        <v>#REF!</v>
      </c>
      <c r="L60" s="9" t="e">
        <f t="shared" ref="L60:L66" si="13">TRUNC(K60*C60,0)</f>
        <v>#REF!</v>
      </c>
      <c r="M60" s="7" t="s">
        <v>122</v>
      </c>
      <c r="N60" t="s">
        <v>122</v>
      </c>
      <c r="P60" t="s">
        <v>169</v>
      </c>
      <c r="Q60" t="s">
        <v>122</v>
      </c>
      <c r="R60" t="s">
        <v>52</v>
      </c>
      <c r="T60" t="s">
        <v>109</v>
      </c>
      <c r="BI60" s="131" t="str">
        <f>HYPERLINK("#일위대가목록!A19","SD002161 →")</f>
        <v>SD002161 →</v>
      </c>
    </row>
    <row r="61" spans="1:61" ht="18.399999999999999" customHeight="1" x14ac:dyDescent="0.15">
      <c r="A61" s="6" t="s">
        <v>772</v>
      </c>
      <c r="B61" s="2" t="s">
        <v>660</v>
      </c>
      <c r="C61" s="59">
        <v>1</v>
      </c>
      <c r="D61" s="2" t="s">
        <v>189</v>
      </c>
      <c r="E61" s="9" t="e">
        <f t="shared" si="4"/>
        <v>#REF!</v>
      </c>
      <c r="F61" s="9" t="e">
        <f t="shared" si="3"/>
        <v>#REF!</v>
      </c>
      <c r="G61" s="9" t="e">
        <f>#REF!</f>
        <v>#REF!</v>
      </c>
      <c r="H61" s="9" t="e">
        <f t="shared" si="11"/>
        <v>#REF!</v>
      </c>
      <c r="I61" s="9" t="e">
        <f>#REF!</f>
        <v>#REF!</v>
      </c>
      <c r="J61" s="9" t="e">
        <f t="shared" si="12"/>
        <v>#REF!</v>
      </c>
      <c r="K61" s="9" t="e">
        <f>#REF!</f>
        <v>#REF!</v>
      </c>
      <c r="L61" s="9" t="e">
        <f t="shared" si="13"/>
        <v>#REF!</v>
      </c>
      <c r="M61" s="7" t="s">
        <v>122</v>
      </c>
      <c r="N61" t="s">
        <v>122</v>
      </c>
      <c r="P61" t="s">
        <v>158</v>
      </c>
      <c r="Q61" t="s">
        <v>122</v>
      </c>
      <c r="R61" t="s">
        <v>15</v>
      </c>
      <c r="T61" t="s">
        <v>109</v>
      </c>
      <c r="BI61" s="131" t="str">
        <f>HYPERLINK("#일위대가목록!A20","SD002163 →")</f>
        <v>SD002163 →</v>
      </c>
    </row>
    <row r="62" spans="1:61" ht="18.399999999999999" customHeight="1" x14ac:dyDescent="0.15">
      <c r="A62" s="6" t="s">
        <v>772</v>
      </c>
      <c r="B62" s="2" t="s">
        <v>147</v>
      </c>
      <c r="C62" s="59">
        <v>1</v>
      </c>
      <c r="D62" s="2" t="s">
        <v>189</v>
      </c>
      <c r="E62" s="9" t="e">
        <f t="shared" si="4"/>
        <v>#REF!</v>
      </c>
      <c r="F62" s="9" t="e">
        <f t="shared" si="3"/>
        <v>#REF!</v>
      </c>
      <c r="G62" s="9" t="e">
        <f>#REF!</f>
        <v>#REF!</v>
      </c>
      <c r="H62" s="9" t="e">
        <f t="shared" si="11"/>
        <v>#REF!</v>
      </c>
      <c r="I62" s="9" t="e">
        <f>#REF!</f>
        <v>#REF!</v>
      </c>
      <c r="J62" s="9" t="e">
        <f t="shared" si="12"/>
        <v>#REF!</v>
      </c>
      <c r="K62" s="9" t="e">
        <f>#REF!</f>
        <v>#REF!</v>
      </c>
      <c r="L62" s="9" t="e">
        <f t="shared" si="13"/>
        <v>#REF!</v>
      </c>
      <c r="M62" s="7" t="s">
        <v>122</v>
      </c>
      <c r="N62" t="s">
        <v>122</v>
      </c>
      <c r="P62" t="s">
        <v>176</v>
      </c>
      <c r="Q62" t="s">
        <v>122</v>
      </c>
      <c r="R62" t="s">
        <v>315</v>
      </c>
      <c r="T62" t="s">
        <v>109</v>
      </c>
      <c r="BI62" s="131" t="str">
        <f>HYPERLINK("#일위대가목록!A21","SD002162 →")</f>
        <v>SD002162 →</v>
      </c>
    </row>
    <row r="63" spans="1:61" ht="18.399999999999999" customHeight="1" x14ac:dyDescent="0.15">
      <c r="A63" s="6" t="s">
        <v>255</v>
      </c>
      <c r="B63" s="2" t="s">
        <v>877</v>
      </c>
      <c r="C63" s="59">
        <v>1</v>
      </c>
      <c r="D63" s="2" t="s">
        <v>189</v>
      </c>
      <c r="E63" s="9" t="e">
        <f>G63+I63+K63</f>
        <v>#REF!</v>
      </c>
      <c r="F63" s="9" t="e">
        <f>H63+J63+L63</f>
        <v>#REF!</v>
      </c>
      <c r="G63" s="9" t="e">
        <f>#REF!</f>
        <v>#REF!</v>
      </c>
      <c r="H63" s="9" t="e">
        <f>TRUNC(G63*C63,0)</f>
        <v>#REF!</v>
      </c>
      <c r="I63" s="9" t="e">
        <f>#REF!</f>
        <v>#REF!</v>
      </c>
      <c r="J63" s="9" t="e">
        <f>TRUNC(I63*C63,0)</f>
        <v>#REF!</v>
      </c>
      <c r="K63" s="9" t="e">
        <f>#REF!</f>
        <v>#REF!</v>
      </c>
      <c r="L63" s="9" t="e">
        <f>TRUNC(K63*C63,0)</f>
        <v>#REF!</v>
      </c>
      <c r="M63" s="7"/>
      <c r="BI63" s="18"/>
    </row>
    <row r="64" spans="1:61" ht="18.399999999999999" customHeight="1" x14ac:dyDescent="0.15">
      <c r="A64" s="6" t="s">
        <v>678</v>
      </c>
      <c r="B64" s="2" t="s">
        <v>630</v>
      </c>
      <c r="C64" s="59">
        <v>1</v>
      </c>
      <c r="D64" s="2" t="s">
        <v>189</v>
      </c>
      <c r="E64" s="9" t="e">
        <f t="shared" si="4"/>
        <v>#REF!</v>
      </c>
      <c r="F64" s="9" t="e">
        <f t="shared" si="3"/>
        <v>#REF!</v>
      </c>
      <c r="G64" s="9" t="e">
        <f>#REF!</f>
        <v>#REF!</v>
      </c>
      <c r="H64" s="9" t="e">
        <f t="shared" si="11"/>
        <v>#REF!</v>
      </c>
      <c r="I64" s="9" t="e">
        <f>#REF!</f>
        <v>#REF!</v>
      </c>
      <c r="J64" s="9" t="e">
        <f t="shared" si="12"/>
        <v>#REF!</v>
      </c>
      <c r="K64" s="9" t="e">
        <f>#REF!</f>
        <v>#REF!</v>
      </c>
      <c r="L64" s="9" t="e">
        <f t="shared" si="13"/>
        <v>#REF!</v>
      </c>
      <c r="M64" s="7" t="s">
        <v>122</v>
      </c>
      <c r="N64" t="s">
        <v>122</v>
      </c>
      <c r="P64" t="s">
        <v>608</v>
      </c>
      <c r="Q64" t="s">
        <v>122</v>
      </c>
      <c r="R64" t="s">
        <v>299</v>
      </c>
      <c r="T64" t="s">
        <v>109</v>
      </c>
      <c r="BI64" s="131" t="str">
        <f>HYPERLINK("#일위대가목록!A22","SD002161-1 →")</f>
        <v>SD002161-1 →</v>
      </c>
    </row>
    <row r="65" spans="1:61" ht="18.399999999999999" customHeight="1" x14ac:dyDescent="0.15">
      <c r="A65" s="6" t="s">
        <v>678</v>
      </c>
      <c r="B65" s="2" t="s">
        <v>660</v>
      </c>
      <c r="C65" s="59">
        <v>1</v>
      </c>
      <c r="D65" s="2" t="s">
        <v>189</v>
      </c>
      <c r="E65" s="9" t="e">
        <f t="shared" si="4"/>
        <v>#REF!</v>
      </c>
      <c r="F65" s="9" t="e">
        <f t="shared" si="3"/>
        <v>#REF!</v>
      </c>
      <c r="G65" s="9" t="e">
        <f>#REF!</f>
        <v>#REF!</v>
      </c>
      <c r="H65" s="9" t="e">
        <f t="shared" si="11"/>
        <v>#REF!</v>
      </c>
      <c r="I65" s="9" t="e">
        <f>#REF!</f>
        <v>#REF!</v>
      </c>
      <c r="J65" s="9" t="e">
        <f t="shared" si="12"/>
        <v>#REF!</v>
      </c>
      <c r="K65" s="9" t="e">
        <f>#REF!</f>
        <v>#REF!</v>
      </c>
      <c r="L65" s="9" t="e">
        <f t="shared" si="13"/>
        <v>#REF!</v>
      </c>
      <c r="M65" s="7" t="s">
        <v>122</v>
      </c>
      <c r="N65" t="s">
        <v>122</v>
      </c>
      <c r="P65" t="s">
        <v>90</v>
      </c>
      <c r="Q65" t="s">
        <v>122</v>
      </c>
      <c r="R65" t="s">
        <v>33</v>
      </c>
      <c r="T65" t="s">
        <v>109</v>
      </c>
      <c r="BI65" s="131" t="str">
        <f>HYPERLINK("#일위대가목록!A23","SD002163-1 →")</f>
        <v>SD002163-1 →</v>
      </c>
    </row>
    <row r="66" spans="1:61" ht="18.399999999999999" customHeight="1" x14ac:dyDescent="0.15">
      <c r="A66" s="6" t="s">
        <v>678</v>
      </c>
      <c r="B66" s="2" t="s">
        <v>147</v>
      </c>
      <c r="C66" s="59">
        <v>1</v>
      </c>
      <c r="D66" s="2" t="s">
        <v>189</v>
      </c>
      <c r="E66" s="9" t="e">
        <f t="shared" si="4"/>
        <v>#REF!</v>
      </c>
      <c r="F66" s="9" t="e">
        <f t="shared" si="3"/>
        <v>#REF!</v>
      </c>
      <c r="G66" s="9" t="e">
        <f>#REF!</f>
        <v>#REF!</v>
      </c>
      <c r="H66" s="9" t="e">
        <f t="shared" si="11"/>
        <v>#REF!</v>
      </c>
      <c r="I66" s="9" t="e">
        <f>#REF!</f>
        <v>#REF!</v>
      </c>
      <c r="J66" s="9" t="e">
        <f t="shared" si="12"/>
        <v>#REF!</v>
      </c>
      <c r="K66" s="9" t="e">
        <f>#REF!</f>
        <v>#REF!</v>
      </c>
      <c r="L66" s="9" t="e">
        <f t="shared" si="13"/>
        <v>#REF!</v>
      </c>
      <c r="M66" s="7" t="s">
        <v>122</v>
      </c>
      <c r="N66" t="s">
        <v>122</v>
      </c>
      <c r="P66" t="s">
        <v>163</v>
      </c>
      <c r="Q66" t="s">
        <v>122</v>
      </c>
      <c r="R66" t="s">
        <v>37</v>
      </c>
      <c r="T66" t="s">
        <v>109</v>
      </c>
      <c r="BI66" s="131" t="str">
        <f>HYPERLINK("#일위대가목록!A24","SD002162-1 →")</f>
        <v>SD002162-1 →</v>
      </c>
    </row>
    <row r="67" spans="1:61" ht="18.399999999999999" customHeight="1" x14ac:dyDescent="0.15">
      <c r="A67" s="47" t="s">
        <v>758</v>
      </c>
      <c r="B67" s="48" t="s">
        <v>122</v>
      </c>
      <c r="C67" s="63"/>
      <c r="D67" s="48" t="s">
        <v>122</v>
      </c>
      <c r="E67" s="50">
        <f t="shared" si="4"/>
        <v>0</v>
      </c>
      <c r="F67" s="50" t="e">
        <f>H67+J67+L67</f>
        <v>#REF!</v>
      </c>
      <c r="G67" s="71"/>
      <c r="H67" s="50" t="e">
        <f>TRUNC(H68+H69+H70,0)</f>
        <v>#REF!</v>
      </c>
      <c r="I67" s="71"/>
      <c r="J67" s="50" t="e">
        <f>TRUNC(J68+J69+J70,0)</f>
        <v>#REF!</v>
      </c>
      <c r="K67" s="71"/>
      <c r="L67" s="50" t="e">
        <f>TRUNC(L68+L69+L70,0)</f>
        <v>#REF!</v>
      </c>
      <c r="M67" s="52" t="s">
        <v>122</v>
      </c>
      <c r="N67" t="s">
        <v>122</v>
      </c>
      <c r="P67" t="s">
        <v>218</v>
      </c>
      <c r="Q67" t="s">
        <v>122</v>
      </c>
      <c r="R67" t="s">
        <v>122</v>
      </c>
    </row>
    <row r="68" spans="1:61" ht="18.399999999999999" customHeight="1" x14ac:dyDescent="0.15">
      <c r="A68" s="6" t="s">
        <v>698</v>
      </c>
      <c r="B68" s="2" t="s">
        <v>695</v>
      </c>
      <c r="C68" s="59">
        <v>1</v>
      </c>
      <c r="D68" s="2" t="s">
        <v>114</v>
      </c>
      <c r="E68" s="9" t="e">
        <f t="shared" si="4"/>
        <v>#REF!</v>
      </c>
      <c r="F68" s="9" t="e">
        <f t="shared" si="3"/>
        <v>#REF!</v>
      </c>
      <c r="G68" s="9" t="e">
        <f>#REF!</f>
        <v>#REF!</v>
      </c>
      <c r="H68" s="9" t="e">
        <f>TRUNC(G68*C68,0)</f>
        <v>#REF!</v>
      </c>
      <c r="I68" s="9" t="e">
        <f>#REF!</f>
        <v>#REF!</v>
      </c>
      <c r="J68" s="9" t="e">
        <f>TRUNC(I68*C68,0)</f>
        <v>#REF!</v>
      </c>
      <c r="K68" s="9" t="e">
        <f>#REF!</f>
        <v>#REF!</v>
      </c>
      <c r="L68" s="9" t="e">
        <f>TRUNC(K68*C68,0)</f>
        <v>#REF!</v>
      </c>
      <c r="M68" s="7" t="s">
        <v>122</v>
      </c>
      <c r="N68" t="s">
        <v>122</v>
      </c>
      <c r="P68" t="s">
        <v>607</v>
      </c>
      <c r="Q68" t="s">
        <v>122</v>
      </c>
      <c r="R68" t="s">
        <v>458</v>
      </c>
      <c r="T68" t="s">
        <v>109</v>
      </c>
      <c r="BI68" s="131" t="str">
        <f>HYPERLINK("#일위대가목록!A25","SD00317 →")</f>
        <v>SD00317 →</v>
      </c>
    </row>
    <row r="69" spans="1:61" ht="18.399999999999999" customHeight="1" x14ac:dyDescent="0.15">
      <c r="A69" s="6" t="s">
        <v>698</v>
      </c>
      <c r="B69" s="2" t="s">
        <v>682</v>
      </c>
      <c r="C69" s="59">
        <v>1</v>
      </c>
      <c r="D69" s="2" t="s">
        <v>114</v>
      </c>
      <c r="E69" s="9" t="e">
        <f t="shared" si="4"/>
        <v>#REF!</v>
      </c>
      <c r="F69" s="9" t="e">
        <f t="shared" si="3"/>
        <v>#REF!</v>
      </c>
      <c r="G69" s="9" t="e">
        <f>#REF!</f>
        <v>#REF!</v>
      </c>
      <c r="H69" s="9" t="e">
        <f>TRUNC(G69*C69,0)</f>
        <v>#REF!</v>
      </c>
      <c r="I69" s="9" t="e">
        <f>#REF!</f>
        <v>#REF!</v>
      </c>
      <c r="J69" s="9" t="e">
        <f>TRUNC(I69*C69,0)</f>
        <v>#REF!</v>
      </c>
      <c r="K69" s="9" t="e">
        <f>#REF!</f>
        <v>#REF!</v>
      </c>
      <c r="L69" s="9" t="e">
        <f>TRUNC(K69*C69,0)</f>
        <v>#REF!</v>
      </c>
      <c r="M69" s="7" t="s">
        <v>122</v>
      </c>
      <c r="N69" t="s">
        <v>122</v>
      </c>
      <c r="P69" t="s">
        <v>233</v>
      </c>
      <c r="Q69" t="s">
        <v>122</v>
      </c>
      <c r="R69" t="s">
        <v>369</v>
      </c>
      <c r="T69" t="s">
        <v>109</v>
      </c>
      <c r="BI69" s="131" t="str">
        <f>HYPERLINK("#일위대가목록!A26","SD00318 →")</f>
        <v>SD00318 →</v>
      </c>
    </row>
    <row r="70" spans="1:61" ht="18.399999999999999" customHeight="1" x14ac:dyDescent="0.15">
      <c r="A70" s="53" t="s">
        <v>876</v>
      </c>
      <c r="B70" s="54" t="s">
        <v>124</v>
      </c>
      <c r="C70" s="62">
        <v>1</v>
      </c>
      <c r="D70" s="54" t="s">
        <v>114</v>
      </c>
      <c r="E70" s="56" t="e">
        <f t="shared" si="4"/>
        <v>#REF!</v>
      </c>
      <c r="F70" s="56" t="e">
        <f>H70+J70+L70</f>
        <v>#REF!</v>
      </c>
      <c r="G70" s="56"/>
      <c r="H70" s="56">
        <f>TRUNC(G70*C70,0)</f>
        <v>0</v>
      </c>
      <c r="I70" s="56"/>
      <c r="J70" s="56">
        <f>TRUNC(I70*C70,0)</f>
        <v>0</v>
      </c>
      <c r="K70" s="56" t="e">
        <f>#REF!</f>
        <v>#REF!</v>
      </c>
      <c r="L70" s="56" t="e">
        <f>TRUNC(K70*C70,0)</f>
        <v>#REF!</v>
      </c>
      <c r="M70" s="58" t="s">
        <v>122</v>
      </c>
      <c r="BI70" s="18"/>
    </row>
    <row r="71" spans="1:61" ht="18.399999999999999" customHeight="1" x14ac:dyDescent="0.15">
      <c r="A71" s="47" t="s">
        <v>879</v>
      </c>
      <c r="B71" s="48" t="s">
        <v>122</v>
      </c>
      <c r="C71" s="63"/>
      <c r="D71" s="48" t="s">
        <v>122</v>
      </c>
      <c r="E71" s="50">
        <f t="shared" ref="E71:E100" si="14">G71+I71+K71</f>
        <v>0</v>
      </c>
      <c r="F71" s="50" t="e">
        <f t="shared" si="3"/>
        <v>#REF!</v>
      </c>
      <c r="G71" s="71"/>
      <c r="H71" s="50" t="e">
        <f>TRUNC(H72+H73+H74+H75+H76+H77+H78+H79+H80+H81+H82+H83+H84,0)</f>
        <v>#REF!</v>
      </c>
      <c r="I71" s="71"/>
      <c r="J71" s="50" t="e">
        <f>TRUNC(J72+J73+J74+J75+J76+J77+J78+J79+J80+J81+J82+J83+J84,0)</f>
        <v>#REF!</v>
      </c>
      <c r="K71" s="71"/>
      <c r="L71" s="50" t="e">
        <f>TRUNC(L72+L73+L74+L75+L76+L77+L78+L79+L80+L81+L82+L83+L84,0)</f>
        <v>#REF!</v>
      </c>
      <c r="M71" s="52" t="s">
        <v>122</v>
      </c>
      <c r="N71" t="s">
        <v>122</v>
      </c>
      <c r="P71" t="s">
        <v>213</v>
      </c>
      <c r="Q71" t="s">
        <v>122</v>
      </c>
      <c r="R71" t="s">
        <v>122</v>
      </c>
    </row>
    <row r="72" spans="1:61" ht="18.399999999999999" customHeight="1" x14ac:dyDescent="0.15">
      <c r="A72" s="6" t="s">
        <v>631</v>
      </c>
      <c r="B72" s="2" t="s">
        <v>73</v>
      </c>
      <c r="C72" s="59">
        <v>1</v>
      </c>
      <c r="D72" s="2" t="s">
        <v>87</v>
      </c>
      <c r="E72" s="9" t="e">
        <f t="shared" si="14"/>
        <v>#REF!</v>
      </c>
      <c r="F72" s="9" t="e">
        <f t="shared" si="3"/>
        <v>#REF!</v>
      </c>
      <c r="G72" s="9" t="e">
        <f>#REF!</f>
        <v>#REF!</v>
      </c>
      <c r="H72" s="9" t="e">
        <f t="shared" ref="H72:H84" si="15">TRUNC(G72*C72,0)</f>
        <v>#REF!</v>
      </c>
      <c r="I72" s="9" t="e">
        <f>#REF!</f>
        <v>#REF!</v>
      </c>
      <c r="J72" s="9" t="e">
        <f t="shared" ref="J72:J84" si="16">TRUNC(I72*C72,0)</f>
        <v>#REF!</v>
      </c>
      <c r="K72" s="9" t="e">
        <f>#REF!</f>
        <v>#REF!</v>
      </c>
      <c r="L72" s="9" t="e">
        <f t="shared" ref="L72:L84" si="17">TRUNC(K72*C72,0)</f>
        <v>#REF!</v>
      </c>
      <c r="M72" s="7" t="s">
        <v>122</v>
      </c>
      <c r="N72" t="s">
        <v>122</v>
      </c>
      <c r="P72" t="s">
        <v>111</v>
      </c>
      <c r="Q72" t="s">
        <v>122</v>
      </c>
      <c r="R72" t="s">
        <v>431</v>
      </c>
      <c r="T72" t="s">
        <v>109</v>
      </c>
      <c r="BI72" s="131" t="str">
        <f>HYPERLINK("#일위대가목록!A27","Y623A00 →")</f>
        <v>Y623A00 →</v>
      </c>
    </row>
    <row r="73" spans="1:61" ht="18.399999999999999" customHeight="1" x14ac:dyDescent="0.15">
      <c r="A73" s="6" t="s">
        <v>631</v>
      </c>
      <c r="B73" s="2" t="s">
        <v>597</v>
      </c>
      <c r="C73" s="59">
        <v>1</v>
      </c>
      <c r="D73" s="2" t="s">
        <v>87</v>
      </c>
      <c r="E73" s="9" t="e">
        <f t="shared" si="14"/>
        <v>#REF!</v>
      </c>
      <c r="F73" s="9" t="e">
        <f t="shared" si="3"/>
        <v>#REF!</v>
      </c>
      <c r="G73" s="9" t="e">
        <f>#REF!</f>
        <v>#REF!</v>
      </c>
      <c r="H73" s="9" t="e">
        <f t="shared" si="15"/>
        <v>#REF!</v>
      </c>
      <c r="I73" s="9" t="e">
        <f>#REF!</f>
        <v>#REF!</v>
      </c>
      <c r="J73" s="9" t="e">
        <f t="shared" si="16"/>
        <v>#REF!</v>
      </c>
      <c r="K73" s="9" t="e">
        <f>#REF!</f>
        <v>#REF!</v>
      </c>
      <c r="L73" s="9" t="e">
        <f t="shared" si="17"/>
        <v>#REF!</v>
      </c>
      <c r="M73" s="7" t="s">
        <v>122</v>
      </c>
      <c r="N73" t="s">
        <v>122</v>
      </c>
      <c r="P73" t="s">
        <v>93</v>
      </c>
      <c r="Q73" t="s">
        <v>122</v>
      </c>
      <c r="R73" t="s">
        <v>832</v>
      </c>
      <c r="T73" t="s">
        <v>109</v>
      </c>
      <c r="BI73" s="131" t="str">
        <f>HYPERLINK("#일위대가목록!A28","Y623A00-1 →")</f>
        <v>Y623A00-1 →</v>
      </c>
    </row>
    <row r="74" spans="1:61" ht="18.399999999999999" customHeight="1" x14ac:dyDescent="0.15">
      <c r="A74" s="6" t="s">
        <v>631</v>
      </c>
      <c r="B74" s="2" t="s">
        <v>476</v>
      </c>
      <c r="C74" s="59">
        <v>1</v>
      </c>
      <c r="D74" s="2" t="s">
        <v>89</v>
      </c>
      <c r="E74" s="9" t="e">
        <f t="shared" si="14"/>
        <v>#REF!</v>
      </c>
      <c r="F74" s="9" t="e">
        <f t="shared" si="3"/>
        <v>#REF!</v>
      </c>
      <c r="G74" s="9" t="e">
        <f>#REF!</f>
        <v>#REF!</v>
      </c>
      <c r="H74" s="9" t="e">
        <f t="shared" si="15"/>
        <v>#REF!</v>
      </c>
      <c r="I74" s="9" t="e">
        <f>#REF!</f>
        <v>#REF!</v>
      </c>
      <c r="J74" s="9" t="e">
        <f t="shared" si="16"/>
        <v>#REF!</v>
      </c>
      <c r="K74" s="9" t="e">
        <f>#REF!</f>
        <v>#REF!</v>
      </c>
      <c r="L74" s="9" t="e">
        <f t="shared" si="17"/>
        <v>#REF!</v>
      </c>
      <c r="M74" s="7" t="s">
        <v>122</v>
      </c>
      <c r="N74" t="s">
        <v>122</v>
      </c>
      <c r="P74" t="s">
        <v>215</v>
      </c>
      <c r="Q74" t="s">
        <v>122</v>
      </c>
      <c r="R74" t="s">
        <v>508</v>
      </c>
      <c r="T74" t="s">
        <v>109</v>
      </c>
      <c r="BI74" s="131" t="str">
        <f>HYPERLINK("#일위대가목록!A29","Y623A01 →")</f>
        <v>Y623A01 →</v>
      </c>
    </row>
    <row r="75" spans="1:61" ht="18.399999999999999" customHeight="1" x14ac:dyDescent="0.15">
      <c r="A75" s="6" t="s">
        <v>631</v>
      </c>
      <c r="B75" s="2" t="s">
        <v>79</v>
      </c>
      <c r="C75" s="59">
        <v>1</v>
      </c>
      <c r="D75" s="2" t="s">
        <v>87</v>
      </c>
      <c r="E75" s="9" t="e">
        <f t="shared" si="14"/>
        <v>#REF!</v>
      </c>
      <c r="F75" s="9" t="e">
        <f t="shared" si="3"/>
        <v>#REF!</v>
      </c>
      <c r="G75" s="9" t="e">
        <f>#REF!</f>
        <v>#REF!</v>
      </c>
      <c r="H75" s="9" t="e">
        <f t="shared" si="15"/>
        <v>#REF!</v>
      </c>
      <c r="I75" s="9" t="e">
        <f>#REF!</f>
        <v>#REF!</v>
      </c>
      <c r="J75" s="9" t="e">
        <f t="shared" si="16"/>
        <v>#REF!</v>
      </c>
      <c r="K75" s="9" t="e">
        <f>#REF!</f>
        <v>#REF!</v>
      </c>
      <c r="L75" s="9" t="e">
        <f t="shared" si="17"/>
        <v>#REF!</v>
      </c>
      <c r="M75" s="7" t="s">
        <v>122</v>
      </c>
      <c r="N75" t="s">
        <v>122</v>
      </c>
      <c r="P75" t="s">
        <v>222</v>
      </c>
      <c r="Q75" t="s">
        <v>122</v>
      </c>
      <c r="R75" t="s">
        <v>274</v>
      </c>
      <c r="T75" t="s">
        <v>109</v>
      </c>
      <c r="BI75" s="131" t="str">
        <f>HYPERLINK("#일위대가목록!A30","Y623A00-2 →")</f>
        <v>Y623A00-2 →</v>
      </c>
    </row>
    <row r="76" spans="1:61" ht="18.399999999999999" customHeight="1" x14ac:dyDescent="0.15">
      <c r="A76" s="6" t="s">
        <v>242</v>
      </c>
      <c r="B76" s="2" t="s">
        <v>406</v>
      </c>
      <c r="C76" s="59">
        <v>1</v>
      </c>
      <c r="D76" s="2" t="s">
        <v>87</v>
      </c>
      <c r="E76" s="9" t="e">
        <f t="shared" si="14"/>
        <v>#REF!</v>
      </c>
      <c r="F76" s="9" t="e">
        <f t="shared" si="3"/>
        <v>#REF!</v>
      </c>
      <c r="G76" s="9" t="e">
        <f>#REF!</f>
        <v>#REF!</v>
      </c>
      <c r="H76" s="9" t="e">
        <f t="shared" si="15"/>
        <v>#REF!</v>
      </c>
      <c r="I76" s="9" t="e">
        <f>#REF!</f>
        <v>#REF!</v>
      </c>
      <c r="J76" s="9" t="e">
        <f t="shared" si="16"/>
        <v>#REF!</v>
      </c>
      <c r="K76" s="9" t="e">
        <f>#REF!</f>
        <v>#REF!</v>
      </c>
      <c r="L76" s="9" t="e">
        <f t="shared" si="17"/>
        <v>#REF!</v>
      </c>
      <c r="M76" s="7" t="s">
        <v>122</v>
      </c>
      <c r="N76" t="s">
        <v>122</v>
      </c>
      <c r="P76" t="s">
        <v>126</v>
      </c>
      <c r="Q76" t="s">
        <v>122</v>
      </c>
      <c r="R76" t="s">
        <v>815</v>
      </c>
      <c r="T76" t="s">
        <v>109</v>
      </c>
      <c r="BI76" s="131" t="str">
        <f>HYPERLINK("#일위대가목록!A31","Y623A00-3 →")</f>
        <v>Y623A00-3 →</v>
      </c>
    </row>
    <row r="77" spans="1:61" ht="18.399999999999999" customHeight="1" x14ac:dyDescent="0.15">
      <c r="A77" s="6" t="s">
        <v>339</v>
      </c>
      <c r="B77" s="2" t="s">
        <v>5</v>
      </c>
      <c r="C77" s="59">
        <v>1</v>
      </c>
      <c r="D77" s="2" t="s">
        <v>87</v>
      </c>
      <c r="E77" s="9" t="e">
        <f t="shared" si="14"/>
        <v>#REF!</v>
      </c>
      <c r="F77" s="9" t="e">
        <f t="shared" si="3"/>
        <v>#REF!</v>
      </c>
      <c r="G77" s="9" t="e">
        <f>#REF!</f>
        <v>#REF!</v>
      </c>
      <c r="H77" s="9" t="e">
        <f t="shared" si="15"/>
        <v>#REF!</v>
      </c>
      <c r="I77" s="9" t="e">
        <f>#REF!</f>
        <v>#REF!</v>
      </c>
      <c r="J77" s="9" t="e">
        <f t="shared" si="16"/>
        <v>#REF!</v>
      </c>
      <c r="K77" s="9" t="e">
        <f>#REF!</f>
        <v>#REF!</v>
      </c>
      <c r="L77" s="9" t="e">
        <f t="shared" si="17"/>
        <v>#REF!</v>
      </c>
      <c r="M77" s="7" t="s">
        <v>122</v>
      </c>
      <c r="N77" t="s">
        <v>122</v>
      </c>
      <c r="P77" t="s">
        <v>96</v>
      </c>
      <c r="Q77" t="s">
        <v>122</v>
      </c>
      <c r="R77" t="s">
        <v>287</v>
      </c>
      <c r="T77" t="s">
        <v>109</v>
      </c>
      <c r="BI77" s="131" t="str">
        <f>HYPERLINK("#일위대가목록!A32","Y623A10-50 →")</f>
        <v>Y623A10-50 →</v>
      </c>
    </row>
    <row r="78" spans="1:61" ht="18.399999999999999" customHeight="1" x14ac:dyDescent="0.15">
      <c r="A78" s="6" t="s">
        <v>339</v>
      </c>
      <c r="B78" s="2" t="s">
        <v>602</v>
      </c>
      <c r="C78" s="59">
        <v>1</v>
      </c>
      <c r="D78" s="2" t="s">
        <v>87</v>
      </c>
      <c r="E78" s="9" t="e">
        <f t="shared" si="14"/>
        <v>#REF!</v>
      </c>
      <c r="F78" s="9" t="e">
        <f t="shared" si="3"/>
        <v>#REF!</v>
      </c>
      <c r="G78" s="9" t="e">
        <f>#REF!</f>
        <v>#REF!</v>
      </c>
      <c r="H78" s="9" t="e">
        <f t="shared" si="15"/>
        <v>#REF!</v>
      </c>
      <c r="I78" s="9" t="e">
        <f>#REF!</f>
        <v>#REF!</v>
      </c>
      <c r="J78" s="9" t="e">
        <f t="shared" si="16"/>
        <v>#REF!</v>
      </c>
      <c r="K78" s="9" t="e">
        <f>#REF!</f>
        <v>#REF!</v>
      </c>
      <c r="L78" s="9" t="e">
        <f t="shared" si="17"/>
        <v>#REF!</v>
      </c>
      <c r="M78" s="7" t="s">
        <v>122</v>
      </c>
      <c r="N78" t="s">
        <v>122</v>
      </c>
      <c r="P78" t="s">
        <v>208</v>
      </c>
      <c r="Q78" t="s">
        <v>122</v>
      </c>
      <c r="R78" t="s">
        <v>788</v>
      </c>
      <c r="T78" t="s">
        <v>109</v>
      </c>
      <c r="BI78" s="131" t="str">
        <f>HYPERLINK("#일위대가목록!A33","Y623A10-60 →")</f>
        <v>Y623A10-60 →</v>
      </c>
    </row>
    <row r="79" spans="1:61" ht="18.399999999999999" customHeight="1" x14ac:dyDescent="0.15">
      <c r="A79" s="6" t="s">
        <v>339</v>
      </c>
      <c r="B79" s="2" t="s">
        <v>8</v>
      </c>
      <c r="C79" s="59">
        <v>1</v>
      </c>
      <c r="D79" s="2" t="s">
        <v>87</v>
      </c>
      <c r="E79" s="9" t="e">
        <f t="shared" si="14"/>
        <v>#REF!</v>
      </c>
      <c r="F79" s="9" t="e">
        <f t="shared" si="3"/>
        <v>#REF!</v>
      </c>
      <c r="G79" s="9" t="e">
        <f>#REF!</f>
        <v>#REF!</v>
      </c>
      <c r="H79" s="9" t="e">
        <f t="shared" si="15"/>
        <v>#REF!</v>
      </c>
      <c r="I79" s="9" t="e">
        <f>#REF!</f>
        <v>#REF!</v>
      </c>
      <c r="J79" s="9" t="e">
        <f t="shared" si="16"/>
        <v>#REF!</v>
      </c>
      <c r="K79" s="9" t="e">
        <f>#REF!</f>
        <v>#REF!</v>
      </c>
      <c r="L79" s="9" t="e">
        <f t="shared" si="17"/>
        <v>#REF!</v>
      </c>
      <c r="M79" s="7" t="s">
        <v>122</v>
      </c>
      <c r="N79" t="s">
        <v>122</v>
      </c>
      <c r="P79" t="s">
        <v>187</v>
      </c>
      <c r="Q79" t="s">
        <v>122</v>
      </c>
      <c r="R79" t="s">
        <v>837</v>
      </c>
      <c r="T79" t="s">
        <v>109</v>
      </c>
      <c r="BI79" s="131" t="str">
        <f>HYPERLINK("#일위대가목록!A34","Y623A10-70 →")</f>
        <v>Y623A10-70 →</v>
      </c>
    </row>
    <row r="80" spans="1:61" ht="18.399999999999999" customHeight="1" x14ac:dyDescent="0.15">
      <c r="A80" s="6" t="s">
        <v>339</v>
      </c>
      <c r="B80" s="2" t="s">
        <v>594</v>
      </c>
      <c r="C80" s="59">
        <v>1</v>
      </c>
      <c r="D80" s="2" t="s">
        <v>87</v>
      </c>
      <c r="E80" s="9" t="e">
        <f t="shared" si="14"/>
        <v>#REF!</v>
      </c>
      <c r="F80" s="9" t="e">
        <f t="shared" si="3"/>
        <v>#REF!</v>
      </c>
      <c r="G80" s="9" t="e">
        <f>#REF!</f>
        <v>#REF!</v>
      </c>
      <c r="H80" s="9" t="e">
        <f t="shared" si="15"/>
        <v>#REF!</v>
      </c>
      <c r="I80" s="9" t="e">
        <f>#REF!</f>
        <v>#REF!</v>
      </c>
      <c r="J80" s="9" t="e">
        <f t="shared" si="16"/>
        <v>#REF!</v>
      </c>
      <c r="K80" s="9" t="e">
        <f>#REF!</f>
        <v>#REF!</v>
      </c>
      <c r="L80" s="9" t="e">
        <f t="shared" si="17"/>
        <v>#REF!</v>
      </c>
      <c r="M80" s="7" t="s">
        <v>122</v>
      </c>
      <c r="N80" t="s">
        <v>122</v>
      </c>
      <c r="P80" t="s">
        <v>125</v>
      </c>
      <c r="Q80" t="s">
        <v>122</v>
      </c>
      <c r="R80" t="s">
        <v>17</v>
      </c>
      <c r="T80" t="s">
        <v>109</v>
      </c>
      <c r="BI80" s="131" t="str">
        <f>HYPERLINK("#일위대가목록!A35","Y623A10-80 →")</f>
        <v>Y623A10-80 →</v>
      </c>
    </row>
    <row r="81" spans="1:61" ht="18.399999999999999" customHeight="1" x14ac:dyDescent="0.15">
      <c r="A81" s="6" t="s">
        <v>598</v>
      </c>
      <c r="B81" s="2" t="s">
        <v>5</v>
      </c>
      <c r="C81" s="59">
        <v>1</v>
      </c>
      <c r="D81" s="2" t="s">
        <v>87</v>
      </c>
      <c r="E81" s="9" t="e">
        <f t="shared" si="14"/>
        <v>#REF!</v>
      </c>
      <c r="F81" s="9" t="e">
        <f t="shared" si="3"/>
        <v>#REF!</v>
      </c>
      <c r="G81" s="9" t="e">
        <f>#REF!</f>
        <v>#REF!</v>
      </c>
      <c r="H81" s="9" t="e">
        <f t="shared" si="15"/>
        <v>#REF!</v>
      </c>
      <c r="I81" s="9" t="e">
        <f>#REF!</f>
        <v>#REF!</v>
      </c>
      <c r="J81" s="9" t="e">
        <f t="shared" si="16"/>
        <v>#REF!</v>
      </c>
      <c r="K81" s="9" t="e">
        <f>#REF!</f>
        <v>#REF!</v>
      </c>
      <c r="L81" s="9" t="e">
        <f t="shared" si="17"/>
        <v>#REF!</v>
      </c>
      <c r="M81" s="7" t="s">
        <v>122</v>
      </c>
      <c r="N81" t="s">
        <v>122</v>
      </c>
      <c r="P81" t="s">
        <v>152</v>
      </c>
      <c r="Q81" t="s">
        <v>122</v>
      </c>
      <c r="R81" t="s">
        <v>797</v>
      </c>
      <c r="T81" t="s">
        <v>109</v>
      </c>
      <c r="BI81" s="131" t="str">
        <f>HYPERLINK("#일위대가목록!A36","Y623A20-50 →")</f>
        <v>Y623A20-50 →</v>
      </c>
    </row>
    <row r="82" spans="1:61" ht="18.399999999999999" customHeight="1" x14ac:dyDescent="0.15">
      <c r="A82" s="6" t="s">
        <v>598</v>
      </c>
      <c r="B82" s="2" t="s">
        <v>602</v>
      </c>
      <c r="C82" s="59">
        <v>1</v>
      </c>
      <c r="D82" s="2" t="s">
        <v>87</v>
      </c>
      <c r="E82" s="9" t="e">
        <f t="shared" si="14"/>
        <v>#REF!</v>
      </c>
      <c r="F82" s="9" t="e">
        <f t="shared" si="3"/>
        <v>#REF!</v>
      </c>
      <c r="G82" s="9" t="e">
        <f>#REF!</f>
        <v>#REF!</v>
      </c>
      <c r="H82" s="9" t="e">
        <f t="shared" si="15"/>
        <v>#REF!</v>
      </c>
      <c r="I82" s="9" t="e">
        <f>#REF!</f>
        <v>#REF!</v>
      </c>
      <c r="J82" s="9" t="e">
        <f t="shared" si="16"/>
        <v>#REF!</v>
      </c>
      <c r="K82" s="9" t="e">
        <f>#REF!</f>
        <v>#REF!</v>
      </c>
      <c r="L82" s="9" t="e">
        <f t="shared" si="17"/>
        <v>#REF!</v>
      </c>
      <c r="M82" s="7" t="s">
        <v>122</v>
      </c>
      <c r="N82" t="s">
        <v>122</v>
      </c>
      <c r="P82" t="s">
        <v>228</v>
      </c>
      <c r="Q82" t="s">
        <v>122</v>
      </c>
      <c r="R82" t="s">
        <v>301</v>
      </c>
      <c r="T82" t="s">
        <v>109</v>
      </c>
      <c r="BI82" s="131" t="str">
        <f>HYPERLINK("#일위대가목록!A37","Y623A20-60 →")</f>
        <v>Y623A20-60 →</v>
      </c>
    </row>
    <row r="83" spans="1:61" ht="18.399999999999999" customHeight="1" x14ac:dyDescent="0.15">
      <c r="A83" s="6" t="s">
        <v>598</v>
      </c>
      <c r="B83" s="2" t="s">
        <v>8</v>
      </c>
      <c r="C83" s="59">
        <v>1</v>
      </c>
      <c r="D83" s="2" t="s">
        <v>87</v>
      </c>
      <c r="E83" s="9" t="e">
        <f t="shared" si="14"/>
        <v>#REF!</v>
      </c>
      <c r="F83" s="9" t="e">
        <f t="shared" si="3"/>
        <v>#REF!</v>
      </c>
      <c r="G83" s="9" t="e">
        <f>#REF!</f>
        <v>#REF!</v>
      </c>
      <c r="H83" s="9" t="e">
        <f t="shared" si="15"/>
        <v>#REF!</v>
      </c>
      <c r="I83" s="9" t="e">
        <f>#REF!</f>
        <v>#REF!</v>
      </c>
      <c r="J83" s="9" t="e">
        <f t="shared" si="16"/>
        <v>#REF!</v>
      </c>
      <c r="K83" s="9" t="e">
        <f>#REF!</f>
        <v>#REF!</v>
      </c>
      <c r="L83" s="9" t="e">
        <f t="shared" si="17"/>
        <v>#REF!</v>
      </c>
      <c r="M83" s="7" t="s">
        <v>122</v>
      </c>
      <c r="N83" t="s">
        <v>122</v>
      </c>
      <c r="P83" t="s">
        <v>205</v>
      </c>
      <c r="Q83" t="s">
        <v>122</v>
      </c>
      <c r="R83" t="s">
        <v>57</v>
      </c>
      <c r="T83" t="s">
        <v>109</v>
      </c>
      <c r="BI83" s="131" t="str">
        <f>HYPERLINK("#일위대가목록!A38","Y623A20-70 →")</f>
        <v>Y623A20-70 →</v>
      </c>
    </row>
    <row r="84" spans="1:61" ht="18.399999999999999" customHeight="1" x14ac:dyDescent="0.15">
      <c r="A84" s="6" t="s">
        <v>598</v>
      </c>
      <c r="B84" s="2" t="s">
        <v>594</v>
      </c>
      <c r="C84" s="59">
        <v>1</v>
      </c>
      <c r="D84" s="2" t="s">
        <v>87</v>
      </c>
      <c r="E84" s="9" t="e">
        <f t="shared" si="14"/>
        <v>#REF!</v>
      </c>
      <c r="F84" s="9" t="e">
        <f t="shared" si="3"/>
        <v>#REF!</v>
      </c>
      <c r="G84" s="9" t="e">
        <f>#REF!</f>
        <v>#REF!</v>
      </c>
      <c r="H84" s="9" t="e">
        <f t="shared" si="15"/>
        <v>#REF!</v>
      </c>
      <c r="I84" s="9" t="e">
        <f>#REF!</f>
        <v>#REF!</v>
      </c>
      <c r="J84" s="9" t="e">
        <f t="shared" si="16"/>
        <v>#REF!</v>
      </c>
      <c r="K84" s="9" t="e">
        <f>#REF!</f>
        <v>#REF!</v>
      </c>
      <c r="L84" s="9" t="e">
        <f t="shared" si="17"/>
        <v>#REF!</v>
      </c>
      <c r="M84" s="7" t="s">
        <v>122</v>
      </c>
      <c r="N84" t="s">
        <v>122</v>
      </c>
      <c r="P84" t="s">
        <v>112</v>
      </c>
      <c r="Q84" t="s">
        <v>122</v>
      </c>
      <c r="R84" t="s">
        <v>849</v>
      </c>
      <c r="T84" t="s">
        <v>109</v>
      </c>
      <c r="BI84" s="131" t="str">
        <f>HYPERLINK("#일위대가목록!A39","Y623A20-80 →")</f>
        <v>Y623A20-80 →</v>
      </c>
    </row>
    <row r="85" spans="1:61" ht="18.399999999999999" customHeight="1" x14ac:dyDescent="0.15">
      <c r="A85" s="47" t="s">
        <v>762</v>
      </c>
      <c r="B85" s="48" t="s">
        <v>122</v>
      </c>
      <c r="C85" s="63"/>
      <c r="D85" s="48" t="s">
        <v>122</v>
      </c>
      <c r="E85" s="50">
        <f t="shared" si="14"/>
        <v>0</v>
      </c>
      <c r="F85" s="50" t="e">
        <f t="shared" si="3"/>
        <v>#REF!</v>
      </c>
      <c r="G85" s="71"/>
      <c r="H85" s="50" t="e">
        <f>TRUNC(H86+H87+H88+H89+H90+H91+H92+H93+H94+H95,0)</f>
        <v>#REF!</v>
      </c>
      <c r="I85" s="71"/>
      <c r="J85" s="50" t="e">
        <f>TRUNC(J86+J87+J88+J89+J90+J91+J92+J93+J94+J95,0)</f>
        <v>#REF!</v>
      </c>
      <c r="K85" s="71"/>
      <c r="L85" s="50" t="e">
        <f>TRUNC(L86+L87+L88+L89+L90+L91+L92+L93+L94+L95,0)</f>
        <v>#REF!</v>
      </c>
      <c r="M85" s="52" t="s">
        <v>122</v>
      </c>
      <c r="N85" t="s">
        <v>122</v>
      </c>
      <c r="P85" t="s">
        <v>92</v>
      </c>
      <c r="Q85" t="s">
        <v>122</v>
      </c>
      <c r="R85" t="s">
        <v>122</v>
      </c>
    </row>
    <row r="86" spans="1:61" ht="18.399999999999999" customHeight="1" x14ac:dyDescent="0.15">
      <c r="A86" s="6" t="s">
        <v>616</v>
      </c>
      <c r="B86" s="2" t="s">
        <v>717</v>
      </c>
      <c r="C86" s="59">
        <v>1</v>
      </c>
      <c r="D86" s="2" t="s">
        <v>225</v>
      </c>
      <c r="E86" s="9" t="e">
        <f t="shared" si="14"/>
        <v>#REF!</v>
      </c>
      <c r="F86" s="9" t="e">
        <f t="shared" si="3"/>
        <v>#REF!</v>
      </c>
      <c r="G86" s="9" t="e">
        <f>#REF!</f>
        <v>#REF!</v>
      </c>
      <c r="H86" s="9" t="e">
        <f t="shared" ref="H86:H95" si="18">TRUNC(G86*C86,0)</f>
        <v>#REF!</v>
      </c>
      <c r="I86" s="9" t="e">
        <f>#REF!</f>
        <v>#REF!</v>
      </c>
      <c r="J86" s="9" t="e">
        <f t="shared" ref="J86:J95" si="19">TRUNC(I86*C86,0)</f>
        <v>#REF!</v>
      </c>
      <c r="K86" s="9" t="e">
        <f>#REF!</f>
        <v>#REF!</v>
      </c>
      <c r="L86" s="9" t="e">
        <f t="shared" ref="L86:L95" si="20">TRUNC(K86*C86,0)</f>
        <v>#REF!</v>
      </c>
      <c r="M86" s="7" t="s">
        <v>122</v>
      </c>
      <c r="N86" t="s">
        <v>122</v>
      </c>
      <c r="P86" t="s">
        <v>237</v>
      </c>
      <c r="Q86" t="s">
        <v>122</v>
      </c>
      <c r="R86" t="s">
        <v>393</v>
      </c>
      <c r="T86" t="s">
        <v>109</v>
      </c>
      <c r="BI86" s="131" t="str">
        <f>HYPERLINK("#일위대가목록!A40","SD00298 →")</f>
        <v>SD00298 →</v>
      </c>
    </row>
    <row r="87" spans="1:61" ht="18.399999999999999" customHeight="1" x14ac:dyDescent="0.15">
      <c r="A87" s="6" t="s">
        <v>616</v>
      </c>
      <c r="B87" s="2" t="s">
        <v>633</v>
      </c>
      <c r="C87" s="59">
        <v>1</v>
      </c>
      <c r="D87" s="2" t="s">
        <v>225</v>
      </c>
      <c r="E87" s="9" t="e">
        <f t="shared" si="14"/>
        <v>#REF!</v>
      </c>
      <c r="F87" s="9" t="e">
        <f t="shared" si="3"/>
        <v>#REF!</v>
      </c>
      <c r="G87" s="9" t="e">
        <f>#REF!</f>
        <v>#REF!</v>
      </c>
      <c r="H87" s="9" t="e">
        <f t="shared" si="18"/>
        <v>#REF!</v>
      </c>
      <c r="I87" s="9" t="e">
        <f>#REF!</f>
        <v>#REF!</v>
      </c>
      <c r="J87" s="9" t="e">
        <f t="shared" si="19"/>
        <v>#REF!</v>
      </c>
      <c r="K87" s="9" t="e">
        <f>#REF!</f>
        <v>#REF!</v>
      </c>
      <c r="L87" s="9" t="e">
        <f t="shared" si="20"/>
        <v>#REF!</v>
      </c>
      <c r="M87" s="7" t="s">
        <v>122</v>
      </c>
      <c r="N87" t="s">
        <v>122</v>
      </c>
      <c r="P87" t="s">
        <v>185</v>
      </c>
      <c r="Q87" t="s">
        <v>122</v>
      </c>
      <c r="R87" t="s">
        <v>504</v>
      </c>
      <c r="T87" t="s">
        <v>109</v>
      </c>
      <c r="BI87" s="131" t="str">
        <f>HYPERLINK("#일위대가목록!A41","SD00299 →")</f>
        <v>SD00299 →</v>
      </c>
    </row>
    <row r="88" spans="1:61" ht="18.399999999999999" customHeight="1" x14ac:dyDescent="0.15">
      <c r="A88" s="6" t="s">
        <v>616</v>
      </c>
      <c r="B88" s="2" t="s">
        <v>704</v>
      </c>
      <c r="C88" s="59">
        <v>1</v>
      </c>
      <c r="D88" s="2" t="s">
        <v>225</v>
      </c>
      <c r="E88" s="9" t="e">
        <f t="shared" si="14"/>
        <v>#REF!</v>
      </c>
      <c r="F88" s="9" t="e">
        <f t="shared" si="3"/>
        <v>#REF!</v>
      </c>
      <c r="G88" s="9" t="e">
        <f>#REF!</f>
        <v>#REF!</v>
      </c>
      <c r="H88" s="9" t="e">
        <f t="shared" si="18"/>
        <v>#REF!</v>
      </c>
      <c r="I88" s="9" t="e">
        <f>#REF!</f>
        <v>#REF!</v>
      </c>
      <c r="J88" s="9" t="e">
        <f t="shared" si="19"/>
        <v>#REF!</v>
      </c>
      <c r="K88" s="9" t="e">
        <f>#REF!</f>
        <v>#REF!</v>
      </c>
      <c r="L88" s="9" t="e">
        <f t="shared" si="20"/>
        <v>#REF!</v>
      </c>
      <c r="M88" s="7" t="s">
        <v>122</v>
      </c>
      <c r="N88" t="s">
        <v>122</v>
      </c>
      <c r="P88" t="s">
        <v>110</v>
      </c>
      <c r="Q88" t="s">
        <v>122</v>
      </c>
      <c r="R88" t="s">
        <v>441</v>
      </c>
      <c r="T88" t="s">
        <v>109</v>
      </c>
      <c r="BI88" s="131" t="str">
        <f>HYPERLINK("#일위대가목록!A42","SD00300 →")</f>
        <v>SD00300 →</v>
      </c>
    </row>
    <row r="89" spans="1:61" ht="18.399999999999999" customHeight="1" x14ac:dyDescent="0.15">
      <c r="A89" s="6" t="s">
        <v>616</v>
      </c>
      <c r="B89" s="2" t="s">
        <v>658</v>
      </c>
      <c r="C89" s="59">
        <v>1</v>
      </c>
      <c r="D89" s="2" t="s">
        <v>225</v>
      </c>
      <c r="E89" s="9" t="e">
        <f t="shared" si="14"/>
        <v>#REF!</v>
      </c>
      <c r="F89" s="9" t="e">
        <f t="shared" si="3"/>
        <v>#REF!</v>
      </c>
      <c r="G89" s="9" t="e">
        <f>#REF!</f>
        <v>#REF!</v>
      </c>
      <c r="H89" s="9" t="e">
        <f t="shared" si="18"/>
        <v>#REF!</v>
      </c>
      <c r="I89" s="9" t="e">
        <f>#REF!</f>
        <v>#REF!</v>
      </c>
      <c r="J89" s="9" t="e">
        <f t="shared" si="19"/>
        <v>#REF!</v>
      </c>
      <c r="K89" s="9" t="e">
        <f>#REF!</f>
        <v>#REF!</v>
      </c>
      <c r="L89" s="9" t="e">
        <f t="shared" si="20"/>
        <v>#REF!</v>
      </c>
      <c r="M89" s="7" t="s">
        <v>122</v>
      </c>
      <c r="N89" t="s">
        <v>122</v>
      </c>
      <c r="P89" t="s">
        <v>88</v>
      </c>
      <c r="Q89" t="s">
        <v>122</v>
      </c>
      <c r="R89" t="s">
        <v>555</v>
      </c>
      <c r="T89" t="s">
        <v>109</v>
      </c>
      <c r="BI89" s="131" t="str">
        <f>HYPERLINK("#일위대가목록!A43","SD00301 →")</f>
        <v>SD00301 →</v>
      </c>
    </row>
    <row r="90" spans="1:61" ht="18.399999999999999" customHeight="1" x14ac:dyDescent="0.15">
      <c r="A90" s="6" t="s">
        <v>347</v>
      </c>
      <c r="B90" s="2" t="s">
        <v>618</v>
      </c>
      <c r="C90" s="59">
        <v>1</v>
      </c>
      <c r="D90" s="2" t="s">
        <v>225</v>
      </c>
      <c r="E90" s="9" t="e">
        <f t="shared" si="14"/>
        <v>#REF!</v>
      </c>
      <c r="F90" s="9" t="e">
        <f t="shared" si="3"/>
        <v>#REF!</v>
      </c>
      <c r="G90" s="9" t="e">
        <f>#REF!</f>
        <v>#REF!</v>
      </c>
      <c r="H90" s="9" t="e">
        <f t="shared" si="18"/>
        <v>#REF!</v>
      </c>
      <c r="I90" s="9" t="e">
        <f>#REF!</f>
        <v>#REF!</v>
      </c>
      <c r="J90" s="9" t="e">
        <f t="shared" si="19"/>
        <v>#REF!</v>
      </c>
      <c r="K90" s="9" t="e">
        <f>#REF!</f>
        <v>#REF!</v>
      </c>
      <c r="L90" s="9" t="e">
        <f t="shared" si="20"/>
        <v>#REF!</v>
      </c>
      <c r="M90" s="7" t="s">
        <v>122</v>
      </c>
      <c r="N90" t="s">
        <v>122</v>
      </c>
      <c r="P90" t="s">
        <v>170</v>
      </c>
      <c r="Q90" t="s">
        <v>122</v>
      </c>
      <c r="R90" t="s">
        <v>530</v>
      </c>
      <c r="T90" t="s">
        <v>109</v>
      </c>
      <c r="BI90" s="131" t="str">
        <f>HYPERLINK("#일위대가목록!A44","SD00303 →")</f>
        <v>SD00303 →</v>
      </c>
    </row>
    <row r="91" spans="1:61" ht="18.399999999999999" customHeight="1" x14ac:dyDescent="0.15">
      <c r="A91" s="6" t="s">
        <v>347</v>
      </c>
      <c r="B91" s="2" t="s">
        <v>742</v>
      </c>
      <c r="C91" s="59">
        <v>1</v>
      </c>
      <c r="D91" s="2" t="s">
        <v>225</v>
      </c>
      <c r="E91" s="9" t="e">
        <f t="shared" si="14"/>
        <v>#REF!</v>
      </c>
      <c r="F91" s="9" t="e">
        <f t="shared" si="3"/>
        <v>#REF!</v>
      </c>
      <c r="G91" s="9" t="e">
        <f>#REF!</f>
        <v>#REF!</v>
      </c>
      <c r="H91" s="9" t="e">
        <f t="shared" si="18"/>
        <v>#REF!</v>
      </c>
      <c r="I91" s="9" t="e">
        <f>#REF!</f>
        <v>#REF!</v>
      </c>
      <c r="J91" s="9" t="e">
        <f t="shared" si="19"/>
        <v>#REF!</v>
      </c>
      <c r="K91" s="9" t="e">
        <f>#REF!</f>
        <v>#REF!</v>
      </c>
      <c r="L91" s="9" t="e">
        <f t="shared" si="20"/>
        <v>#REF!</v>
      </c>
      <c r="M91" s="7" t="s">
        <v>122</v>
      </c>
      <c r="N91" t="s">
        <v>122</v>
      </c>
      <c r="P91" t="s">
        <v>227</v>
      </c>
      <c r="Q91" t="s">
        <v>122</v>
      </c>
      <c r="R91" t="s">
        <v>463</v>
      </c>
      <c r="T91" t="s">
        <v>109</v>
      </c>
      <c r="BI91" s="131" t="str">
        <f>HYPERLINK("#일위대가목록!A45","SD00304 →")</f>
        <v>SD00304 →</v>
      </c>
    </row>
    <row r="92" spans="1:61" ht="18.399999999999999" customHeight="1" x14ac:dyDescent="0.15">
      <c r="A92" s="6" t="s">
        <v>347</v>
      </c>
      <c r="B92" s="2" t="s">
        <v>593</v>
      </c>
      <c r="C92" s="59">
        <v>1</v>
      </c>
      <c r="D92" s="2" t="s">
        <v>225</v>
      </c>
      <c r="E92" s="9" t="e">
        <f t="shared" si="14"/>
        <v>#REF!</v>
      </c>
      <c r="F92" s="9" t="e">
        <f t="shared" si="3"/>
        <v>#REF!</v>
      </c>
      <c r="G92" s="9" t="e">
        <f>#REF!</f>
        <v>#REF!</v>
      </c>
      <c r="H92" s="9" t="e">
        <f t="shared" si="18"/>
        <v>#REF!</v>
      </c>
      <c r="I92" s="9" t="e">
        <f>#REF!</f>
        <v>#REF!</v>
      </c>
      <c r="J92" s="9" t="e">
        <f t="shared" si="19"/>
        <v>#REF!</v>
      </c>
      <c r="K92" s="9" t="e">
        <f>#REF!</f>
        <v>#REF!</v>
      </c>
      <c r="L92" s="9" t="e">
        <f t="shared" si="20"/>
        <v>#REF!</v>
      </c>
      <c r="M92" s="7" t="s">
        <v>122</v>
      </c>
      <c r="N92" t="s">
        <v>122</v>
      </c>
      <c r="P92" t="s">
        <v>178</v>
      </c>
      <c r="Q92" t="s">
        <v>122</v>
      </c>
      <c r="R92" t="s">
        <v>541</v>
      </c>
      <c r="T92" t="s">
        <v>109</v>
      </c>
      <c r="BI92" s="131" t="str">
        <f>HYPERLINK("#일위대가목록!A46","SD00305 →")</f>
        <v>SD00305 →</v>
      </c>
    </row>
    <row r="93" spans="1:61" ht="18.399999999999999" customHeight="1" x14ac:dyDescent="0.15">
      <c r="A93" s="6" t="s">
        <v>130</v>
      </c>
      <c r="B93" s="2" t="s">
        <v>601</v>
      </c>
      <c r="C93" s="59">
        <v>1</v>
      </c>
      <c r="D93" s="2" t="s">
        <v>189</v>
      </c>
      <c r="E93" s="9" t="e">
        <f t="shared" si="14"/>
        <v>#REF!</v>
      </c>
      <c r="F93" s="9" t="e">
        <f t="shared" si="3"/>
        <v>#REF!</v>
      </c>
      <c r="G93" s="9" t="e">
        <f>#REF!</f>
        <v>#REF!</v>
      </c>
      <c r="H93" s="9" t="e">
        <f t="shared" si="18"/>
        <v>#REF!</v>
      </c>
      <c r="I93" s="9" t="e">
        <f>#REF!</f>
        <v>#REF!</v>
      </c>
      <c r="J93" s="9" t="e">
        <f t="shared" si="19"/>
        <v>#REF!</v>
      </c>
      <c r="K93" s="9" t="e">
        <f>#REF!</f>
        <v>#REF!</v>
      </c>
      <c r="L93" s="9" t="e">
        <f t="shared" si="20"/>
        <v>#REF!</v>
      </c>
      <c r="M93" s="7" t="s">
        <v>122</v>
      </c>
      <c r="N93" t="s">
        <v>122</v>
      </c>
      <c r="P93" t="s">
        <v>181</v>
      </c>
      <c r="Q93" t="s">
        <v>122</v>
      </c>
      <c r="R93" t="s">
        <v>497</v>
      </c>
      <c r="T93" t="s">
        <v>109</v>
      </c>
      <c r="BI93" s="131" t="str">
        <f>HYPERLINK("#일위대가목록!A47","SSA0301 →")</f>
        <v>SSA0301 →</v>
      </c>
    </row>
    <row r="94" spans="1:61" ht="18.399999999999999" customHeight="1" x14ac:dyDescent="0.15">
      <c r="A94" s="6" t="s">
        <v>130</v>
      </c>
      <c r="B94" s="2" t="s">
        <v>600</v>
      </c>
      <c r="C94" s="59">
        <v>1</v>
      </c>
      <c r="D94" s="2" t="s">
        <v>189</v>
      </c>
      <c r="E94" s="9" t="e">
        <f t="shared" si="14"/>
        <v>#REF!</v>
      </c>
      <c r="F94" s="9" t="e">
        <f t="shared" si="3"/>
        <v>#REF!</v>
      </c>
      <c r="G94" s="9" t="e">
        <f>#REF!</f>
        <v>#REF!</v>
      </c>
      <c r="H94" s="9" t="e">
        <f t="shared" si="18"/>
        <v>#REF!</v>
      </c>
      <c r="I94" s="9" t="e">
        <f>#REF!</f>
        <v>#REF!</v>
      </c>
      <c r="J94" s="9" t="e">
        <f t="shared" si="19"/>
        <v>#REF!</v>
      </c>
      <c r="K94" s="9" t="e">
        <f>#REF!</f>
        <v>#REF!</v>
      </c>
      <c r="L94" s="9" t="e">
        <f t="shared" si="20"/>
        <v>#REF!</v>
      </c>
      <c r="M94" s="7" t="s">
        <v>122</v>
      </c>
      <c r="N94" t="s">
        <v>122</v>
      </c>
      <c r="P94" t="s">
        <v>101</v>
      </c>
      <c r="Q94" t="s">
        <v>122</v>
      </c>
      <c r="R94" t="s">
        <v>473</v>
      </c>
      <c r="T94" t="s">
        <v>109</v>
      </c>
      <c r="BI94" s="131" t="str">
        <f>HYPERLINK("#일위대가목록!A48","SSA0303 →")</f>
        <v>SSA0303 →</v>
      </c>
    </row>
    <row r="95" spans="1:61" ht="18.399999999999999" customHeight="1" x14ac:dyDescent="0.15">
      <c r="A95" s="6" t="s">
        <v>130</v>
      </c>
      <c r="B95" s="2" t="s">
        <v>622</v>
      </c>
      <c r="C95" s="59">
        <v>1</v>
      </c>
      <c r="D95" s="2" t="s">
        <v>189</v>
      </c>
      <c r="E95" s="9" t="e">
        <f t="shared" si="14"/>
        <v>#REF!</v>
      </c>
      <c r="F95" s="9" t="e">
        <f t="shared" si="3"/>
        <v>#REF!</v>
      </c>
      <c r="G95" s="9" t="e">
        <f>#REF!</f>
        <v>#REF!</v>
      </c>
      <c r="H95" s="9" t="e">
        <f t="shared" si="18"/>
        <v>#REF!</v>
      </c>
      <c r="I95" s="9" t="e">
        <f>#REF!</f>
        <v>#REF!</v>
      </c>
      <c r="J95" s="9" t="e">
        <f t="shared" si="19"/>
        <v>#REF!</v>
      </c>
      <c r="K95" s="9" t="e">
        <f>#REF!</f>
        <v>#REF!</v>
      </c>
      <c r="L95" s="9" t="e">
        <f t="shared" si="20"/>
        <v>#REF!</v>
      </c>
      <c r="M95" s="7" t="s">
        <v>122</v>
      </c>
      <c r="N95" t="s">
        <v>122</v>
      </c>
      <c r="P95" t="s">
        <v>230</v>
      </c>
      <c r="Q95" t="s">
        <v>122</v>
      </c>
      <c r="R95" t="s">
        <v>511</v>
      </c>
      <c r="T95" t="s">
        <v>109</v>
      </c>
      <c r="BI95" s="131" t="str">
        <f>HYPERLINK("#일위대가목록!A49","SSA0305 →")</f>
        <v>SSA0305 →</v>
      </c>
    </row>
    <row r="96" spans="1:61" ht="18.399999999999999" customHeight="1" x14ac:dyDescent="0.15">
      <c r="A96" s="47" t="s">
        <v>712</v>
      </c>
      <c r="B96" s="48" t="s">
        <v>122</v>
      </c>
      <c r="C96" s="63"/>
      <c r="D96" s="48" t="s">
        <v>122</v>
      </c>
      <c r="E96" s="50">
        <f t="shared" si="14"/>
        <v>0</v>
      </c>
      <c r="F96" s="50" t="e">
        <f t="shared" si="3"/>
        <v>#REF!</v>
      </c>
      <c r="G96" s="71"/>
      <c r="H96" s="50" t="e">
        <f>TRUNC(H97+H98+H99+H100+H101+H102+H103+H104+H105+H106+H107+H108+H109+H110+H111+H112+H113+H114+H115+H116+H118+H117+H119+H120,0)</f>
        <v>#REF!</v>
      </c>
      <c r="I96" s="71"/>
      <c r="J96" s="50" t="e">
        <f>TRUNC(J97+J98+J99+J100+J101+J102+J103+J104+J105+J106+J107+J108+J109+J110+J111+J112+J113+J114+J115+J116+J118+J117+J119+J120,0)</f>
        <v>#REF!</v>
      </c>
      <c r="K96" s="71"/>
      <c r="L96" s="50" t="e">
        <f>TRUNC(L97+L98+L99+L100+L101+L102+L103+L104+L105+L106+L107+L108+L109+L110+L111+L112+L113+L114+L115+L116,0)</f>
        <v>#REF!</v>
      </c>
      <c r="M96" s="52" t="s">
        <v>122</v>
      </c>
      <c r="N96" t="s">
        <v>122</v>
      </c>
      <c r="P96" t="s">
        <v>150</v>
      </c>
      <c r="Q96" t="s">
        <v>122</v>
      </c>
      <c r="R96" t="s">
        <v>122</v>
      </c>
    </row>
    <row r="97" spans="1:61" ht="18.399999999999999" customHeight="1" x14ac:dyDescent="0.15">
      <c r="A97" s="6" t="s">
        <v>673</v>
      </c>
      <c r="B97" s="2" t="s">
        <v>137</v>
      </c>
      <c r="C97" s="59">
        <v>1</v>
      </c>
      <c r="D97" s="2" t="s">
        <v>148</v>
      </c>
      <c r="E97" s="9" t="e">
        <f t="shared" si="14"/>
        <v>#REF!</v>
      </c>
      <c r="F97" s="9" t="e">
        <f t="shared" si="3"/>
        <v>#REF!</v>
      </c>
      <c r="G97" s="9" t="e">
        <f>#REF!</f>
        <v>#REF!</v>
      </c>
      <c r="H97" s="9" t="e">
        <f t="shared" ref="H97:H116" si="21">TRUNC(G97*C97,0)</f>
        <v>#REF!</v>
      </c>
      <c r="I97" s="9" t="e">
        <f>#REF!</f>
        <v>#REF!</v>
      </c>
      <c r="J97" s="9" t="e">
        <f t="shared" ref="J97:J116" si="22">TRUNC(I97*C97,0)</f>
        <v>#REF!</v>
      </c>
      <c r="K97" s="9" t="e">
        <f>#REF!</f>
        <v>#REF!</v>
      </c>
      <c r="L97" s="9" t="e">
        <f t="shared" ref="L97:L116" si="23">TRUNC(K97*C97,0)</f>
        <v>#REF!</v>
      </c>
      <c r="M97" s="7" t="s">
        <v>122</v>
      </c>
      <c r="N97" t="s">
        <v>122</v>
      </c>
      <c r="P97" t="s">
        <v>105</v>
      </c>
      <c r="Q97" t="s">
        <v>122</v>
      </c>
      <c r="R97" t="s">
        <v>771</v>
      </c>
      <c r="T97" t="s">
        <v>109</v>
      </c>
      <c r="BI97" s="131" t="str">
        <f>HYPERLINK("#일위대가목록!A53","SE0750200 →")</f>
        <v>SE0750200 →</v>
      </c>
    </row>
    <row r="98" spans="1:61" ht="18.399999999999999" customHeight="1" x14ac:dyDescent="0.15">
      <c r="A98" s="6" t="s">
        <v>673</v>
      </c>
      <c r="B98" s="2" t="s">
        <v>720</v>
      </c>
      <c r="C98" s="59">
        <v>1</v>
      </c>
      <c r="D98" s="2" t="s">
        <v>148</v>
      </c>
      <c r="E98" s="9" t="e">
        <f t="shared" si="14"/>
        <v>#REF!</v>
      </c>
      <c r="F98" s="9" t="e">
        <f t="shared" si="3"/>
        <v>#REF!</v>
      </c>
      <c r="G98" s="9" t="e">
        <f>#REF!</f>
        <v>#REF!</v>
      </c>
      <c r="H98" s="9" t="e">
        <f t="shared" si="21"/>
        <v>#REF!</v>
      </c>
      <c r="I98" s="9" t="e">
        <f>#REF!</f>
        <v>#REF!</v>
      </c>
      <c r="J98" s="9" t="e">
        <f t="shared" si="22"/>
        <v>#REF!</v>
      </c>
      <c r="K98" s="9" t="e">
        <f>#REF!</f>
        <v>#REF!</v>
      </c>
      <c r="L98" s="9" t="e">
        <f t="shared" si="23"/>
        <v>#REF!</v>
      </c>
      <c r="M98" s="7" t="s">
        <v>122</v>
      </c>
      <c r="N98" t="s">
        <v>122</v>
      </c>
      <c r="P98" t="s">
        <v>198</v>
      </c>
      <c r="Q98" t="s">
        <v>122</v>
      </c>
      <c r="R98" t="s">
        <v>842</v>
      </c>
      <c r="T98" t="s">
        <v>109</v>
      </c>
      <c r="BI98" s="131" t="str">
        <f>HYPERLINK("#일위대가목록!A54","SE0750300 →")</f>
        <v>SE0750300 →</v>
      </c>
    </row>
    <row r="99" spans="1:61" ht="18.399999999999999" customHeight="1" x14ac:dyDescent="0.15">
      <c r="A99" s="6" t="s">
        <v>673</v>
      </c>
      <c r="B99" s="2" t="s">
        <v>74</v>
      </c>
      <c r="C99" s="59">
        <v>1</v>
      </c>
      <c r="D99" s="2" t="s">
        <v>148</v>
      </c>
      <c r="E99" s="9" t="e">
        <f t="shared" si="14"/>
        <v>#REF!</v>
      </c>
      <c r="F99" s="9" t="e">
        <f t="shared" si="3"/>
        <v>#REF!</v>
      </c>
      <c r="G99" s="9" t="e">
        <f>#REF!</f>
        <v>#REF!</v>
      </c>
      <c r="H99" s="9" t="e">
        <f t="shared" si="21"/>
        <v>#REF!</v>
      </c>
      <c r="I99" s="9" t="e">
        <f>#REF!</f>
        <v>#REF!</v>
      </c>
      <c r="J99" s="9" t="e">
        <f t="shared" si="22"/>
        <v>#REF!</v>
      </c>
      <c r="K99" s="9" t="e">
        <f>#REF!</f>
        <v>#REF!</v>
      </c>
      <c r="L99" s="9" t="e">
        <f t="shared" si="23"/>
        <v>#REF!</v>
      </c>
      <c r="M99" s="7" t="s">
        <v>122</v>
      </c>
      <c r="N99" t="s">
        <v>122</v>
      </c>
      <c r="P99" t="s">
        <v>203</v>
      </c>
      <c r="Q99" t="s">
        <v>122</v>
      </c>
      <c r="R99" t="s">
        <v>82</v>
      </c>
      <c r="T99" t="s">
        <v>109</v>
      </c>
      <c r="BI99" s="131" t="str">
        <f>HYPERLINK("#일위대가목록!A55","SE0750600 →")</f>
        <v>SE0750600 →</v>
      </c>
    </row>
    <row r="100" spans="1:61" ht="18.399999999999999" customHeight="1" x14ac:dyDescent="0.15">
      <c r="A100" s="6" t="s">
        <v>673</v>
      </c>
      <c r="B100" s="2" t="s">
        <v>679</v>
      </c>
      <c r="C100" s="59">
        <v>1</v>
      </c>
      <c r="D100" s="2" t="s">
        <v>148</v>
      </c>
      <c r="E100" s="9" t="e">
        <f t="shared" si="14"/>
        <v>#REF!</v>
      </c>
      <c r="F100" s="9" t="e">
        <f>H100+J100+L100</f>
        <v>#REF!</v>
      </c>
      <c r="G100" s="9" t="e">
        <f>#REF!</f>
        <v>#REF!</v>
      </c>
      <c r="H100" s="9" t="e">
        <f t="shared" si="21"/>
        <v>#REF!</v>
      </c>
      <c r="I100" s="9" t="e">
        <f>#REF!</f>
        <v>#REF!</v>
      </c>
      <c r="J100" s="9" t="e">
        <f t="shared" si="22"/>
        <v>#REF!</v>
      </c>
      <c r="K100" s="9" t="e">
        <f>#REF!</f>
        <v>#REF!</v>
      </c>
      <c r="L100" s="9" t="e">
        <f t="shared" si="23"/>
        <v>#REF!</v>
      </c>
      <c r="M100" s="7" t="s">
        <v>122</v>
      </c>
      <c r="N100" t="s">
        <v>122</v>
      </c>
      <c r="P100" t="s">
        <v>155</v>
      </c>
      <c r="Q100" t="s">
        <v>122</v>
      </c>
      <c r="R100" t="s">
        <v>23</v>
      </c>
      <c r="T100" t="s">
        <v>109</v>
      </c>
      <c r="BI100" s="131" t="str">
        <f>HYPERLINK("#일위대가목록!A56","SE0750800 →")</f>
        <v>SE0750800 →</v>
      </c>
    </row>
    <row r="101" spans="1:61" ht="18.399999999999999" customHeight="1" x14ac:dyDescent="0.15">
      <c r="A101" s="6" t="s">
        <v>673</v>
      </c>
      <c r="B101" s="2" t="s">
        <v>9</v>
      </c>
      <c r="C101" s="59">
        <v>1</v>
      </c>
      <c r="D101" s="2" t="s">
        <v>148</v>
      </c>
      <c r="E101" s="9" t="e">
        <f t="shared" ref="E101:F175" si="24">G101+I101+K101</f>
        <v>#REF!</v>
      </c>
      <c r="F101" s="9" t="e">
        <f t="shared" si="24"/>
        <v>#REF!</v>
      </c>
      <c r="G101" s="9" t="e">
        <f>#REF!</f>
        <v>#REF!</v>
      </c>
      <c r="H101" s="9" t="e">
        <f t="shared" si="21"/>
        <v>#REF!</v>
      </c>
      <c r="I101" s="9" t="e">
        <f>#REF!</f>
        <v>#REF!</v>
      </c>
      <c r="J101" s="9" t="e">
        <f t="shared" si="22"/>
        <v>#REF!</v>
      </c>
      <c r="K101" s="9" t="e">
        <f>#REF!</f>
        <v>#REF!</v>
      </c>
      <c r="L101" s="9" t="e">
        <f t="shared" si="23"/>
        <v>#REF!</v>
      </c>
      <c r="M101" s="7" t="s">
        <v>122</v>
      </c>
      <c r="N101" t="s">
        <v>122</v>
      </c>
      <c r="P101" t="s">
        <v>102</v>
      </c>
      <c r="Q101" t="s">
        <v>122</v>
      </c>
      <c r="R101" t="s">
        <v>816</v>
      </c>
      <c r="T101" t="s">
        <v>109</v>
      </c>
      <c r="BI101" s="131" t="str">
        <f>HYPERLINK("#일위대가목록!A57","SE0751000 →")</f>
        <v>SE0751000 →</v>
      </c>
    </row>
    <row r="102" spans="1:61" ht="18.399999999999999" customHeight="1" x14ac:dyDescent="0.15">
      <c r="A102" s="6" t="s">
        <v>673</v>
      </c>
      <c r="B102" s="2" t="s">
        <v>820</v>
      </c>
      <c r="C102" s="59">
        <v>1</v>
      </c>
      <c r="D102" s="2" t="s">
        <v>148</v>
      </c>
      <c r="E102" s="9" t="e">
        <f t="shared" si="24"/>
        <v>#REF!</v>
      </c>
      <c r="F102" s="9" t="e">
        <f t="shared" si="24"/>
        <v>#REF!</v>
      </c>
      <c r="G102" s="9" t="e">
        <f>#REF!</f>
        <v>#REF!</v>
      </c>
      <c r="H102" s="9" t="e">
        <f t="shared" si="21"/>
        <v>#REF!</v>
      </c>
      <c r="I102" s="9" t="e">
        <f>#REF!</f>
        <v>#REF!</v>
      </c>
      <c r="J102" s="9" t="e">
        <f t="shared" si="22"/>
        <v>#REF!</v>
      </c>
      <c r="K102" s="9" t="e">
        <f>#REF!</f>
        <v>#REF!</v>
      </c>
      <c r="L102" s="9" t="e">
        <f t="shared" si="23"/>
        <v>#REF!</v>
      </c>
      <c r="M102" s="7" t="s">
        <v>122</v>
      </c>
      <c r="N102" t="s">
        <v>122</v>
      </c>
      <c r="P102" t="s">
        <v>196</v>
      </c>
      <c r="Q102" t="s">
        <v>122</v>
      </c>
      <c r="R102" t="s">
        <v>36</v>
      </c>
      <c r="T102" t="s">
        <v>109</v>
      </c>
      <c r="BI102" s="131" t="str">
        <f>HYPERLINK("#일위대가목록!A58","SE0760300 →")</f>
        <v>SE0760300 →</v>
      </c>
    </row>
    <row r="103" spans="1:61" ht="18.399999999999999" customHeight="1" x14ac:dyDescent="0.15">
      <c r="A103" s="6" t="s">
        <v>673</v>
      </c>
      <c r="B103" s="2" t="s">
        <v>29</v>
      </c>
      <c r="C103" s="59">
        <v>1</v>
      </c>
      <c r="D103" s="2" t="s">
        <v>148</v>
      </c>
      <c r="E103" s="9" t="e">
        <f t="shared" si="24"/>
        <v>#REF!</v>
      </c>
      <c r="F103" s="9" t="e">
        <f t="shared" si="24"/>
        <v>#REF!</v>
      </c>
      <c r="G103" s="9" t="e">
        <f>#REF!</f>
        <v>#REF!</v>
      </c>
      <c r="H103" s="9" t="e">
        <f t="shared" si="21"/>
        <v>#REF!</v>
      </c>
      <c r="I103" s="9" t="e">
        <f>#REF!</f>
        <v>#REF!</v>
      </c>
      <c r="J103" s="9" t="e">
        <f t="shared" si="22"/>
        <v>#REF!</v>
      </c>
      <c r="K103" s="9" t="e">
        <f>#REF!</f>
        <v>#REF!</v>
      </c>
      <c r="L103" s="9" t="e">
        <f t="shared" si="23"/>
        <v>#REF!</v>
      </c>
      <c r="M103" s="7" t="s">
        <v>122</v>
      </c>
      <c r="N103" t="s">
        <v>122</v>
      </c>
      <c r="P103" t="s">
        <v>204</v>
      </c>
      <c r="Q103" t="s">
        <v>122</v>
      </c>
      <c r="R103" t="s">
        <v>796</v>
      </c>
      <c r="T103" t="s">
        <v>109</v>
      </c>
      <c r="BI103" s="131" t="str">
        <f>HYPERLINK("#일위대가목록!A59","SE0760400 →")</f>
        <v>SE0760400 →</v>
      </c>
    </row>
    <row r="104" spans="1:61" ht="18.399999999999999" customHeight="1" x14ac:dyDescent="0.15">
      <c r="A104" s="6" t="s">
        <v>673</v>
      </c>
      <c r="B104" s="2" t="s">
        <v>811</v>
      </c>
      <c r="C104" s="59">
        <v>1</v>
      </c>
      <c r="D104" s="2" t="s">
        <v>148</v>
      </c>
      <c r="E104" s="9" t="e">
        <f t="shared" si="24"/>
        <v>#REF!</v>
      </c>
      <c r="F104" s="9" t="e">
        <f t="shared" si="24"/>
        <v>#REF!</v>
      </c>
      <c r="G104" s="9" t="e">
        <f>#REF!</f>
        <v>#REF!</v>
      </c>
      <c r="H104" s="9" t="e">
        <f t="shared" si="21"/>
        <v>#REF!</v>
      </c>
      <c r="I104" s="9" t="e">
        <f>#REF!</f>
        <v>#REF!</v>
      </c>
      <c r="J104" s="9" t="e">
        <f t="shared" si="22"/>
        <v>#REF!</v>
      </c>
      <c r="K104" s="9" t="e">
        <f>#REF!</f>
        <v>#REF!</v>
      </c>
      <c r="L104" s="9" t="e">
        <f t="shared" si="23"/>
        <v>#REF!</v>
      </c>
      <c r="M104" s="7" t="s">
        <v>122</v>
      </c>
      <c r="N104" t="s">
        <v>122</v>
      </c>
      <c r="P104" t="s">
        <v>151</v>
      </c>
      <c r="Q104" t="s">
        <v>122</v>
      </c>
      <c r="R104" t="s">
        <v>320</v>
      </c>
      <c r="T104" t="s">
        <v>109</v>
      </c>
      <c r="BI104" s="131" t="str">
        <f>HYPERLINK("#일위대가목록!A60","SE0760500 →")</f>
        <v>SE0760500 →</v>
      </c>
    </row>
    <row r="105" spans="1:61" ht="18.399999999999999" customHeight="1" x14ac:dyDescent="0.15">
      <c r="A105" s="6" t="s">
        <v>673</v>
      </c>
      <c r="B105" s="2" t="s">
        <v>31</v>
      </c>
      <c r="C105" s="59">
        <v>1</v>
      </c>
      <c r="D105" s="2" t="s">
        <v>148</v>
      </c>
      <c r="E105" s="9" t="e">
        <f t="shared" si="24"/>
        <v>#REF!</v>
      </c>
      <c r="F105" s="9" t="e">
        <f t="shared" si="24"/>
        <v>#REF!</v>
      </c>
      <c r="G105" s="9" t="e">
        <f>#REF!</f>
        <v>#REF!</v>
      </c>
      <c r="H105" s="9" t="e">
        <f t="shared" si="21"/>
        <v>#REF!</v>
      </c>
      <c r="I105" s="9" t="e">
        <f>#REF!</f>
        <v>#REF!</v>
      </c>
      <c r="J105" s="9" t="e">
        <f t="shared" si="22"/>
        <v>#REF!</v>
      </c>
      <c r="K105" s="9" t="e">
        <f>#REF!</f>
        <v>#REF!</v>
      </c>
      <c r="L105" s="9" t="e">
        <f t="shared" si="23"/>
        <v>#REF!</v>
      </c>
      <c r="M105" s="7" t="s">
        <v>122</v>
      </c>
      <c r="N105" t="s">
        <v>122</v>
      </c>
      <c r="P105" t="s">
        <v>118</v>
      </c>
      <c r="Q105" t="s">
        <v>122</v>
      </c>
      <c r="R105" t="s">
        <v>821</v>
      </c>
      <c r="T105" t="s">
        <v>109</v>
      </c>
      <c r="BI105" s="131" t="str">
        <f>HYPERLINK("#일위대가목록!A61","SE0760600 →")</f>
        <v>SE0760600 →</v>
      </c>
    </row>
    <row r="106" spans="1:61" ht="18.399999999999999" customHeight="1" x14ac:dyDescent="0.15">
      <c r="A106" s="6" t="s">
        <v>673</v>
      </c>
      <c r="B106" s="2" t="s">
        <v>834</v>
      </c>
      <c r="C106" s="59">
        <v>1</v>
      </c>
      <c r="D106" s="2" t="s">
        <v>148</v>
      </c>
      <c r="E106" s="9" t="e">
        <f t="shared" si="24"/>
        <v>#REF!</v>
      </c>
      <c r="F106" s="9" t="e">
        <f t="shared" si="24"/>
        <v>#REF!</v>
      </c>
      <c r="G106" s="9" t="e">
        <f>#REF!</f>
        <v>#REF!</v>
      </c>
      <c r="H106" s="9" t="e">
        <f t="shared" si="21"/>
        <v>#REF!</v>
      </c>
      <c r="I106" s="9" t="e">
        <f>#REF!</f>
        <v>#REF!</v>
      </c>
      <c r="J106" s="9" t="e">
        <f t="shared" si="22"/>
        <v>#REF!</v>
      </c>
      <c r="K106" s="9" t="e">
        <f>#REF!</f>
        <v>#REF!</v>
      </c>
      <c r="L106" s="9" t="e">
        <f t="shared" si="23"/>
        <v>#REF!</v>
      </c>
      <c r="M106" s="7" t="s">
        <v>122</v>
      </c>
      <c r="N106" t="s">
        <v>122</v>
      </c>
      <c r="P106" t="s">
        <v>167</v>
      </c>
      <c r="Q106" t="s">
        <v>122</v>
      </c>
      <c r="R106" t="s">
        <v>775</v>
      </c>
      <c r="T106" t="s">
        <v>109</v>
      </c>
      <c r="BI106" s="131" t="str">
        <f>HYPERLINK("#일위대가목록!A62","SE0760800 →")</f>
        <v>SE0760800 →</v>
      </c>
    </row>
    <row r="107" spans="1:61" ht="18.399999999999999" customHeight="1" x14ac:dyDescent="0.15">
      <c r="A107" s="6" t="s">
        <v>677</v>
      </c>
      <c r="B107" s="2" t="s">
        <v>137</v>
      </c>
      <c r="C107" s="59">
        <v>1</v>
      </c>
      <c r="D107" s="2" t="s">
        <v>148</v>
      </c>
      <c r="E107" s="9" t="e">
        <f t="shared" si="24"/>
        <v>#REF!</v>
      </c>
      <c r="F107" s="9" t="e">
        <f t="shared" si="24"/>
        <v>#REF!</v>
      </c>
      <c r="G107" s="9" t="e">
        <f>#REF!</f>
        <v>#REF!</v>
      </c>
      <c r="H107" s="9" t="e">
        <f t="shared" si="21"/>
        <v>#REF!</v>
      </c>
      <c r="I107" s="9" t="e">
        <f>#REF!</f>
        <v>#REF!</v>
      </c>
      <c r="J107" s="9" t="e">
        <f t="shared" si="22"/>
        <v>#REF!</v>
      </c>
      <c r="K107" s="9" t="e">
        <f>#REF!</f>
        <v>#REF!</v>
      </c>
      <c r="L107" s="9" t="e">
        <f t="shared" si="23"/>
        <v>#REF!</v>
      </c>
      <c r="M107" s="7" t="s">
        <v>122</v>
      </c>
      <c r="N107" t="s">
        <v>122</v>
      </c>
      <c r="P107" t="s">
        <v>116</v>
      </c>
      <c r="Q107" t="s">
        <v>122</v>
      </c>
      <c r="R107" t="s">
        <v>26</v>
      </c>
      <c r="T107" t="s">
        <v>109</v>
      </c>
      <c r="BI107" s="131" t="str">
        <f>HYPERLINK("#일위대가목록!A63","SE0850200 →")</f>
        <v>SE0850200 →</v>
      </c>
    </row>
    <row r="108" spans="1:61" ht="18.399999999999999" customHeight="1" x14ac:dyDescent="0.15">
      <c r="A108" s="6" t="s">
        <v>677</v>
      </c>
      <c r="B108" s="2" t="s">
        <v>720</v>
      </c>
      <c r="C108" s="59">
        <v>1</v>
      </c>
      <c r="D108" s="2" t="s">
        <v>148</v>
      </c>
      <c r="E108" s="9" t="e">
        <f t="shared" si="24"/>
        <v>#REF!</v>
      </c>
      <c r="F108" s="9" t="e">
        <f t="shared" si="24"/>
        <v>#REF!</v>
      </c>
      <c r="G108" s="9" t="e">
        <f>#REF!</f>
        <v>#REF!</v>
      </c>
      <c r="H108" s="9" t="e">
        <f t="shared" si="21"/>
        <v>#REF!</v>
      </c>
      <c r="I108" s="9" t="e">
        <f>#REF!</f>
        <v>#REF!</v>
      </c>
      <c r="J108" s="9" t="e">
        <f t="shared" si="22"/>
        <v>#REF!</v>
      </c>
      <c r="K108" s="9" t="e">
        <f>#REF!</f>
        <v>#REF!</v>
      </c>
      <c r="L108" s="9" t="e">
        <f t="shared" si="23"/>
        <v>#REF!</v>
      </c>
      <c r="M108" s="7" t="s">
        <v>122</v>
      </c>
      <c r="N108" t="s">
        <v>122</v>
      </c>
      <c r="P108" t="s">
        <v>182</v>
      </c>
      <c r="Q108" t="s">
        <v>122</v>
      </c>
      <c r="R108" t="s">
        <v>58</v>
      </c>
      <c r="T108" t="s">
        <v>109</v>
      </c>
      <c r="BI108" s="131" t="str">
        <f>HYPERLINK("#일위대가목록!A64","SE0850300 →")</f>
        <v>SE0850300 →</v>
      </c>
    </row>
    <row r="109" spans="1:61" ht="18.399999999999999" customHeight="1" x14ac:dyDescent="0.15">
      <c r="A109" s="6" t="s">
        <v>677</v>
      </c>
      <c r="B109" s="2" t="s">
        <v>74</v>
      </c>
      <c r="C109" s="59">
        <v>1</v>
      </c>
      <c r="D109" s="2" t="s">
        <v>148</v>
      </c>
      <c r="E109" s="9" t="e">
        <f t="shared" si="24"/>
        <v>#REF!</v>
      </c>
      <c r="F109" s="9" t="e">
        <f t="shared" si="24"/>
        <v>#REF!</v>
      </c>
      <c r="G109" s="9" t="e">
        <f>#REF!</f>
        <v>#REF!</v>
      </c>
      <c r="H109" s="9" t="e">
        <f t="shared" si="21"/>
        <v>#REF!</v>
      </c>
      <c r="I109" s="9" t="e">
        <f>#REF!</f>
        <v>#REF!</v>
      </c>
      <c r="J109" s="9" t="e">
        <f t="shared" si="22"/>
        <v>#REF!</v>
      </c>
      <c r="K109" s="9" t="e">
        <f>#REF!</f>
        <v>#REF!</v>
      </c>
      <c r="L109" s="9" t="e">
        <f t="shared" si="23"/>
        <v>#REF!</v>
      </c>
      <c r="M109" s="7" t="s">
        <v>122</v>
      </c>
      <c r="N109" t="s">
        <v>122</v>
      </c>
      <c r="P109" t="s">
        <v>236</v>
      </c>
      <c r="Q109" t="s">
        <v>122</v>
      </c>
      <c r="R109" t="s">
        <v>817</v>
      </c>
      <c r="T109" t="s">
        <v>109</v>
      </c>
      <c r="BI109" s="131" t="str">
        <f>HYPERLINK("#일위대가목록!A65","SE0850600 →")</f>
        <v>SE0850600 →</v>
      </c>
    </row>
    <row r="110" spans="1:61" ht="18.399999999999999" customHeight="1" x14ac:dyDescent="0.15">
      <c r="A110" s="6" t="s">
        <v>677</v>
      </c>
      <c r="B110" s="2" t="s">
        <v>679</v>
      </c>
      <c r="C110" s="59">
        <v>1</v>
      </c>
      <c r="D110" s="2" t="s">
        <v>148</v>
      </c>
      <c r="E110" s="9" t="e">
        <f t="shared" si="24"/>
        <v>#REF!</v>
      </c>
      <c r="F110" s="9" t="e">
        <f t="shared" si="24"/>
        <v>#REF!</v>
      </c>
      <c r="G110" s="9" t="e">
        <f>#REF!</f>
        <v>#REF!</v>
      </c>
      <c r="H110" s="9" t="e">
        <f t="shared" si="21"/>
        <v>#REF!</v>
      </c>
      <c r="I110" s="9" t="e">
        <f>#REF!</f>
        <v>#REF!</v>
      </c>
      <c r="J110" s="9" t="e">
        <f t="shared" si="22"/>
        <v>#REF!</v>
      </c>
      <c r="K110" s="9" t="e">
        <f>#REF!</f>
        <v>#REF!</v>
      </c>
      <c r="L110" s="9" t="e">
        <f t="shared" si="23"/>
        <v>#REF!</v>
      </c>
      <c r="M110" s="7" t="s">
        <v>122</v>
      </c>
      <c r="N110" t="s">
        <v>122</v>
      </c>
      <c r="P110" t="s">
        <v>232</v>
      </c>
      <c r="Q110" t="s">
        <v>122</v>
      </c>
      <c r="R110" t="s">
        <v>769</v>
      </c>
      <c r="T110" t="s">
        <v>109</v>
      </c>
      <c r="BI110" s="131" t="str">
        <f>HYPERLINK("#일위대가목록!A66","SE0850800 →")</f>
        <v>SE0850800 →</v>
      </c>
    </row>
    <row r="111" spans="1:61" ht="18.399999999999999" customHeight="1" x14ac:dyDescent="0.15">
      <c r="A111" s="6" t="s">
        <v>677</v>
      </c>
      <c r="B111" s="2" t="s">
        <v>9</v>
      </c>
      <c r="C111" s="59">
        <v>1</v>
      </c>
      <c r="D111" s="2" t="s">
        <v>148</v>
      </c>
      <c r="E111" s="9" t="e">
        <f t="shared" si="24"/>
        <v>#REF!</v>
      </c>
      <c r="F111" s="9" t="e">
        <f t="shared" si="24"/>
        <v>#REF!</v>
      </c>
      <c r="G111" s="9" t="e">
        <f>#REF!</f>
        <v>#REF!</v>
      </c>
      <c r="H111" s="9" t="e">
        <f t="shared" si="21"/>
        <v>#REF!</v>
      </c>
      <c r="I111" s="9" t="e">
        <f>#REF!</f>
        <v>#REF!</v>
      </c>
      <c r="J111" s="9" t="e">
        <f t="shared" si="22"/>
        <v>#REF!</v>
      </c>
      <c r="K111" s="9" t="e">
        <f>#REF!</f>
        <v>#REF!</v>
      </c>
      <c r="L111" s="9" t="e">
        <f t="shared" si="23"/>
        <v>#REF!</v>
      </c>
      <c r="M111" s="7" t="s">
        <v>122</v>
      </c>
      <c r="N111" t="s">
        <v>122</v>
      </c>
      <c r="P111" t="s">
        <v>100</v>
      </c>
      <c r="Q111" t="s">
        <v>122</v>
      </c>
      <c r="R111" t="s">
        <v>70</v>
      </c>
      <c r="T111" t="s">
        <v>109</v>
      </c>
      <c r="BI111" s="131" t="str">
        <f>HYPERLINK("#일위대가목록!A67","SE0851000 →")</f>
        <v>SE0851000 →</v>
      </c>
    </row>
    <row r="112" spans="1:61" ht="18.399999999999999" customHeight="1" x14ac:dyDescent="0.15">
      <c r="A112" s="6" t="s">
        <v>677</v>
      </c>
      <c r="B112" s="2" t="s">
        <v>820</v>
      </c>
      <c r="C112" s="59">
        <v>1</v>
      </c>
      <c r="D112" s="2" t="s">
        <v>148</v>
      </c>
      <c r="E112" s="9" t="e">
        <f t="shared" si="24"/>
        <v>#REF!</v>
      </c>
      <c r="F112" s="9" t="e">
        <f t="shared" si="24"/>
        <v>#REF!</v>
      </c>
      <c r="G112" s="9" t="e">
        <f>#REF!</f>
        <v>#REF!</v>
      </c>
      <c r="H112" s="9" t="e">
        <f t="shared" si="21"/>
        <v>#REF!</v>
      </c>
      <c r="I112" s="9" t="e">
        <f>#REF!</f>
        <v>#REF!</v>
      </c>
      <c r="J112" s="9" t="e">
        <f t="shared" si="22"/>
        <v>#REF!</v>
      </c>
      <c r="K112" s="9" t="e">
        <f>#REF!</f>
        <v>#REF!</v>
      </c>
      <c r="L112" s="9" t="e">
        <f t="shared" si="23"/>
        <v>#REF!</v>
      </c>
      <c r="M112" s="7" t="s">
        <v>122</v>
      </c>
      <c r="N112" t="s">
        <v>122</v>
      </c>
      <c r="P112" t="s">
        <v>179</v>
      </c>
      <c r="Q112" t="s">
        <v>122</v>
      </c>
      <c r="R112" t="s">
        <v>782</v>
      </c>
      <c r="T112" t="s">
        <v>109</v>
      </c>
      <c r="BI112" s="131" t="str">
        <f>HYPERLINK("#일위대가목록!A68","SE0950300 →")</f>
        <v>SE0950300 →</v>
      </c>
    </row>
    <row r="113" spans="1:61" ht="18.399999999999999" customHeight="1" x14ac:dyDescent="0.15">
      <c r="A113" s="6" t="s">
        <v>677</v>
      </c>
      <c r="B113" s="2" t="s">
        <v>29</v>
      </c>
      <c r="C113" s="59">
        <v>1</v>
      </c>
      <c r="D113" s="2" t="s">
        <v>148</v>
      </c>
      <c r="E113" s="9" t="e">
        <f t="shared" si="24"/>
        <v>#REF!</v>
      </c>
      <c r="F113" s="9" t="e">
        <f t="shared" si="24"/>
        <v>#REF!</v>
      </c>
      <c r="G113" s="9" t="e">
        <f>#REF!</f>
        <v>#REF!</v>
      </c>
      <c r="H113" s="9" t="e">
        <f t="shared" si="21"/>
        <v>#REF!</v>
      </c>
      <c r="I113" s="9" t="e">
        <f>#REF!</f>
        <v>#REF!</v>
      </c>
      <c r="J113" s="9" t="e">
        <f t="shared" si="22"/>
        <v>#REF!</v>
      </c>
      <c r="K113" s="9" t="e">
        <f>#REF!</f>
        <v>#REF!</v>
      </c>
      <c r="L113" s="9" t="e">
        <f t="shared" si="23"/>
        <v>#REF!</v>
      </c>
      <c r="M113" s="7" t="s">
        <v>122</v>
      </c>
      <c r="N113" t="s">
        <v>122</v>
      </c>
      <c r="P113" t="s">
        <v>209</v>
      </c>
      <c r="Q113" t="s">
        <v>122</v>
      </c>
      <c r="R113" t="s">
        <v>12</v>
      </c>
      <c r="T113" t="s">
        <v>109</v>
      </c>
      <c r="BI113" s="131" t="str">
        <f>HYPERLINK("#일위대가목록!A69","SE0950400 →")</f>
        <v>SE0950400 →</v>
      </c>
    </row>
    <row r="114" spans="1:61" ht="18.399999999999999" customHeight="1" x14ac:dyDescent="0.15">
      <c r="A114" s="6" t="s">
        <v>677</v>
      </c>
      <c r="B114" s="2" t="s">
        <v>811</v>
      </c>
      <c r="C114" s="59">
        <v>1</v>
      </c>
      <c r="D114" s="2" t="s">
        <v>148</v>
      </c>
      <c r="E114" s="9" t="e">
        <f t="shared" si="24"/>
        <v>#REF!</v>
      </c>
      <c r="F114" s="9" t="e">
        <f t="shared" si="24"/>
        <v>#REF!</v>
      </c>
      <c r="G114" s="9" t="e">
        <f>#REF!</f>
        <v>#REF!</v>
      </c>
      <c r="H114" s="9" t="e">
        <f t="shared" si="21"/>
        <v>#REF!</v>
      </c>
      <c r="I114" s="9" t="e">
        <f>#REF!</f>
        <v>#REF!</v>
      </c>
      <c r="J114" s="9" t="e">
        <f t="shared" si="22"/>
        <v>#REF!</v>
      </c>
      <c r="K114" s="9" t="e">
        <f>#REF!</f>
        <v>#REF!</v>
      </c>
      <c r="L114" s="9" t="e">
        <f t="shared" si="23"/>
        <v>#REF!</v>
      </c>
      <c r="M114" s="7" t="s">
        <v>122</v>
      </c>
      <c r="N114" t="s">
        <v>122</v>
      </c>
      <c r="P114" t="s">
        <v>86</v>
      </c>
      <c r="Q114" t="s">
        <v>122</v>
      </c>
      <c r="R114" t="s">
        <v>47</v>
      </c>
      <c r="T114" t="s">
        <v>109</v>
      </c>
      <c r="BI114" s="131" t="str">
        <f>HYPERLINK("#일위대가목록!A70","SE0950500 →")</f>
        <v>SE0950500 →</v>
      </c>
    </row>
    <row r="115" spans="1:61" ht="18.399999999999999" customHeight="1" x14ac:dyDescent="0.15">
      <c r="A115" s="6" t="s">
        <v>677</v>
      </c>
      <c r="B115" s="2" t="s">
        <v>31</v>
      </c>
      <c r="C115" s="59">
        <v>1</v>
      </c>
      <c r="D115" s="2" t="s">
        <v>148</v>
      </c>
      <c r="E115" s="9" t="e">
        <f t="shared" si="24"/>
        <v>#REF!</v>
      </c>
      <c r="F115" s="9" t="e">
        <f t="shared" si="24"/>
        <v>#REF!</v>
      </c>
      <c r="G115" s="9" t="e">
        <f>#REF!</f>
        <v>#REF!</v>
      </c>
      <c r="H115" s="9" t="e">
        <f t="shared" si="21"/>
        <v>#REF!</v>
      </c>
      <c r="I115" s="9" t="e">
        <f>#REF!</f>
        <v>#REF!</v>
      </c>
      <c r="J115" s="9" t="e">
        <f t="shared" si="22"/>
        <v>#REF!</v>
      </c>
      <c r="K115" s="9" t="e">
        <f>#REF!</f>
        <v>#REF!</v>
      </c>
      <c r="L115" s="9" t="e">
        <f t="shared" si="23"/>
        <v>#REF!</v>
      </c>
      <c r="M115" s="7" t="s">
        <v>122</v>
      </c>
      <c r="N115" t="s">
        <v>122</v>
      </c>
      <c r="P115" t="s">
        <v>117</v>
      </c>
      <c r="Q115" t="s">
        <v>122</v>
      </c>
      <c r="R115" t="s">
        <v>298</v>
      </c>
      <c r="T115" t="s">
        <v>109</v>
      </c>
      <c r="BI115" s="131" t="str">
        <f>HYPERLINK("#일위대가목록!A71","SE0950600 →")</f>
        <v>SE0950600 →</v>
      </c>
    </row>
    <row r="116" spans="1:61" ht="18.399999999999999" customHeight="1" x14ac:dyDescent="0.15">
      <c r="A116" s="6" t="s">
        <v>677</v>
      </c>
      <c r="B116" s="2" t="s">
        <v>834</v>
      </c>
      <c r="C116" s="59">
        <v>1</v>
      </c>
      <c r="D116" s="2" t="s">
        <v>148</v>
      </c>
      <c r="E116" s="9" t="e">
        <f t="shared" si="24"/>
        <v>#REF!</v>
      </c>
      <c r="F116" s="9" t="e">
        <f t="shared" si="24"/>
        <v>#REF!</v>
      </c>
      <c r="G116" s="9" t="e">
        <f>#REF!</f>
        <v>#REF!</v>
      </c>
      <c r="H116" s="9" t="e">
        <f t="shared" si="21"/>
        <v>#REF!</v>
      </c>
      <c r="I116" s="9" t="e">
        <f>#REF!</f>
        <v>#REF!</v>
      </c>
      <c r="J116" s="9" t="e">
        <f t="shared" si="22"/>
        <v>#REF!</v>
      </c>
      <c r="K116" s="9" t="e">
        <f>#REF!</f>
        <v>#REF!</v>
      </c>
      <c r="L116" s="9" t="e">
        <f t="shared" si="23"/>
        <v>#REF!</v>
      </c>
      <c r="M116" s="7" t="s">
        <v>122</v>
      </c>
      <c r="N116" t="s">
        <v>122</v>
      </c>
      <c r="P116" t="s">
        <v>153</v>
      </c>
      <c r="Q116" t="s">
        <v>122</v>
      </c>
      <c r="R116" t="s">
        <v>303</v>
      </c>
      <c r="T116" t="s">
        <v>109</v>
      </c>
      <c r="BI116" s="131" t="str">
        <f>HYPERLINK("#일위대가목록!A72","SE0950800 →")</f>
        <v>SE0950800 →</v>
      </c>
    </row>
    <row r="117" spans="1:61" ht="18.399999999999999" customHeight="1" x14ac:dyDescent="0.15">
      <c r="A117" s="53" t="s">
        <v>673</v>
      </c>
      <c r="B117" s="54" t="s">
        <v>754</v>
      </c>
      <c r="C117" s="62">
        <v>1</v>
      </c>
      <c r="D117" s="54" t="s">
        <v>148</v>
      </c>
      <c r="E117" s="56" t="e">
        <f t="shared" ref="E117:F120" si="25">G117+I117+K117</f>
        <v>#REF!</v>
      </c>
      <c r="F117" s="56" t="e">
        <f t="shared" si="25"/>
        <v>#REF!</v>
      </c>
      <c r="G117" s="56" t="e">
        <f>#REF!</f>
        <v>#REF!</v>
      </c>
      <c r="H117" s="56" t="e">
        <f>TRUNC(G117*C117,0)</f>
        <v>#REF!</v>
      </c>
      <c r="I117" s="56" t="e">
        <f>#REF!</f>
        <v>#REF!</v>
      </c>
      <c r="J117" s="56" t="e">
        <f>TRUNC(I117*C117,0)</f>
        <v>#REF!</v>
      </c>
      <c r="K117" s="56"/>
      <c r="L117" s="56">
        <f>TRUNC(K117*C117,0)</f>
        <v>0</v>
      </c>
      <c r="M117" s="58" t="s">
        <v>122</v>
      </c>
      <c r="BI117" s="18"/>
    </row>
    <row r="118" spans="1:61" ht="18.399999999999999" customHeight="1" x14ac:dyDescent="0.15">
      <c r="A118" s="53" t="s">
        <v>673</v>
      </c>
      <c r="B118" s="54" t="s">
        <v>752</v>
      </c>
      <c r="C118" s="62">
        <v>1</v>
      </c>
      <c r="D118" s="54" t="s">
        <v>148</v>
      </c>
      <c r="E118" s="56" t="e">
        <f t="shared" si="25"/>
        <v>#REF!</v>
      </c>
      <c r="F118" s="56" t="e">
        <f t="shared" si="25"/>
        <v>#REF!</v>
      </c>
      <c r="G118" s="56" t="e">
        <f>#REF!</f>
        <v>#REF!</v>
      </c>
      <c r="H118" s="56" t="e">
        <f>TRUNC(G118*C118,0)</f>
        <v>#REF!</v>
      </c>
      <c r="I118" s="56" t="e">
        <f>#REF!</f>
        <v>#REF!</v>
      </c>
      <c r="J118" s="56" t="e">
        <f>TRUNC(I118*C118,0)</f>
        <v>#REF!</v>
      </c>
      <c r="K118" s="56"/>
      <c r="L118" s="56">
        <f>TRUNC(K118*C118,0)</f>
        <v>0</v>
      </c>
      <c r="M118" s="58" t="s">
        <v>122</v>
      </c>
      <c r="BI118" s="18"/>
    </row>
    <row r="119" spans="1:61" ht="18.399999999999999" customHeight="1" x14ac:dyDescent="0.15">
      <c r="A119" s="53" t="s">
        <v>673</v>
      </c>
      <c r="B119" s="54" t="s">
        <v>755</v>
      </c>
      <c r="C119" s="62">
        <v>1</v>
      </c>
      <c r="D119" s="54" t="s">
        <v>148</v>
      </c>
      <c r="E119" s="56" t="e">
        <f t="shared" si="25"/>
        <v>#REF!</v>
      </c>
      <c r="F119" s="56" t="e">
        <f t="shared" si="25"/>
        <v>#REF!</v>
      </c>
      <c r="G119" s="56" t="e">
        <f>#REF!</f>
        <v>#REF!</v>
      </c>
      <c r="H119" s="56" t="e">
        <f>TRUNC(G119*C119,0)</f>
        <v>#REF!</v>
      </c>
      <c r="I119" s="56" t="e">
        <f>#REF!</f>
        <v>#REF!</v>
      </c>
      <c r="J119" s="56" t="e">
        <f>TRUNC(I119*C119,0)</f>
        <v>#REF!</v>
      </c>
      <c r="K119" s="56"/>
      <c r="L119" s="56">
        <f>TRUNC(K119*C119,0)</f>
        <v>0</v>
      </c>
      <c r="M119" s="58" t="s">
        <v>122</v>
      </c>
      <c r="BI119" s="18"/>
    </row>
    <row r="120" spans="1:61" ht="18.399999999999999" customHeight="1" x14ac:dyDescent="0.15">
      <c r="A120" s="53" t="s">
        <v>673</v>
      </c>
      <c r="B120" s="54" t="s">
        <v>753</v>
      </c>
      <c r="C120" s="62">
        <v>1</v>
      </c>
      <c r="D120" s="54" t="s">
        <v>148</v>
      </c>
      <c r="E120" s="56" t="e">
        <f t="shared" si="25"/>
        <v>#REF!</v>
      </c>
      <c r="F120" s="56" t="e">
        <f t="shared" si="25"/>
        <v>#REF!</v>
      </c>
      <c r="G120" s="56" t="e">
        <f>#REF!</f>
        <v>#REF!</v>
      </c>
      <c r="H120" s="56" t="e">
        <f>TRUNC(G120*C120,0)</f>
        <v>#REF!</v>
      </c>
      <c r="I120" s="56" t="e">
        <f>#REF!</f>
        <v>#REF!</v>
      </c>
      <c r="J120" s="56" t="e">
        <f>TRUNC(I120*C120,0)</f>
        <v>#REF!</v>
      </c>
      <c r="K120" s="56"/>
      <c r="L120" s="56">
        <f>TRUNC(K120*C120,0)</f>
        <v>0</v>
      </c>
      <c r="M120" s="58" t="s">
        <v>122</v>
      </c>
      <c r="BI120" s="18"/>
    </row>
    <row r="121" spans="1:61" ht="18.399999999999999" customHeight="1" x14ac:dyDescent="0.15">
      <c r="A121" s="47" t="s">
        <v>757</v>
      </c>
      <c r="B121" s="48" t="s">
        <v>122</v>
      </c>
      <c r="C121" s="63"/>
      <c r="D121" s="48" t="s">
        <v>122</v>
      </c>
      <c r="E121" s="50">
        <f t="shared" si="24"/>
        <v>0</v>
      </c>
      <c r="F121" s="50" t="e">
        <f t="shared" si="24"/>
        <v>#REF!</v>
      </c>
      <c r="G121" s="71"/>
      <c r="H121" s="50" t="e">
        <f>TRUNC(H122+H123+H125+H126+H124,0)</f>
        <v>#REF!</v>
      </c>
      <c r="I121" s="71"/>
      <c r="J121" s="50" t="e">
        <f>TRUNC(J122+J123+J125+J126+J124,0)</f>
        <v>#REF!</v>
      </c>
      <c r="K121" s="71"/>
      <c r="L121" s="50" t="e">
        <f>TRUNC(L122+L123+L125+L126+L124,0)</f>
        <v>#REF!</v>
      </c>
      <c r="M121" s="52" t="s">
        <v>122</v>
      </c>
      <c r="N121" t="s">
        <v>122</v>
      </c>
      <c r="P121" t="s">
        <v>113</v>
      </c>
      <c r="Q121" t="s">
        <v>122</v>
      </c>
      <c r="R121" t="s">
        <v>122</v>
      </c>
    </row>
    <row r="122" spans="1:61" ht="18.399999999999999" customHeight="1" x14ac:dyDescent="0.15">
      <c r="A122" s="6" t="s">
        <v>595</v>
      </c>
      <c r="B122" s="2" t="s">
        <v>289</v>
      </c>
      <c r="C122" s="59">
        <v>1</v>
      </c>
      <c r="D122" s="2" t="s">
        <v>225</v>
      </c>
      <c r="E122" s="9" t="e">
        <f t="shared" si="24"/>
        <v>#REF!</v>
      </c>
      <c r="F122" s="9" t="e">
        <f t="shared" si="24"/>
        <v>#REF!</v>
      </c>
      <c r="G122" s="9" t="e">
        <f>#REF!</f>
        <v>#REF!</v>
      </c>
      <c r="H122" s="9" t="e">
        <f>TRUNC(G122*C122,0)</f>
        <v>#REF!</v>
      </c>
      <c r="I122" s="9" t="e">
        <f>#REF!</f>
        <v>#REF!</v>
      </c>
      <c r="J122" s="9" t="e">
        <f>TRUNC(I122*C122,0)</f>
        <v>#REF!</v>
      </c>
      <c r="K122" s="9" t="e">
        <f>#REF!</f>
        <v>#REF!</v>
      </c>
      <c r="L122" s="9" t="e">
        <f>TRUNC(K122*C122,0)</f>
        <v>#REF!</v>
      </c>
      <c r="M122" s="7" t="s">
        <v>122</v>
      </c>
      <c r="N122" t="s">
        <v>122</v>
      </c>
      <c r="P122" t="s">
        <v>605</v>
      </c>
      <c r="Q122" t="s">
        <v>122</v>
      </c>
      <c r="R122" t="s">
        <v>531</v>
      </c>
      <c r="T122" t="s">
        <v>109</v>
      </c>
      <c r="BI122" s="131" t="str">
        <f>HYPERLINK("#일위대가목록!A73","YC00250 →")</f>
        <v>YC00250 →</v>
      </c>
    </row>
    <row r="123" spans="1:61" ht="18.399999999999999" customHeight="1" x14ac:dyDescent="0.15">
      <c r="A123" s="6" t="s">
        <v>595</v>
      </c>
      <c r="B123" s="2" t="s">
        <v>778</v>
      </c>
      <c r="C123" s="59">
        <v>1</v>
      </c>
      <c r="D123" s="2" t="s">
        <v>225</v>
      </c>
      <c r="E123" s="9" t="e">
        <f t="shared" si="24"/>
        <v>#REF!</v>
      </c>
      <c r="F123" s="9" t="e">
        <f t="shared" si="24"/>
        <v>#REF!</v>
      </c>
      <c r="G123" s="9" t="e">
        <f>#REF!</f>
        <v>#REF!</v>
      </c>
      <c r="H123" s="9" t="e">
        <f>TRUNC(G123*C123,0)</f>
        <v>#REF!</v>
      </c>
      <c r="I123" s="9" t="e">
        <f>#REF!</f>
        <v>#REF!</v>
      </c>
      <c r="J123" s="9" t="e">
        <f>TRUNC(I123*C123,0)</f>
        <v>#REF!</v>
      </c>
      <c r="K123" s="9" t="e">
        <f>#REF!</f>
        <v>#REF!</v>
      </c>
      <c r="L123" s="9" t="e">
        <f>TRUNC(K123*C123,0)</f>
        <v>#REF!</v>
      </c>
      <c r="M123" s="7" t="s">
        <v>122</v>
      </c>
      <c r="N123" t="s">
        <v>122</v>
      </c>
      <c r="P123" t="s">
        <v>239</v>
      </c>
      <c r="Q123" t="s">
        <v>122</v>
      </c>
      <c r="R123" t="s">
        <v>480</v>
      </c>
      <c r="T123" t="s">
        <v>109</v>
      </c>
      <c r="BI123" s="131" t="str">
        <f>HYPERLINK("#일위대가목록!A74","YC00300 →")</f>
        <v>YC00300 →</v>
      </c>
    </row>
    <row r="124" spans="1:61" ht="18.399999999999999" customHeight="1" x14ac:dyDescent="0.15">
      <c r="A124" s="6" t="s">
        <v>332</v>
      </c>
      <c r="B124" s="2" t="s">
        <v>580</v>
      </c>
      <c r="C124" s="59">
        <v>1</v>
      </c>
      <c r="D124" s="2" t="s">
        <v>225</v>
      </c>
      <c r="E124" s="9" t="e">
        <f>G124+I124+K124</f>
        <v>#REF!</v>
      </c>
      <c r="F124" s="9" t="e">
        <f>H124+J124+L124</f>
        <v>#REF!</v>
      </c>
      <c r="G124" s="9" t="e">
        <f>#REF!</f>
        <v>#REF!</v>
      </c>
      <c r="H124" s="9" t="e">
        <f>TRUNC(G124*C124,0)</f>
        <v>#REF!</v>
      </c>
      <c r="I124" s="9" t="e">
        <f>#REF!</f>
        <v>#REF!</v>
      </c>
      <c r="J124" s="9" t="e">
        <f>TRUNC(I124*C124,0)</f>
        <v>#REF!</v>
      </c>
      <c r="K124" s="9" t="e">
        <f>#REF!</f>
        <v>#REF!</v>
      </c>
      <c r="L124" s="9" t="e">
        <f>TRUNC(K124*C124,0)</f>
        <v>#REF!</v>
      </c>
      <c r="M124" s="7"/>
      <c r="BI124" s="18"/>
    </row>
    <row r="125" spans="1:61" ht="18.399999999999999" customHeight="1" x14ac:dyDescent="0.15">
      <c r="A125" s="6" t="s">
        <v>725</v>
      </c>
      <c r="B125" s="2" t="s">
        <v>289</v>
      </c>
      <c r="C125" s="59">
        <v>1</v>
      </c>
      <c r="D125" s="2" t="s">
        <v>225</v>
      </c>
      <c r="E125" s="9" t="e">
        <f t="shared" si="24"/>
        <v>#REF!</v>
      </c>
      <c r="F125" s="9" t="e">
        <f t="shared" si="24"/>
        <v>#REF!</v>
      </c>
      <c r="G125" s="9" t="e">
        <f>#REF!</f>
        <v>#REF!</v>
      </c>
      <c r="H125" s="9" t="e">
        <f>TRUNC(G125*C125,0)</f>
        <v>#REF!</v>
      </c>
      <c r="I125" s="9" t="e">
        <f>#REF!</f>
        <v>#REF!</v>
      </c>
      <c r="J125" s="9" t="e">
        <f>TRUNC(I125*C125,0)</f>
        <v>#REF!</v>
      </c>
      <c r="K125" s="9" t="e">
        <f>#REF!</f>
        <v>#REF!</v>
      </c>
      <c r="L125" s="9" t="e">
        <f>TRUNC(K125*C125,0)</f>
        <v>#REF!</v>
      </c>
      <c r="M125" s="7" t="s">
        <v>122</v>
      </c>
      <c r="N125" t="s">
        <v>122</v>
      </c>
      <c r="P125" t="s">
        <v>229</v>
      </c>
      <c r="Q125" t="s">
        <v>122</v>
      </c>
      <c r="R125" t="s">
        <v>443</v>
      </c>
      <c r="T125" t="s">
        <v>109</v>
      </c>
      <c r="BI125" s="131" t="str">
        <f>HYPERLINK("#일위대가목록!A75","YC02250 →")</f>
        <v>YC02250 →</v>
      </c>
    </row>
    <row r="126" spans="1:61" ht="18.399999999999999" customHeight="1" x14ac:dyDescent="0.15">
      <c r="A126" s="6" t="s">
        <v>725</v>
      </c>
      <c r="B126" s="2" t="s">
        <v>778</v>
      </c>
      <c r="C126" s="59">
        <v>1</v>
      </c>
      <c r="D126" s="2" t="s">
        <v>225</v>
      </c>
      <c r="E126" s="9" t="e">
        <f t="shared" si="24"/>
        <v>#REF!</v>
      </c>
      <c r="F126" s="9" t="e">
        <f t="shared" si="24"/>
        <v>#REF!</v>
      </c>
      <c r="G126" s="9" t="e">
        <f>#REF!</f>
        <v>#REF!</v>
      </c>
      <c r="H126" s="9" t="e">
        <f>TRUNC(G126*C126,0)</f>
        <v>#REF!</v>
      </c>
      <c r="I126" s="9" t="e">
        <f>#REF!</f>
        <v>#REF!</v>
      </c>
      <c r="J126" s="9" t="e">
        <f>TRUNC(I126*C126,0)</f>
        <v>#REF!</v>
      </c>
      <c r="K126" s="9" t="e">
        <f>#REF!</f>
        <v>#REF!</v>
      </c>
      <c r="L126" s="9" t="e">
        <f>TRUNC(K126*C126,0)</f>
        <v>#REF!</v>
      </c>
      <c r="M126" s="7" t="s">
        <v>122</v>
      </c>
      <c r="N126" t="s">
        <v>122</v>
      </c>
      <c r="P126" t="s">
        <v>99</v>
      </c>
      <c r="Q126" t="s">
        <v>122</v>
      </c>
      <c r="R126" t="s">
        <v>377</v>
      </c>
      <c r="T126" t="s">
        <v>109</v>
      </c>
      <c r="BI126" s="131" t="str">
        <f>HYPERLINK("#일위대가목록!A76","YC02300 →")</f>
        <v>YC02300 →</v>
      </c>
    </row>
    <row r="127" spans="1:61" ht="18.399999999999999" customHeight="1" x14ac:dyDescent="0.15">
      <c r="A127" s="47" t="s">
        <v>759</v>
      </c>
      <c r="B127" s="48" t="s">
        <v>122</v>
      </c>
      <c r="C127" s="63"/>
      <c r="D127" s="48" t="s">
        <v>122</v>
      </c>
      <c r="E127" s="50">
        <f t="shared" si="24"/>
        <v>0</v>
      </c>
      <c r="F127" s="50" t="e">
        <f t="shared" si="24"/>
        <v>#REF!</v>
      </c>
      <c r="G127" s="71"/>
      <c r="H127" s="50" t="e">
        <f>TRUNC(H128+H129+H130+H131+H132+H133+H134+H135+H136,0)</f>
        <v>#REF!</v>
      </c>
      <c r="I127" s="71"/>
      <c r="J127" s="50" t="e">
        <f>TRUNC(J128+J129+J130+J131+J132+J133+J134+J135+J136,0)</f>
        <v>#REF!</v>
      </c>
      <c r="K127" s="71"/>
      <c r="L127" s="50" t="e">
        <f>TRUNC(L128+L129+L130+L131+L132+L133+L134+L135+L136,0)</f>
        <v>#REF!</v>
      </c>
      <c r="M127" s="52" t="s">
        <v>122</v>
      </c>
      <c r="N127" t="s">
        <v>122</v>
      </c>
      <c r="P127" t="s">
        <v>184</v>
      </c>
      <c r="Q127" t="s">
        <v>122</v>
      </c>
      <c r="R127" t="s">
        <v>122</v>
      </c>
    </row>
    <row r="128" spans="1:61" ht="18.399999999999999" customHeight="1" x14ac:dyDescent="0.15">
      <c r="A128" s="6" t="s">
        <v>336</v>
      </c>
      <c r="B128" s="2" t="s">
        <v>35</v>
      </c>
      <c r="C128" s="59">
        <v>1</v>
      </c>
      <c r="D128" s="2" t="s">
        <v>225</v>
      </c>
      <c r="E128" s="9" t="e">
        <f t="shared" si="24"/>
        <v>#REF!</v>
      </c>
      <c r="F128" s="9" t="e">
        <f t="shared" si="24"/>
        <v>#REF!</v>
      </c>
      <c r="G128" s="9" t="e">
        <f>#REF!</f>
        <v>#REF!</v>
      </c>
      <c r="H128" s="9" t="e">
        <f t="shared" ref="H128:H136" si="26">TRUNC(G128*C128,0)</f>
        <v>#REF!</v>
      </c>
      <c r="I128" s="9" t="e">
        <f>#REF!</f>
        <v>#REF!</v>
      </c>
      <c r="J128" s="9" t="e">
        <f t="shared" ref="J128:J136" si="27">TRUNC(I128*C128,0)</f>
        <v>#REF!</v>
      </c>
      <c r="K128" s="9" t="e">
        <f>#REF!</f>
        <v>#REF!</v>
      </c>
      <c r="L128" s="9" t="e">
        <f t="shared" ref="L128:L136" si="28">TRUNC(K128*C128,0)</f>
        <v>#REF!</v>
      </c>
      <c r="M128" s="7" t="s">
        <v>122</v>
      </c>
      <c r="N128" t="s">
        <v>122</v>
      </c>
      <c r="P128" t="s">
        <v>226</v>
      </c>
      <c r="Q128" t="s">
        <v>122</v>
      </c>
      <c r="R128" t="s">
        <v>53</v>
      </c>
      <c r="T128" t="s">
        <v>109</v>
      </c>
      <c r="BI128" s="131" t="str">
        <f>HYPERLINK("#일위대가목록!A77","YD011274 →")</f>
        <v>YD011274 →</v>
      </c>
    </row>
    <row r="129" spans="1:61" ht="18.399999999999999" customHeight="1" x14ac:dyDescent="0.15">
      <c r="A129" s="6" t="s">
        <v>338</v>
      </c>
      <c r="B129" s="2" t="s">
        <v>35</v>
      </c>
      <c r="C129" s="59">
        <v>1</v>
      </c>
      <c r="D129" s="2" t="s">
        <v>225</v>
      </c>
      <c r="E129" s="9" t="e">
        <f t="shared" si="24"/>
        <v>#REF!</v>
      </c>
      <c r="F129" s="9" t="e">
        <f t="shared" si="24"/>
        <v>#REF!</v>
      </c>
      <c r="G129" s="9" t="e">
        <f>#REF!</f>
        <v>#REF!</v>
      </c>
      <c r="H129" s="9" t="e">
        <f t="shared" si="26"/>
        <v>#REF!</v>
      </c>
      <c r="I129" s="9" t="e">
        <f>#REF!</f>
        <v>#REF!</v>
      </c>
      <c r="J129" s="9" t="e">
        <f t="shared" si="27"/>
        <v>#REF!</v>
      </c>
      <c r="K129" s="9" t="e">
        <f>#REF!</f>
        <v>#REF!</v>
      </c>
      <c r="L129" s="9" t="e">
        <f t="shared" si="28"/>
        <v>#REF!</v>
      </c>
      <c r="M129" s="7" t="s">
        <v>122</v>
      </c>
      <c r="N129" t="s">
        <v>122</v>
      </c>
      <c r="P129" t="s">
        <v>166</v>
      </c>
      <c r="Q129" t="s">
        <v>122</v>
      </c>
      <c r="R129" t="s">
        <v>321</v>
      </c>
      <c r="T129" t="s">
        <v>109</v>
      </c>
      <c r="BI129" s="131" t="str">
        <f>HYPERLINK("#일위대가목록!A78","YD011273 →")</f>
        <v>YD011273 →</v>
      </c>
    </row>
    <row r="130" spans="1:61" ht="18.399999999999999" customHeight="1" x14ac:dyDescent="0.15">
      <c r="A130" s="6" t="s">
        <v>354</v>
      </c>
      <c r="B130" s="2" t="s">
        <v>35</v>
      </c>
      <c r="C130" s="59">
        <v>1</v>
      </c>
      <c r="D130" s="2" t="s">
        <v>225</v>
      </c>
      <c r="E130" s="9" t="e">
        <f t="shared" si="24"/>
        <v>#REF!</v>
      </c>
      <c r="F130" s="9" t="e">
        <f t="shared" si="24"/>
        <v>#REF!</v>
      </c>
      <c r="G130" s="9" t="e">
        <f>#REF!</f>
        <v>#REF!</v>
      </c>
      <c r="H130" s="9" t="e">
        <f t="shared" si="26"/>
        <v>#REF!</v>
      </c>
      <c r="I130" s="9" t="e">
        <f>#REF!</f>
        <v>#REF!</v>
      </c>
      <c r="J130" s="9" t="e">
        <f t="shared" si="27"/>
        <v>#REF!</v>
      </c>
      <c r="K130" s="9" t="e">
        <f>#REF!</f>
        <v>#REF!</v>
      </c>
      <c r="L130" s="9" t="e">
        <f t="shared" si="28"/>
        <v>#REF!</v>
      </c>
      <c r="M130" s="7" t="s">
        <v>122</v>
      </c>
      <c r="N130" t="s">
        <v>122</v>
      </c>
      <c r="P130" t="s">
        <v>164</v>
      </c>
      <c r="Q130" t="s">
        <v>122</v>
      </c>
      <c r="R130" t="s">
        <v>71</v>
      </c>
      <c r="T130" t="s">
        <v>109</v>
      </c>
      <c r="BI130" s="131" t="str">
        <f>HYPERLINK("#일위대가목록!A79","YD011272 →")</f>
        <v>YD011272 →</v>
      </c>
    </row>
    <row r="131" spans="1:61" ht="18.399999999999999" customHeight="1" x14ac:dyDescent="0.15">
      <c r="A131" s="6" t="s">
        <v>344</v>
      </c>
      <c r="B131" s="2" t="s">
        <v>35</v>
      </c>
      <c r="C131" s="59">
        <v>1</v>
      </c>
      <c r="D131" s="2" t="s">
        <v>225</v>
      </c>
      <c r="E131" s="9" t="e">
        <f t="shared" si="24"/>
        <v>#REF!</v>
      </c>
      <c r="F131" s="9" t="e">
        <f t="shared" si="24"/>
        <v>#REF!</v>
      </c>
      <c r="G131" s="9" t="e">
        <f>#REF!</f>
        <v>#REF!</v>
      </c>
      <c r="H131" s="9" t="e">
        <f t="shared" si="26"/>
        <v>#REF!</v>
      </c>
      <c r="I131" s="9" t="e">
        <f>#REF!</f>
        <v>#REF!</v>
      </c>
      <c r="J131" s="9" t="e">
        <f t="shared" si="27"/>
        <v>#REF!</v>
      </c>
      <c r="K131" s="9" t="e">
        <f>#REF!</f>
        <v>#REF!</v>
      </c>
      <c r="L131" s="9" t="e">
        <f t="shared" si="28"/>
        <v>#REF!</v>
      </c>
      <c r="M131" s="7" t="s">
        <v>122</v>
      </c>
      <c r="N131" t="s">
        <v>122</v>
      </c>
      <c r="P131" t="s">
        <v>95</v>
      </c>
      <c r="Q131" t="s">
        <v>122</v>
      </c>
      <c r="R131" t="s">
        <v>800</v>
      </c>
      <c r="T131" t="s">
        <v>109</v>
      </c>
      <c r="BI131" s="131" t="str">
        <f>HYPERLINK("#일위대가목록!A80","YD011271 →")</f>
        <v>YD011271 →</v>
      </c>
    </row>
    <row r="132" spans="1:61" ht="18.399999999999999" customHeight="1" x14ac:dyDescent="0.15">
      <c r="A132" s="6" t="s">
        <v>340</v>
      </c>
      <c r="B132" s="2" t="s">
        <v>35</v>
      </c>
      <c r="C132" s="59">
        <v>1</v>
      </c>
      <c r="D132" s="2" t="s">
        <v>225</v>
      </c>
      <c r="E132" s="9" t="e">
        <f t="shared" si="24"/>
        <v>#REF!</v>
      </c>
      <c r="F132" s="9" t="e">
        <f t="shared" si="24"/>
        <v>#REF!</v>
      </c>
      <c r="G132" s="9" t="e">
        <f>#REF!</f>
        <v>#REF!</v>
      </c>
      <c r="H132" s="9" t="e">
        <f t="shared" si="26"/>
        <v>#REF!</v>
      </c>
      <c r="I132" s="9" t="e">
        <f>#REF!</f>
        <v>#REF!</v>
      </c>
      <c r="J132" s="9" t="e">
        <f t="shared" si="27"/>
        <v>#REF!</v>
      </c>
      <c r="K132" s="9" t="e">
        <f>#REF!</f>
        <v>#REF!</v>
      </c>
      <c r="L132" s="9" t="e">
        <f t="shared" si="28"/>
        <v>#REF!</v>
      </c>
      <c r="M132" s="7" t="s">
        <v>122</v>
      </c>
      <c r="N132" t="s">
        <v>122</v>
      </c>
      <c r="P132" t="s">
        <v>94</v>
      </c>
      <c r="Q132" t="s">
        <v>122</v>
      </c>
      <c r="R132" t="s">
        <v>19</v>
      </c>
      <c r="T132" t="s">
        <v>109</v>
      </c>
      <c r="BI132" s="131" t="str">
        <f>HYPERLINK("#일위대가목록!A81","YD011270 →")</f>
        <v>YD011270 →</v>
      </c>
    </row>
    <row r="133" spans="1:61" ht="18.399999999999999" customHeight="1" x14ac:dyDescent="0.15">
      <c r="A133" s="6" t="s">
        <v>325</v>
      </c>
      <c r="B133" s="2" t="s">
        <v>35</v>
      </c>
      <c r="C133" s="59">
        <v>1</v>
      </c>
      <c r="D133" s="2" t="s">
        <v>225</v>
      </c>
      <c r="E133" s="9" t="e">
        <f t="shared" si="24"/>
        <v>#REF!</v>
      </c>
      <c r="F133" s="9" t="e">
        <f t="shared" si="24"/>
        <v>#REF!</v>
      </c>
      <c r="G133" s="9" t="e">
        <f>#REF!</f>
        <v>#REF!</v>
      </c>
      <c r="H133" s="9" t="e">
        <f t="shared" si="26"/>
        <v>#REF!</v>
      </c>
      <c r="I133" s="9" t="e">
        <f>#REF!</f>
        <v>#REF!</v>
      </c>
      <c r="J133" s="9" t="e">
        <f t="shared" si="27"/>
        <v>#REF!</v>
      </c>
      <c r="K133" s="9" t="e">
        <f>#REF!</f>
        <v>#REF!</v>
      </c>
      <c r="L133" s="9" t="e">
        <f t="shared" si="28"/>
        <v>#REF!</v>
      </c>
      <c r="M133" s="7" t="s">
        <v>122</v>
      </c>
      <c r="N133" t="s">
        <v>122</v>
      </c>
      <c r="P133" t="s">
        <v>183</v>
      </c>
      <c r="Q133" t="s">
        <v>122</v>
      </c>
      <c r="R133" t="s">
        <v>812</v>
      </c>
      <c r="T133" t="s">
        <v>109</v>
      </c>
      <c r="BI133" s="131" t="str">
        <f>HYPERLINK("#일위대가목록!A82","YD011269 →")</f>
        <v>YD011269 →</v>
      </c>
    </row>
    <row r="134" spans="1:61" ht="18.399999999999999" customHeight="1" x14ac:dyDescent="0.15">
      <c r="A134" s="6" t="s">
        <v>351</v>
      </c>
      <c r="B134" s="2" t="s">
        <v>35</v>
      </c>
      <c r="C134" s="59">
        <v>1</v>
      </c>
      <c r="D134" s="2" t="s">
        <v>225</v>
      </c>
      <c r="E134" s="9" t="e">
        <f t="shared" si="24"/>
        <v>#REF!</v>
      </c>
      <c r="F134" s="9" t="e">
        <f t="shared" si="24"/>
        <v>#REF!</v>
      </c>
      <c r="G134" s="9" t="e">
        <f>#REF!</f>
        <v>#REF!</v>
      </c>
      <c r="H134" s="9" t="e">
        <f t="shared" si="26"/>
        <v>#REF!</v>
      </c>
      <c r="I134" s="9" t="e">
        <f>#REF!</f>
        <v>#REF!</v>
      </c>
      <c r="J134" s="9" t="e">
        <f t="shared" si="27"/>
        <v>#REF!</v>
      </c>
      <c r="K134" s="9" t="e">
        <f>#REF!</f>
        <v>#REF!</v>
      </c>
      <c r="L134" s="9" t="e">
        <f t="shared" si="28"/>
        <v>#REF!</v>
      </c>
      <c r="M134" s="7" t="s">
        <v>122</v>
      </c>
      <c r="N134" t="s">
        <v>122</v>
      </c>
      <c r="P134" t="s">
        <v>224</v>
      </c>
      <c r="Q134" t="s">
        <v>122</v>
      </c>
      <c r="R134" t="s">
        <v>277</v>
      </c>
      <c r="T134" t="s">
        <v>109</v>
      </c>
      <c r="BI134" s="131" t="str">
        <f>HYPERLINK("#일위대가목록!A83","YD011268 →")</f>
        <v>YD011268 →</v>
      </c>
    </row>
    <row r="135" spans="1:61" ht="18.399999999999999" customHeight="1" x14ac:dyDescent="0.15">
      <c r="A135" s="6" t="s">
        <v>346</v>
      </c>
      <c r="B135" s="2" t="s">
        <v>389</v>
      </c>
      <c r="C135" s="59">
        <v>1</v>
      </c>
      <c r="D135" s="2" t="s">
        <v>225</v>
      </c>
      <c r="E135" s="9" t="e">
        <f t="shared" si="24"/>
        <v>#REF!</v>
      </c>
      <c r="F135" s="9" t="e">
        <f t="shared" si="24"/>
        <v>#REF!</v>
      </c>
      <c r="G135" s="9" t="e">
        <f>#REF!</f>
        <v>#REF!</v>
      </c>
      <c r="H135" s="9" t="e">
        <f t="shared" si="26"/>
        <v>#REF!</v>
      </c>
      <c r="I135" s="9" t="e">
        <f>#REF!</f>
        <v>#REF!</v>
      </c>
      <c r="J135" s="9" t="e">
        <f t="shared" si="27"/>
        <v>#REF!</v>
      </c>
      <c r="K135" s="9" t="e">
        <f>#REF!</f>
        <v>#REF!</v>
      </c>
      <c r="L135" s="9" t="e">
        <f t="shared" si="28"/>
        <v>#REF!</v>
      </c>
      <c r="M135" s="7" t="s">
        <v>122</v>
      </c>
      <c r="N135" t="s">
        <v>122</v>
      </c>
      <c r="P135" t="s">
        <v>168</v>
      </c>
      <c r="Q135" t="s">
        <v>122</v>
      </c>
      <c r="R135" t="s">
        <v>528</v>
      </c>
      <c r="T135" t="s">
        <v>109</v>
      </c>
      <c r="BI135" s="131" t="str">
        <f>HYPERLINK("#일위대가목록!A84","YD00353 →")</f>
        <v>YD00353 →</v>
      </c>
    </row>
    <row r="136" spans="1:61" ht="18.399999999999999" customHeight="1" x14ac:dyDescent="0.15">
      <c r="A136" s="6" t="s">
        <v>139</v>
      </c>
      <c r="B136" s="2" t="s">
        <v>453</v>
      </c>
      <c r="C136" s="59">
        <v>1</v>
      </c>
      <c r="D136" s="2" t="s">
        <v>225</v>
      </c>
      <c r="E136" s="9" t="e">
        <f t="shared" si="24"/>
        <v>#REF!</v>
      </c>
      <c r="F136" s="9" t="e">
        <f t="shared" si="24"/>
        <v>#REF!</v>
      </c>
      <c r="G136" s="9" t="e">
        <f>#REF!</f>
        <v>#REF!</v>
      </c>
      <c r="H136" s="9" t="e">
        <f t="shared" si="26"/>
        <v>#REF!</v>
      </c>
      <c r="I136" s="9" t="e">
        <f>#REF!</f>
        <v>#REF!</v>
      </c>
      <c r="J136" s="9" t="e">
        <f t="shared" si="27"/>
        <v>#REF!</v>
      </c>
      <c r="K136" s="9" t="e">
        <f>#REF!</f>
        <v>#REF!</v>
      </c>
      <c r="L136" s="9" t="e">
        <f t="shared" si="28"/>
        <v>#REF!</v>
      </c>
      <c r="M136" s="7" t="s">
        <v>122</v>
      </c>
      <c r="N136" t="s">
        <v>122</v>
      </c>
      <c r="P136" t="s">
        <v>107</v>
      </c>
      <c r="Q136" t="s">
        <v>122</v>
      </c>
      <c r="R136" t="s">
        <v>16</v>
      </c>
      <c r="T136" t="s">
        <v>109</v>
      </c>
      <c r="BI136" s="131" t="str">
        <f>HYPERLINK("#일위대가목록!A85","YD011370 →")</f>
        <v>YD011370 →</v>
      </c>
    </row>
    <row r="137" spans="1:61" ht="18.399999999999999" customHeight="1" x14ac:dyDescent="0.15">
      <c r="A137" s="47" t="s">
        <v>266</v>
      </c>
      <c r="B137" s="48" t="s">
        <v>122</v>
      </c>
      <c r="C137" s="63"/>
      <c r="D137" s="48" t="s">
        <v>122</v>
      </c>
      <c r="E137" s="50">
        <f t="shared" si="24"/>
        <v>0</v>
      </c>
      <c r="F137" s="50" t="e">
        <f t="shared" si="24"/>
        <v>#REF!</v>
      </c>
      <c r="G137" s="71"/>
      <c r="H137" s="50" t="e">
        <f>TRUNC(H138+H139+H140+H141+H142+H143,0)</f>
        <v>#REF!</v>
      </c>
      <c r="I137" s="71"/>
      <c r="J137" s="50" t="e">
        <f>TRUNC(J138+J139+J140+J141+J142+J143,0)</f>
        <v>#REF!</v>
      </c>
      <c r="K137" s="71"/>
      <c r="L137" s="50" t="e">
        <f>TRUNC(L138+L139+L140+L141+L142+L143,0)</f>
        <v>#REF!</v>
      </c>
      <c r="M137" s="52" t="s">
        <v>122</v>
      </c>
      <c r="N137" t="s">
        <v>122</v>
      </c>
      <c r="P137" t="s">
        <v>197</v>
      </c>
      <c r="Q137" t="s">
        <v>122</v>
      </c>
      <c r="R137" t="s">
        <v>122</v>
      </c>
    </row>
    <row r="138" spans="1:61" ht="18.399999999999999" customHeight="1" x14ac:dyDescent="0.15">
      <c r="A138" s="6" t="s">
        <v>76</v>
      </c>
      <c r="B138" s="2" t="s">
        <v>587</v>
      </c>
      <c r="C138" s="59">
        <v>1</v>
      </c>
      <c r="D138" s="2" t="s">
        <v>154</v>
      </c>
      <c r="E138" s="9" t="e">
        <f t="shared" si="24"/>
        <v>#REF!</v>
      </c>
      <c r="F138" s="9" t="e">
        <f t="shared" si="24"/>
        <v>#REF!</v>
      </c>
      <c r="G138" s="9" t="e">
        <f>#REF!</f>
        <v>#REF!</v>
      </c>
      <c r="H138" s="9" t="e">
        <f t="shared" ref="H138:H143" si="29">TRUNC(G138*C138,0)</f>
        <v>#REF!</v>
      </c>
      <c r="I138" s="9" t="e">
        <f>#REF!</f>
        <v>#REF!</v>
      </c>
      <c r="J138" s="9" t="e">
        <f t="shared" ref="J138:J143" si="30">TRUNC(I138*C138,0)</f>
        <v>#REF!</v>
      </c>
      <c r="K138" s="9" t="e">
        <f>#REF!</f>
        <v>#REF!</v>
      </c>
      <c r="L138" s="9" t="e">
        <f t="shared" ref="L138:L143" si="31">TRUNC(K138*C138,0)</f>
        <v>#REF!</v>
      </c>
      <c r="M138" s="7" t="s">
        <v>122</v>
      </c>
      <c r="N138" t="s">
        <v>122</v>
      </c>
      <c r="P138" t="s">
        <v>241</v>
      </c>
      <c r="Q138" t="s">
        <v>122</v>
      </c>
      <c r="R138" t="s">
        <v>46</v>
      </c>
      <c r="T138" t="s">
        <v>109</v>
      </c>
      <c r="BI138" s="131" t="str">
        <f>HYPERLINK("#일위대가목록!A86","SD00190300 →")</f>
        <v>SD00190300 →</v>
      </c>
    </row>
    <row r="139" spans="1:61" ht="18.399999999999999" customHeight="1" x14ac:dyDescent="0.15">
      <c r="A139" s="6" t="s">
        <v>76</v>
      </c>
      <c r="B139" s="2" t="s">
        <v>10</v>
      </c>
      <c r="C139" s="59">
        <v>1</v>
      </c>
      <c r="D139" s="2" t="s">
        <v>154</v>
      </c>
      <c r="E139" s="9" t="e">
        <f t="shared" si="24"/>
        <v>#REF!</v>
      </c>
      <c r="F139" s="9" t="e">
        <f t="shared" si="24"/>
        <v>#REF!</v>
      </c>
      <c r="G139" s="9" t="e">
        <f>#REF!</f>
        <v>#REF!</v>
      </c>
      <c r="H139" s="9" t="e">
        <f t="shared" si="29"/>
        <v>#REF!</v>
      </c>
      <c r="I139" s="9" t="e">
        <f>#REF!</f>
        <v>#REF!</v>
      </c>
      <c r="J139" s="9" t="e">
        <f t="shared" si="30"/>
        <v>#REF!</v>
      </c>
      <c r="K139" s="9" t="e">
        <f>#REF!</f>
        <v>#REF!</v>
      </c>
      <c r="L139" s="9" t="e">
        <f t="shared" si="31"/>
        <v>#REF!</v>
      </c>
      <c r="M139" s="7" t="s">
        <v>122</v>
      </c>
      <c r="N139" t="s">
        <v>122</v>
      </c>
      <c r="P139" t="s">
        <v>160</v>
      </c>
      <c r="Q139" t="s">
        <v>122</v>
      </c>
      <c r="R139" t="s">
        <v>804</v>
      </c>
      <c r="T139" t="s">
        <v>109</v>
      </c>
      <c r="BI139" s="131" t="str">
        <f>HYPERLINK("#일위대가목록!A87","SD00190600 →")</f>
        <v>SD00190600 →</v>
      </c>
    </row>
    <row r="140" spans="1:61" ht="18.399999999999999" customHeight="1" x14ac:dyDescent="0.15">
      <c r="A140" s="6" t="s">
        <v>76</v>
      </c>
      <c r="B140" s="2" t="s">
        <v>617</v>
      </c>
      <c r="C140" s="59">
        <v>1</v>
      </c>
      <c r="D140" s="2" t="s">
        <v>154</v>
      </c>
      <c r="E140" s="9" t="e">
        <f t="shared" si="24"/>
        <v>#REF!</v>
      </c>
      <c r="F140" s="9" t="e">
        <f t="shared" si="24"/>
        <v>#REF!</v>
      </c>
      <c r="G140" s="9" t="e">
        <f>#REF!</f>
        <v>#REF!</v>
      </c>
      <c r="H140" s="9" t="e">
        <f t="shared" si="29"/>
        <v>#REF!</v>
      </c>
      <c r="I140" s="9" t="e">
        <f>#REF!</f>
        <v>#REF!</v>
      </c>
      <c r="J140" s="9" t="e">
        <f t="shared" si="30"/>
        <v>#REF!</v>
      </c>
      <c r="K140" s="9" t="e">
        <f>#REF!</f>
        <v>#REF!</v>
      </c>
      <c r="L140" s="9" t="e">
        <f t="shared" si="31"/>
        <v>#REF!</v>
      </c>
      <c r="M140" s="7" t="s">
        <v>122</v>
      </c>
      <c r="N140" t="s">
        <v>122</v>
      </c>
      <c r="P140" t="s">
        <v>115</v>
      </c>
      <c r="Q140" t="s">
        <v>122</v>
      </c>
      <c r="R140" t="s">
        <v>813</v>
      </c>
      <c r="T140" t="s">
        <v>109</v>
      </c>
      <c r="BI140" s="131" t="str">
        <f>HYPERLINK("#일위대가목록!A88","SD00190800 →")</f>
        <v>SD00190800 →</v>
      </c>
    </row>
    <row r="141" spans="1:61" ht="18.399999999999999" customHeight="1" x14ac:dyDescent="0.15">
      <c r="A141" s="6" t="s">
        <v>76</v>
      </c>
      <c r="B141" s="2" t="s">
        <v>590</v>
      </c>
      <c r="C141" s="59">
        <v>1</v>
      </c>
      <c r="D141" s="2" t="s">
        <v>154</v>
      </c>
      <c r="E141" s="9" t="e">
        <f t="shared" si="24"/>
        <v>#REF!</v>
      </c>
      <c r="F141" s="9" t="e">
        <f t="shared" si="24"/>
        <v>#REF!</v>
      </c>
      <c r="G141" s="9" t="e">
        <f>#REF!</f>
        <v>#REF!</v>
      </c>
      <c r="H141" s="9" t="e">
        <f t="shared" si="29"/>
        <v>#REF!</v>
      </c>
      <c r="I141" s="9" t="e">
        <f>#REF!</f>
        <v>#REF!</v>
      </c>
      <c r="J141" s="9" t="e">
        <f t="shared" si="30"/>
        <v>#REF!</v>
      </c>
      <c r="K141" s="9" t="e">
        <f>#REF!</f>
        <v>#REF!</v>
      </c>
      <c r="L141" s="9" t="e">
        <f t="shared" si="31"/>
        <v>#REF!</v>
      </c>
      <c r="M141" s="7" t="s">
        <v>122</v>
      </c>
      <c r="N141" t="s">
        <v>122</v>
      </c>
      <c r="P141" t="s">
        <v>547</v>
      </c>
      <c r="Q141" t="s">
        <v>122</v>
      </c>
      <c r="R141" t="s">
        <v>27</v>
      </c>
      <c r="T141" t="s">
        <v>109</v>
      </c>
      <c r="BI141" s="131" t="str">
        <f>HYPERLINK("#일위대가목록!A89","SD00191000 →")</f>
        <v>SD00191000 →</v>
      </c>
    </row>
    <row r="142" spans="1:61" ht="18.399999999999999" customHeight="1" x14ac:dyDescent="0.15">
      <c r="A142" s="6" t="s">
        <v>76</v>
      </c>
      <c r="B142" s="2" t="s">
        <v>604</v>
      </c>
      <c r="C142" s="59">
        <v>1</v>
      </c>
      <c r="D142" s="2" t="s">
        <v>154</v>
      </c>
      <c r="E142" s="9" t="e">
        <f t="shared" si="24"/>
        <v>#REF!</v>
      </c>
      <c r="F142" s="9" t="e">
        <f t="shared" si="24"/>
        <v>#REF!</v>
      </c>
      <c r="G142" s="9" t="e">
        <f>#REF!</f>
        <v>#REF!</v>
      </c>
      <c r="H142" s="9" t="e">
        <f t="shared" si="29"/>
        <v>#REF!</v>
      </c>
      <c r="I142" s="9" t="e">
        <f>#REF!</f>
        <v>#REF!</v>
      </c>
      <c r="J142" s="9" t="e">
        <f t="shared" si="30"/>
        <v>#REF!</v>
      </c>
      <c r="K142" s="9" t="e">
        <f>#REF!</f>
        <v>#REF!</v>
      </c>
      <c r="L142" s="9" t="e">
        <f t="shared" si="31"/>
        <v>#REF!</v>
      </c>
      <c r="M142" s="7" t="s">
        <v>122</v>
      </c>
      <c r="N142" t="s">
        <v>122</v>
      </c>
      <c r="P142" t="s">
        <v>488</v>
      </c>
      <c r="Q142" t="s">
        <v>122</v>
      </c>
      <c r="R142" t="s">
        <v>302</v>
      </c>
      <c r="T142" t="s">
        <v>109</v>
      </c>
      <c r="BI142" s="131" t="str">
        <f>HYPERLINK("#일위대가목록!A90","SD00191200 →")</f>
        <v>SD00191200 →</v>
      </c>
    </row>
    <row r="143" spans="1:61" ht="18.399999999999999" customHeight="1" x14ac:dyDescent="0.15">
      <c r="A143" s="6" t="s">
        <v>76</v>
      </c>
      <c r="B143" s="2" t="s">
        <v>7</v>
      </c>
      <c r="C143" s="59">
        <v>1</v>
      </c>
      <c r="D143" s="2" t="s">
        <v>154</v>
      </c>
      <c r="E143" s="9" t="e">
        <f t="shared" si="24"/>
        <v>#REF!</v>
      </c>
      <c r="F143" s="9" t="e">
        <f t="shared" si="24"/>
        <v>#REF!</v>
      </c>
      <c r="G143" s="9" t="e">
        <f>#REF!</f>
        <v>#REF!</v>
      </c>
      <c r="H143" s="9" t="e">
        <f t="shared" si="29"/>
        <v>#REF!</v>
      </c>
      <c r="I143" s="9" t="e">
        <f>#REF!</f>
        <v>#REF!</v>
      </c>
      <c r="J143" s="9" t="e">
        <f t="shared" si="30"/>
        <v>#REF!</v>
      </c>
      <c r="K143" s="9" t="e">
        <f>#REF!</f>
        <v>#REF!</v>
      </c>
      <c r="L143" s="9" t="e">
        <f t="shared" si="31"/>
        <v>#REF!</v>
      </c>
      <c r="M143" s="7" t="s">
        <v>122</v>
      </c>
      <c r="N143" t="s">
        <v>122</v>
      </c>
      <c r="P143" t="s">
        <v>449</v>
      </c>
      <c r="Q143" t="s">
        <v>122</v>
      </c>
      <c r="R143" t="s">
        <v>851</v>
      </c>
      <c r="T143" t="s">
        <v>109</v>
      </c>
      <c r="BI143" s="131" t="str">
        <f>HYPERLINK("#일위대가목록!A91","SD00191500 →")</f>
        <v>SD00191500 →</v>
      </c>
    </row>
    <row r="144" spans="1:61" ht="18.399999999999999" customHeight="1" x14ac:dyDescent="0.15">
      <c r="A144" s="47" t="s">
        <v>268</v>
      </c>
      <c r="B144" s="48" t="s">
        <v>122</v>
      </c>
      <c r="C144" s="63"/>
      <c r="D144" s="48" t="s">
        <v>122</v>
      </c>
      <c r="E144" s="50">
        <f t="shared" si="24"/>
        <v>0</v>
      </c>
      <c r="F144" s="50" t="e">
        <f t="shared" si="24"/>
        <v>#REF!</v>
      </c>
      <c r="G144" s="71"/>
      <c r="H144" s="50" t="e">
        <f>TRUNC(H145+H146+H147+H149+H150+H148+H151,0)</f>
        <v>#REF!</v>
      </c>
      <c r="I144" s="71"/>
      <c r="J144" s="50" t="e">
        <f>TRUNC(J145+J146+J147+J149+J150+J148+J151,0)</f>
        <v>#REF!</v>
      </c>
      <c r="K144" s="71"/>
      <c r="L144" s="50" t="e">
        <f>TRUNC(L145+L146+L147+L149+L150+L148+L151,0)</f>
        <v>#REF!</v>
      </c>
      <c r="M144" s="52" t="s">
        <v>122</v>
      </c>
      <c r="N144" t="s">
        <v>122</v>
      </c>
      <c r="P144" t="s">
        <v>400</v>
      </c>
      <c r="Q144" t="s">
        <v>122</v>
      </c>
      <c r="R144" t="s">
        <v>122</v>
      </c>
    </row>
    <row r="145" spans="1:61" ht="18.399999999999999" customHeight="1" x14ac:dyDescent="0.15">
      <c r="A145" s="6" t="s">
        <v>603</v>
      </c>
      <c r="B145" s="2" t="s">
        <v>582</v>
      </c>
      <c r="C145" s="59">
        <v>1</v>
      </c>
      <c r="D145" s="2" t="s">
        <v>223</v>
      </c>
      <c r="E145" s="9" t="e">
        <f t="shared" si="24"/>
        <v>#REF!</v>
      </c>
      <c r="F145" s="9" t="e">
        <f t="shared" si="24"/>
        <v>#REF!</v>
      </c>
      <c r="G145" s="9" t="e">
        <f>#REF!</f>
        <v>#REF!</v>
      </c>
      <c r="H145" s="9" t="e">
        <f t="shared" ref="H145:H151" si="32">TRUNC(G145*C145,0)</f>
        <v>#REF!</v>
      </c>
      <c r="I145" s="9" t="e">
        <f>#REF!</f>
        <v>#REF!</v>
      </c>
      <c r="J145" s="9" t="e">
        <f t="shared" ref="J145:J151" si="33">TRUNC(I145*C145,0)</f>
        <v>#REF!</v>
      </c>
      <c r="K145" s="9" t="e">
        <f>#REF!</f>
        <v>#REF!</v>
      </c>
      <c r="L145" s="9" t="e">
        <f t="shared" ref="L145:L151" si="34">TRUNC(K145*C145,0)</f>
        <v>#REF!</v>
      </c>
      <c r="M145" s="7" t="s">
        <v>122</v>
      </c>
      <c r="N145" t="s">
        <v>122</v>
      </c>
      <c r="P145" t="s">
        <v>543</v>
      </c>
      <c r="Q145" t="s">
        <v>122</v>
      </c>
      <c r="R145" t="s">
        <v>309</v>
      </c>
      <c r="T145" t="s">
        <v>109</v>
      </c>
      <c r="BI145" s="131" t="str">
        <f>HYPERLINK("#일위대가목록!A92","SD00218A →")</f>
        <v>SD00218A →</v>
      </c>
    </row>
    <row r="146" spans="1:61" ht="18.399999999999999" customHeight="1" x14ac:dyDescent="0.15">
      <c r="A146" s="6" t="s">
        <v>3</v>
      </c>
      <c r="B146" s="2" t="s">
        <v>582</v>
      </c>
      <c r="C146" s="59">
        <v>1</v>
      </c>
      <c r="D146" s="2" t="s">
        <v>223</v>
      </c>
      <c r="E146" s="9" t="e">
        <f t="shared" si="24"/>
        <v>#REF!</v>
      </c>
      <c r="F146" s="9" t="e">
        <f t="shared" si="24"/>
        <v>#REF!</v>
      </c>
      <c r="G146" s="9" t="e">
        <f>#REF!</f>
        <v>#REF!</v>
      </c>
      <c r="H146" s="9" t="e">
        <f t="shared" si="32"/>
        <v>#REF!</v>
      </c>
      <c r="I146" s="9" t="e">
        <f>#REF!</f>
        <v>#REF!</v>
      </c>
      <c r="J146" s="9" t="e">
        <f t="shared" si="33"/>
        <v>#REF!</v>
      </c>
      <c r="K146" s="9" t="e">
        <f>#REF!</f>
        <v>#REF!</v>
      </c>
      <c r="L146" s="9" t="e">
        <f t="shared" si="34"/>
        <v>#REF!</v>
      </c>
      <c r="M146" s="7" t="s">
        <v>122</v>
      </c>
      <c r="N146" t="s">
        <v>122</v>
      </c>
      <c r="P146" t="s">
        <v>489</v>
      </c>
      <c r="Q146" t="s">
        <v>122</v>
      </c>
      <c r="R146" t="s">
        <v>59</v>
      </c>
      <c r="T146" t="s">
        <v>109</v>
      </c>
      <c r="BI146" s="131" t="str">
        <f>HYPERLINK("#일위대가목록!A93","SD00218B →")</f>
        <v>SD00218B →</v>
      </c>
    </row>
    <row r="147" spans="1:61" ht="18.399999999999999" customHeight="1" x14ac:dyDescent="0.15">
      <c r="A147" s="6" t="s">
        <v>349</v>
      </c>
      <c r="B147" s="2" t="s">
        <v>582</v>
      </c>
      <c r="C147" s="59">
        <v>1</v>
      </c>
      <c r="D147" s="2" t="s">
        <v>223</v>
      </c>
      <c r="E147" s="9" t="e">
        <f t="shared" si="24"/>
        <v>#REF!</v>
      </c>
      <c r="F147" s="9" t="e">
        <f t="shared" si="24"/>
        <v>#REF!</v>
      </c>
      <c r="G147" s="9" t="e">
        <f>#REF!</f>
        <v>#REF!</v>
      </c>
      <c r="H147" s="9" t="e">
        <f t="shared" si="32"/>
        <v>#REF!</v>
      </c>
      <c r="I147" s="9" t="e">
        <f>#REF!</f>
        <v>#REF!</v>
      </c>
      <c r="J147" s="9" t="e">
        <f t="shared" si="33"/>
        <v>#REF!</v>
      </c>
      <c r="K147" s="9" t="e">
        <f>#REF!</f>
        <v>#REF!</v>
      </c>
      <c r="L147" s="9" t="e">
        <f t="shared" si="34"/>
        <v>#REF!</v>
      </c>
      <c r="M147" s="7" t="s">
        <v>122</v>
      </c>
      <c r="N147" t="s">
        <v>122</v>
      </c>
      <c r="P147" t="s">
        <v>442</v>
      </c>
      <c r="Q147" t="s">
        <v>122</v>
      </c>
      <c r="R147" t="s">
        <v>768</v>
      </c>
      <c r="T147" t="s">
        <v>109</v>
      </c>
      <c r="BI147" s="131" t="str">
        <f>HYPERLINK("#일위대가목록!A94","SD00218C →")</f>
        <v>SD00218C →</v>
      </c>
    </row>
    <row r="148" spans="1:61" ht="18.399999999999999" customHeight="1" x14ac:dyDescent="0.15">
      <c r="A148" s="6" t="s">
        <v>603</v>
      </c>
      <c r="B148" s="2" t="s">
        <v>579</v>
      </c>
      <c r="C148" s="59">
        <v>1</v>
      </c>
      <c r="D148" s="2" t="s">
        <v>223</v>
      </c>
      <c r="E148" s="9" t="e">
        <f>G148+I148+K148</f>
        <v>#REF!</v>
      </c>
      <c r="F148" s="9" t="e">
        <f>H148+J148+L148</f>
        <v>#REF!</v>
      </c>
      <c r="G148" s="9" t="e">
        <f>#REF!</f>
        <v>#REF!</v>
      </c>
      <c r="H148" s="9" t="e">
        <f t="shared" si="32"/>
        <v>#REF!</v>
      </c>
      <c r="I148" s="9" t="e">
        <f>#REF!</f>
        <v>#REF!</v>
      </c>
      <c r="J148" s="9" t="e">
        <f t="shared" si="33"/>
        <v>#REF!</v>
      </c>
      <c r="K148" s="9" t="e">
        <f>#REF!</f>
        <v>#REF!</v>
      </c>
      <c r="L148" s="9" t="e">
        <f t="shared" si="34"/>
        <v>#REF!</v>
      </c>
      <c r="M148" s="7"/>
      <c r="BI148" s="18"/>
    </row>
    <row r="149" spans="1:61" ht="18.399999999999999" customHeight="1" x14ac:dyDescent="0.15">
      <c r="A149" s="6" t="s">
        <v>352</v>
      </c>
      <c r="B149" s="2" t="s">
        <v>582</v>
      </c>
      <c r="C149" s="59">
        <v>1</v>
      </c>
      <c r="D149" s="2" t="s">
        <v>223</v>
      </c>
      <c r="E149" s="9" t="e">
        <f t="shared" si="24"/>
        <v>#REF!</v>
      </c>
      <c r="F149" s="9" t="e">
        <f t="shared" si="24"/>
        <v>#REF!</v>
      </c>
      <c r="G149" s="9" t="e">
        <f>#REF!</f>
        <v>#REF!</v>
      </c>
      <c r="H149" s="9" t="e">
        <f t="shared" si="32"/>
        <v>#REF!</v>
      </c>
      <c r="I149" s="9" t="e">
        <f>#REF!</f>
        <v>#REF!</v>
      </c>
      <c r="J149" s="9" t="e">
        <f t="shared" si="33"/>
        <v>#REF!</v>
      </c>
      <c r="K149" s="9" t="e">
        <f>#REF!</f>
        <v>#REF!</v>
      </c>
      <c r="L149" s="9" t="e">
        <f t="shared" si="34"/>
        <v>#REF!</v>
      </c>
      <c r="M149" s="7" t="s">
        <v>122</v>
      </c>
      <c r="N149" t="s">
        <v>122</v>
      </c>
      <c r="P149" t="s">
        <v>392</v>
      </c>
      <c r="Q149" t="s">
        <v>122</v>
      </c>
      <c r="R149" t="s">
        <v>22</v>
      </c>
      <c r="T149" t="s">
        <v>109</v>
      </c>
      <c r="BI149" s="131" t="str">
        <f>HYPERLINK("#일위대가목록!A95","SD00218D →")</f>
        <v>SD00218D →</v>
      </c>
    </row>
    <row r="150" spans="1:61" ht="18.399999999999999" customHeight="1" x14ac:dyDescent="0.15">
      <c r="A150" s="6" t="s">
        <v>341</v>
      </c>
      <c r="B150" s="2" t="s">
        <v>582</v>
      </c>
      <c r="C150" s="59">
        <v>1</v>
      </c>
      <c r="D150" s="2" t="s">
        <v>223</v>
      </c>
      <c r="E150" s="9" t="e">
        <f t="shared" si="24"/>
        <v>#REF!</v>
      </c>
      <c r="F150" s="9" t="e">
        <f t="shared" si="24"/>
        <v>#REF!</v>
      </c>
      <c r="G150" s="9" t="e">
        <f>#REF!</f>
        <v>#REF!</v>
      </c>
      <c r="H150" s="9" t="e">
        <f t="shared" si="32"/>
        <v>#REF!</v>
      </c>
      <c r="I150" s="9" t="e">
        <f>#REF!</f>
        <v>#REF!</v>
      </c>
      <c r="J150" s="9" t="e">
        <f t="shared" si="33"/>
        <v>#REF!</v>
      </c>
      <c r="K150" s="9" t="e">
        <f>#REF!</f>
        <v>#REF!</v>
      </c>
      <c r="L150" s="9" t="e">
        <f t="shared" si="34"/>
        <v>#REF!</v>
      </c>
      <c r="M150" s="7" t="s">
        <v>122</v>
      </c>
      <c r="N150" t="s">
        <v>122</v>
      </c>
      <c r="P150" t="s">
        <v>532</v>
      </c>
      <c r="Q150" t="s">
        <v>122</v>
      </c>
      <c r="R150" t="s">
        <v>780</v>
      </c>
      <c r="T150" t="s">
        <v>109</v>
      </c>
      <c r="BI150" s="131" t="str">
        <f>HYPERLINK("#일위대가목록!A96","SD00218E →")</f>
        <v>SD00218E →</v>
      </c>
    </row>
    <row r="151" spans="1:61" ht="18.399999999999999" customHeight="1" x14ac:dyDescent="0.15">
      <c r="A151" s="6" t="s">
        <v>352</v>
      </c>
      <c r="B151" s="2" t="s">
        <v>579</v>
      </c>
      <c r="C151" s="59">
        <v>1</v>
      </c>
      <c r="D151" s="2" t="s">
        <v>223</v>
      </c>
      <c r="E151" s="9" t="e">
        <f t="shared" si="24"/>
        <v>#REF!</v>
      </c>
      <c r="F151" s="9" t="e">
        <f t="shared" si="24"/>
        <v>#REF!</v>
      </c>
      <c r="G151" s="9" t="e">
        <f>#REF!</f>
        <v>#REF!</v>
      </c>
      <c r="H151" s="9" t="e">
        <f t="shared" si="32"/>
        <v>#REF!</v>
      </c>
      <c r="I151" s="9" t="e">
        <f>#REF!</f>
        <v>#REF!</v>
      </c>
      <c r="J151" s="9" t="e">
        <f t="shared" si="33"/>
        <v>#REF!</v>
      </c>
      <c r="K151" s="9" t="e">
        <f>#REF!</f>
        <v>#REF!</v>
      </c>
      <c r="L151" s="9" t="e">
        <f t="shared" si="34"/>
        <v>#REF!</v>
      </c>
      <c r="M151" s="7"/>
      <c r="BI151" s="18"/>
    </row>
    <row r="152" spans="1:61" ht="18.399999999999999" customHeight="1" x14ac:dyDescent="0.15">
      <c r="A152" s="47" t="s">
        <v>265</v>
      </c>
      <c r="B152" s="48" t="s">
        <v>122</v>
      </c>
      <c r="C152" s="63"/>
      <c r="D152" s="48" t="s">
        <v>122</v>
      </c>
      <c r="E152" s="50">
        <f t="shared" si="24"/>
        <v>0</v>
      </c>
      <c r="F152" s="50" t="e">
        <f t="shared" si="24"/>
        <v>#REF!</v>
      </c>
      <c r="G152" s="71"/>
      <c r="H152" s="50" t="e">
        <f>TRUNC(H153+H154+H155+H156+H157+H158+H159+H160+H161+H162+H163+H164+H165+H166+H167+H168,0)</f>
        <v>#REF!</v>
      </c>
      <c r="I152" s="71"/>
      <c r="J152" s="50" t="e">
        <f>TRUNC(J153+J154+J155+J156+J157+J158+J159+J160+J161+J162+J163+J164+J165+J166+J167+J168,0)</f>
        <v>#REF!</v>
      </c>
      <c r="K152" s="71"/>
      <c r="L152" s="50" t="e">
        <f>TRUNC(L153+L154+L155+L156+L157+L158+L159+L160+L161+L162+L163+L164+L165+L166+L167+L168,0)</f>
        <v>#REF!</v>
      </c>
      <c r="M152" s="52" t="s">
        <v>122</v>
      </c>
      <c r="N152" t="s">
        <v>122</v>
      </c>
      <c r="P152" t="s">
        <v>491</v>
      </c>
      <c r="Q152" t="s">
        <v>122</v>
      </c>
      <c r="R152" t="s">
        <v>122</v>
      </c>
    </row>
    <row r="153" spans="1:61" ht="18.399999999999999" customHeight="1" x14ac:dyDescent="0.15">
      <c r="A153" s="6" t="s">
        <v>648</v>
      </c>
      <c r="B153" s="2" t="s">
        <v>818</v>
      </c>
      <c r="C153" s="59">
        <v>1</v>
      </c>
      <c r="D153" s="2" t="s">
        <v>106</v>
      </c>
      <c r="E153" s="9" t="e">
        <f t="shared" si="24"/>
        <v>#REF!</v>
      </c>
      <c r="F153" s="9" t="e">
        <f t="shared" si="24"/>
        <v>#REF!</v>
      </c>
      <c r="G153" s="9" t="e">
        <f>#REF!</f>
        <v>#REF!</v>
      </c>
      <c r="H153" s="9" t="e">
        <f t="shared" ref="H153:H164" si="35">TRUNC(G153*C153,0)</f>
        <v>#REF!</v>
      </c>
      <c r="I153" s="9" t="e">
        <f>#REF!</f>
        <v>#REF!</v>
      </c>
      <c r="J153" s="9" t="e">
        <f t="shared" ref="J153:J164" si="36">TRUNC(I153*C153,0)</f>
        <v>#REF!</v>
      </c>
      <c r="K153" s="9" t="e">
        <f>#REF!</f>
        <v>#REF!</v>
      </c>
      <c r="L153" s="9" t="e">
        <f t="shared" ref="L153:L164" si="37">TRUNC(K153*C153,0)</f>
        <v>#REF!</v>
      </c>
      <c r="M153" s="7" t="s">
        <v>122</v>
      </c>
      <c r="N153" t="s">
        <v>122</v>
      </c>
      <c r="P153" t="s">
        <v>537</v>
      </c>
      <c r="Q153" t="s">
        <v>122</v>
      </c>
      <c r="R153" t="s">
        <v>275</v>
      </c>
      <c r="T153" t="s">
        <v>109</v>
      </c>
      <c r="BI153" s="131" t="str">
        <f>HYPERLINK("#일위대가목록!A97","SE000150A →")</f>
        <v>SE000150A →</v>
      </c>
    </row>
    <row r="154" spans="1:61" ht="18.399999999999999" customHeight="1" x14ac:dyDescent="0.15">
      <c r="A154" s="6" t="s">
        <v>650</v>
      </c>
      <c r="B154" s="2" t="s">
        <v>818</v>
      </c>
      <c r="C154" s="59">
        <v>1</v>
      </c>
      <c r="D154" s="2" t="s">
        <v>106</v>
      </c>
      <c r="E154" s="9" t="e">
        <f t="shared" si="24"/>
        <v>#REF!</v>
      </c>
      <c r="F154" s="9" t="e">
        <f t="shared" si="24"/>
        <v>#REF!</v>
      </c>
      <c r="G154" s="9" t="e">
        <f>#REF!</f>
        <v>#REF!</v>
      </c>
      <c r="H154" s="9" t="e">
        <f t="shared" si="35"/>
        <v>#REF!</v>
      </c>
      <c r="I154" s="9" t="e">
        <f>#REF!</f>
        <v>#REF!</v>
      </c>
      <c r="J154" s="9" t="e">
        <f t="shared" si="36"/>
        <v>#REF!</v>
      </c>
      <c r="K154" s="9" t="e">
        <f>#REF!</f>
        <v>#REF!</v>
      </c>
      <c r="L154" s="9" t="e">
        <f t="shared" si="37"/>
        <v>#REF!</v>
      </c>
      <c r="M154" s="7" t="s">
        <v>122</v>
      </c>
      <c r="N154" t="s">
        <v>122</v>
      </c>
      <c r="P154" t="s">
        <v>479</v>
      </c>
      <c r="Q154" t="s">
        <v>122</v>
      </c>
      <c r="R154" t="s">
        <v>831</v>
      </c>
      <c r="T154" t="s">
        <v>109</v>
      </c>
      <c r="BI154" s="131" t="str">
        <f>HYPERLINK("#일위대가목록!A98","SE000150B →")</f>
        <v>SE000150B →</v>
      </c>
    </row>
    <row r="155" spans="1:61" ht="18.399999999999999" customHeight="1" x14ac:dyDescent="0.15">
      <c r="A155" s="6" t="s">
        <v>654</v>
      </c>
      <c r="B155" s="2" t="s">
        <v>818</v>
      </c>
      <c r="C155" s="59">
        <v>1</v>
      </c>
      <c r="D155" s="2" t="s">
        <v>106</v>
      </c>
      <c r="E155" s="9" t="e">
        <f t="shared" si="24"/>
        <v>#REF!</v>
      </c>
      <c r="F155" s="9" t="e">
        <f t="shared" si="24"/>
        <v>#REF!</v>
      </c>
      <c r="G155" s="9" t="e">
        <f>#REF!</f>
        <v>#REF!</v>
      </c>
      <c r="H155" s="9" t="e">
        <f t="shared" si="35"/>
        <v>#REF!</v>
      </c>
      <c r="I155" s="9" t="e">
        <f>#REF!</f>
        <v>#REF!</v>
      </c>
      <c r="J155" s="9" t="e">
        <f t="shared" si="36"/>
        <v>#REF!</v>
      </c>
      <c r="K155" s="9" t="e">
        <f>#REF!</f>
        <v>#REF!</v>
      </c>
      <c r="L155" s="9" t="e">
        <f t="shared" si="37"/>
        <v>#REF!</v>
      </c>
      <c r="M155" s="7" t="s">
        <v>122</v>
      </c>
      <c r="N155" t="s">
        <v>122</v>
      </c>
      <c r="P155" t="s">
        <v>432</v>
      </c>
      <c r="Q155" t="s">
        <v>122</v>
      </c>
      <c r="R155" t="s">
        <v>296</v>
      </c>
      <c r="T155" t="s">
        <v>109</v>
      </c>
      <c r="BI155" s="131" t="str">
        <f>HYPERLINK("#일위대가목록!A99","SE000150C →")</f>
        <v>SE000150C →</v>
      </c>
    </row>
    <row r="156" spans="1:61" ht="18.399999999999999" customHeight="1" x14ac:dyDescent="0.15">
      <c r="A156" s="6" t="s">
        <v>643</v>
      </c>
      <c r="B156" s="2" t="s">
        <v>818</v>
      </c>
      <c r="C156" s="59">
        <v>1</v>
      </c>
      <c r="D156" s="2" t="s">
        <v>106</v>
      </c>
      <c r="E156" s="9" t="e">
        <f t="shared" si="24"/>
        <v>#REF!</v>
      </c>
      <c r="F156" s="9" t="e">
        <f t="shared" si="24"/>
        <v>#REF!</v>
      </c>
      <c r="G156" s="9" t="e">
        <f>#REF!</f>
        <v>#REF!</v>
      </c>
      <c r="H156" s="9" t="e">
        <f t="shared" si="35"/>
        <v>#REF!</v>
      </c>
      <c r="I156" s="9" t="e">
        <f>#REF!</f>
        <v>#REF!</v>
      </c>
      <c r="J156" s="9" t="e">
        <f t="shared" si="36"/>
        <v>#REF!</v>
      </c>
      <c r="K156" s="9" t="e">
        <f>#REF!</f>
        <v>#REF!</v>
      </c>
      <c r="L156" s="9" t="e">
        <f t="shared" si="37"/>
        <v>#REF!</v>
      </c>
      <c r="M156" s="7" t="s">
        <v>122</v>
      </c>
      <c r="N156" t="s">
        <v>122</v>
      </c>
      <c r="P156" t="s">
        <v>388</v>
      </c>
      <c r="Q156" t="s">
        <v>122</v>
      </c>
      <c r="R156" t="s">
        <v>822</v>
      </c>
      <c r="T156" t="s">
        <v>109</v>
      </c>
      <c r="BI156" s="131" t="str">
        <f>HYPERLINK("#일위대가목록!A100","SE000150D →")</f>
        <v>SE000150D →</v>
      </c>
    </row>
    <row r="157" spans="1:61" ht="18.399999999999999" customHeight="1" x14ac:dyDescent="0.15">
      <c r="A157" s="6" t="s">
        <v>641</v>
      </c>
      <c r="B157" s="2" t="s">
        <v>696</v>
      </c>
      <c r="C157" s="59">
        <v>1</v>
      </c>
      <c r="D157" s="2" t="s">
        <v>106</v>
      </c>
      <c r="E157" s="9" t="e">
        <f t="shared" si="24"/>
        <v>#REF!</v>
      </c>
      <c r="F157" s="9" t="e">
        <f t="shared" si="24"/>
        <v>#REF!</v>
      </c>
      <c r="G157" s="9" t="e">
        <f>#REF!</f>
        <v>#REF!</v>
      </c>
      <c r="H157" s="9" t="e">
        <f t="shared" si="35"/>
        <v>#REF!</v>
      </c>
      <c r="I157" s="9" t="e">
        <f>#REF!</f>
        <v>#REF!</v>
      </c>
      <c r="J157" s="9" t="e">
        <f t="shared" si="36"/>
        <v>#REF!</v>
      </c>
      <c r="K157" s="9" t="e">
        <f>#REF!</f>
        <v>#REF!</v>
      </c>
      <c r="L157" s="9" t="e">
        <f t="shared" si="37"/>
        <v>#REF!</v>
      </c>
      <c r="M157" s="7" t="s">
        <v>122</v>
      </c>
      <c r="N157" t="s">
        <v>122</v>
      </c>
      <c r="P157" t="s">
        <v>533</v>
      </c>
      <c r="Q157" t="s">
        <v>122</v>
      </c>
      <c r="R157" t="s">
        <v>829</v>
      </c>
      <c r="T157" t="s">
        <v>109</v>
      </c>
      <c r="BI157" s="131" t="str">
        <f>HYPERLINK("#일위대가목록!A101","SE001006A →")</f>
        <v>SE001006A →</v>
      </c>
    </row>
    <row r="158" spans="1:61" ht="18.399999999999999" customHeight="1" x14ac:dyDescent="0.15">
      <c r="A158" s="6" t="s">
        <v>655</v>
      </c>
      <c r="B158" s="2" t="s">
        <v>696</v>
      </c>
      <c r="C158" s="59">
        <v>1</v>
      </c>
      <c r="D158" s="2" t="s">
        <v>106</v>
      </c>
      <c r="E158" s="9" t="e">
        <f t="shared" si="24"/>
        <v>#REF!</v>
      </c>
      <c r="F158" s="9" t="e">
        <f t="shared" si="24"/>
        <v>#REF!</v>
      </c>
      <c r="G158" s="9" t="e">
        <f>#REF!</f>
        <v>#REF!</v>
      </c>
      <c r="H158" s="9" t="e">
        <f t="shared" si="35"/>
        <v>#REF!</v>
      </c>
      <c r="I158" s="9" t="e">
        <f>#REF!</f>
        <v>#REF!</v>
      </c>
      <c r="J158" s="9" t="e">
        <f t="shared" si="36"/>
        <v>#REF!</v>
      </c>
      <c r="K158" s="9" t="e">
        <f>#REF!</f>
        <v>#REF!</v>
      </c>
      <c r="L158" s="9" t="e">
        <f t="shared" si="37"/>
        <v>#REF!</v>
      </c>
      <c r="M158" s="7" t="s">
        <v>122</v>
      </c>
      <c r="N158" t="s">
        <v>122</v>
      </c>
      <c r="P158" t="s">
        <v>477</v>
      </c>
      <c r="Q158" t="s">
        <v>122</v>
      </c>
      <c r="R158" t="s">
        <v>276</v>
      </c>
      <c r="T158" t="s">
        <v>109</v>
      </c>
      <c r="BI158" s="131" t="str">
        <f>HYPERLINK("#일위대가목록!A102","SE001006B →")</f>
        <v>SE001006B →</v>
      </c>
    </row>
    <row r="159" spans="1:61" ht="18.399999999999999" customHeight="1" x14ac:dyDescent="0.15">
      <c r="A159" s="6" t="s">
        <v>649</v>
      </c>
      <c r="B159" s="2" t="s">
        <v>696</v>
      </c>
      <c r="C159" s="59">
        <v>1</v>
      </c>
      <c r="D159" s="2" t="s">
        <v>106</v>
      </c>
      <c r="E159" s="9" t="e">
        <f t="shared" si="24"/>
        <v>#REF!</v>
      </c>
      <c r="F159" s="9" t="e">
        <f t="shared" si="24"/>
        <v>#REF!</v>
      </c>
      <c r="G159" s="9" t="e">
        <f>#REF!</f>
        <v>#REF!</v>
      </c>
      <c r="H159" s="9" t="e">
        <f t="shared" si="35"/>
        <v>#REF!</v>
      </c>
      <c r="I159" s="9" t="e">
        <f>#REF!</f>
        <v>#REF!</v>
      </c>
      <c r="J159" s="9" t="e">
        <f t="shared" si="36"/>
        <v>#REF!</v>
      </c>
      <c r="K159" s="9" t="e">
        <f>#REF!</f>
        <v>#REF!</v>
      </c>
      <c r="L159" s="9" t="e">
        <f t="shared" si="37"/>
        <v>#REF!</v>
      </c>
      <c r="M159" s="7" t="s">
        <v>122</v>
      </c>
      <c r="N159" t="s">
        <v>122</v>
      </c>
      <c r="P159" t="s">
        <v>424</v>
      </c>
      <c r="Q159" t="s">
        <v>122</v>
      </c>
      <c r="R159" t="s">
        <v>810</v>
      </c>
      <c r="T159" t="s">
        <v>109</v>
      </c>
      <c r="BI159" s="131" t="str">
        <f>HYPERLINK("#일위대가목록!A103","SE001006C →")</f>
        <v>SE001006C →</v>
      </c>
    </row>
    <row r="160" spans="1:61" ht="18.399999999999999" customHeight="1" x14ac:dyDescent="0.15">
      <c r="A160" s="6" t="s">
        <v>646</v>
      </c>
      <c r="B160" s="2" t="s">
        <v>696</v>
      </c>
      <c r="C160" s="59">
        <v>1</v>
      </c>
      <c r="D160" s="2" t="s">
        <v>106</v>
      </c>
      <c r="E160" s="9" t="e">
        <f t="shared" si="24"/>
        <v>#REF!</v>
      </c>
      <c r="F160" s="9" t="e">
        <f t="shared" si="24"/>
        <v>#REF!</v>
      </c>
      <c r="G160" s="9" t="e">
        <f>#REF!</f>
        <v>#REF!</v>
      </c>
      <c r="H160" s="9" t="e">
        <f t="shared" si="35"/>
        <v>#REF!</v>
      </c>
      <c r="I160" s="9" t="e">
        <f>#REF!</f>
        <v>#REF!</v>
      </c>
      <c r="J160" s="9" t="e">
        <f t="shared" si="36"/>
        <v>#REF!</v>
      </c>
      <c r="K160" s="9" t="e">
        <f>#REF!</f>
        <v>#REF!</v>
      </c>
      <c r="L160" s="9" t="e">
        <f t="shared" si="37"/>
        <v>#REF!</v>
      </c>
      <c r="M160" s="7" t="s">
        <v>122</v>
      </c>
      <c r="N160" t="s">
        <v>122</v>
      </c>
      <c r="P160" t="s">
        <v>375</v>
      </c>
      <c r="Q160" t="s">
        <v>122</v>
      </c>
      <c r="R160" t="s">
        <v>288</v>
      </c>
      <c r="T160" t="s">
        <v>109</v>
      </c>
      <c r="BI160" s="131" t="str">
        <f>HYPERLINK("#일위대가목록!A104","SE001006D →")</f>
        <v>SE001006D →</v>
      </c>
    </row>
    <row r="161" spans="1:61" ht="18.399999999999999" customHeight="1" x14ac:dyDescent="0.15">
      <c r="A161" s="6" t="s">
        <v>641</v>
      </c>
      <c r="B161" s="2" t="s">
        <v>664</v>
      </c>
      <c r="C161" s="59">
        <v>1</v>
      </c>
      <c r="D161" s="2" t="s">
        <v>106</v>
      </c>
      <c r="E161" s="9" t="e">
        <f t="shared" si="24"/>
        <v>#REF!</v>
      </c>
      <c r="F161" s="9" t="e">
        <f t="shared" si="24"/>
        <v>#REF!</v>
      </c>
      <c r="G161" s="9" t="e">
        <f>#REF!</f>
        <v>#REF!</v>
      </c>
      <c r="H161" s="9" t="e">
        <f t="shared" si="35"/>
        <v>#REF!</v>
      </c>
      <c r="I161" s="9" t="e">
        <f>#REF!</f>
        <v>#REF!</v>
      </c>
      <c r="J161" s="9" t="e">
        <f t="shared" si="36"/>
        <v>#REF!</v>
      </c>
      <c r="K161" s="9" t="e">
        <f>#REF!</f>
        <v>#REF!</v>
      </c>
      <c r="L161" s="9" t="e">
        <f t="shared" si="37"/>
        <v>#REF!</v>
      </c>
      <c r="M161" s="7" t="s">
        <v>122</v>
      </c>
      <c r="N161" t="s">
        <v>122</v>
      </c>
      <c r="P161" t="s">
        <v>525</v>
      </c>
      <c r="Q161" t="s">
        <v>122</v>
      </c>
      <c r="R161" t="s">
        <v>54</v>
      </c>
      <c r="T161" t="s">
        <v>109</v>
      </c>
      <c r="BI161" s="131" t="str">
        <f>HYPERLINK("#일위대가목록!A105","SE002002A →")</f>
        <v>SE002002A →</v>
      </c>
    </row>
    <row r="162" spans="1:61" ht="18.399999999999999" customHeight="1" x14ac:dyDescent="0.15">
      <c r="A162" s="6" t="s">
        <v>655</v>
      </c>
      <c r="B162" s="2" t="s">
        <v>664</v>
      </c>
      <c r="C162" s="59">
        <v>1</v>
      </c>
      <c r="D162" s="2" t="s">
        <v>106</v>
      </c>
      <c r="E162" s="9" t="e">
        <f t="shared" si="24"/>
        <v>#REF!</v>
      </c>
      <c r="F162" s="9" t="e">
        <f t="shared" si="24"/>
        <v>#REF!</v>
      </c>
      <c r="G162" s="9" t="e">
        <f>#REF!</f>
        <v>#REF!</v>
      </c>
      <c r="H162" s="9" t="e">
        <f t="shared" si="35"/>
        <v>#REF!</v>
      </c>
      <c r="I162" s="9" t="e">
        <f>#REF!</f>
        <v>#REF!</v>
      </c>
      <c r="J162" s="9" t="e">
        <f t="shared" si="36"/>
        <v>#REF!</v>
      </c>
      <c r="K162" s="9" t="e">
        <f>#REF!</f>
        <v>#REF!</v>
      </c>
      <c r="L162" s="9" t="e">
        <f t="shared" si="37"/>
        <v>#REF!</v>
      </c>
      <c r="M162" s="7" t="s">
        <v>122</v>
      </c>
      <c r="N162" t="s">
        <v>122</v>
      </c>
      <c r="P162" t="s">
        <v>481</v>
      </c>
      <c r="Q162" t="s">
        <v>122</v>
      </c>
      <c r="R162" t="s">
        <v>318</v>
      </c>
      <c r="T162" t="s">
        <v>109</v>
      </c>
      <c r="BI162" s="131" t="str">
        <f>HYPERLINK("#일위대가목록!A106","SE002002B →")</f>
        <v>SE002002B →</v>
      </c>
    </row>
    <row r="163" spans="1:61" ht="18.399999999999999" customHeight="1" x14ac:dyDescent="0.15">
      <c r="A163" s="6" t="s">
        <v>649</v>
      </c>
      <c r="B163" s="2" t="s">
        <v>664</v>
      </c>
      <c r="C163" s="59">
        <v>1</v>
      </c>
      <c r="D163" s="2" t="s">
        <v>106</v>
      </c>
      <c r="E163" s="9" t="e">
        <f t="shared" si="24"/>
        <v>#REF!</v>
      </c>
      <c r="F163" s="9" t="e">
        <f t="shared" si="24"/>
        <v>#REF!</v>
      </c>
      <c r="G163" s="9" t="e">
        <f>#REF!</f>
        <v>#REF!</v>
      </c>
      <c r="H163" s="9" t="e">
        <f t="shared" si="35"/>
        <v>#REF!</v>
      </c>
      <c r="I163" s="9" t="e">
        <f>#REF!</f>
        <v>#REF!</v>
      </c>
      <c r="J163" s="9" t="e">
        <f t="shared" si="36"/>
        <v>#REF!</v>
      </c>
      <c r="K163" s="9" t="e">
        <f>#REF!</f>
        <v>#REF!</v>
      </c>
      <c r="L163" s="9" t="e">
        <f t="shared" si="37"/>
        <v>#REF!</v>
      </c>
      <c r="M163" s="7" t="s">
        <v>122</v>
      </c>
      <c r="N163" t="s">
        <v>122</v>
      </c>
      <c r="P163" t="s">
        <v>475</v>
      </c>
      <c r="Q163" t="s">
        <v>122</v>
      </c>
      <c r="R163" t="s">
        <v>13</v>
      </c>
      <c r="T163" t="s">
        <v>109</v>
      </c>
      <c r="BI163" s="131" t="str">
        <f>HYPERLINK("#일위대가목록!A107","SE002002C →")</f>
        <v>SE002002C →</v>
      </c>
    </row>
    <row r="164" spans="1:61" ht="18.399999999999999" customHeight="1" x14ac:dyDescent="0.15">
      <c r="A164" s="6" t="s">
        <v>646</v>
      </c>
      <c r="B164" s="2" t="s">
        <v>664</v>
      </c>
      <c r="C164" s="59">
        <v>1</v>
      </c>
      <c r="D164" s="2" t="s">
        <v>106</v>
      </c>
      <c r="E164" s="9" t="e">
        <f t="shared" si="24"/>
        <v>#REF!</v>
      </c>
      <c r="F164" s="9" t="e">
        <f t="shared" si="24"/>
        <v>#REF!</v>
      </c>
      <c r="G164" s="9" t="e">
        <f>#REF!</f>
        <v>#REF!</v>
      </c>
      <c r="H164" s="9" t="e">
        <f t="shared" si="35"/>
        <v>#REF!</v>
      </c>
      <c r="I164" s="9" t="e">
        <f>#REF!</f>
        <v>#REF!</v>
      </c>
      <c r="J164" s="9" t="e">
        <f t="shared" si="36"/>
        <v>#REF!</v>
      </c>
      <c r="K164" s="9" t="e">
        <f>#REF!</f>
        <v>#REF!</v>
      </c>
      <c r="L164" s="9" t="e">
        <f t="shared" si="37"/>
        <v>#REF!</v>
      </c>
      <c r="M164" s="7" t="s">
        <v>122</v>
      </c>
      <c r="N164" t="s">
        <v>122</v>
      </c>
      <c r="P164" t="s">
        <v>519</v>
      </c>
      <c r="Q164" t="s">
        <v>122</v>
      </c>
      <c r="R164" t="s">
        <v>795</v>
      </c>
      <c r="T164" t="s">
        <v>109</v>
      </c>
      <c r="BI164" s="131" t="str">
        <f>HYPERLINK("#일위대가목록!A108","SE002002D →")</f>
        <v>SE002002D →</v>
      </c>
    </row>
    <row r="165" spans="1:61" ht="18.399999999999999" customHeight="1" x14ac:dyDescent="0.15">
      <c r="A165" s="6" t="s">
        <v>637</v>
      </c>
      <c r="B165" s="2" t="s">
        <v>581</v>
      </c>
      <c r="C165" s="59">
        <v>1</v>
      </c>
      <c r="D165" s="2" t="s">
        <v>106</v>
      </c>
      <c r="E165" s="9" t="e">
        <f t="shared" ref="E165:F168" si="38">G165+I165+K165</f>
        <v>#REF!</v>
      </c>
      <c r="F165" s="9" t="e">
        <f t="shared" si="38"/>
        <v>#REF!</v>
      </c>
      <c r="G165" s="9" t="e">
        <f>#REF!</f>
        <v>#REF!</v>
      </c>
      <c r="H165" s="9" t="e">
        <f>TRUNC(G165*C165,0)</f>
        <v>#REF!</v>
      </c>
      <c r="I165" s="9" t="e">
        <f>#REF!</f>
        <v>#REF!</v>
      </c>
      <c r="J165" s="9" t="e">
        <f>TRUNC(I165*C165,0)</f>
        <v>#REF!</v>
      </c>
      <c r="K165" s="9" t="e">
        <f>#REF!</f>
        <v>#REF!</v>
      </c>
      <c r="L165" s="9" t="e">
        <f>TRUNC(K165*C165,0)</f>
        <v>#REF!</v>
      </c>
      <c r="M165" s="7"/>
      <c r="BI165" s="18"/>
    </row>
    <row r="166" spans="1:61" ht="18.399999999999999" customHeight="1" x14ac:dyDescent="0.15">
      <c r="A166" s="6" t="s">
        <v>636</v>
      </c>
      <c r="B166" s="2" t="s">
        <v>581</v>
      </c>
      <c r="C166" s="59">
        <v>1</v>
      </c>
      <c r="D166" s="2" t="s">
        <v>106</v>
      </c>
      <c r="E166" s="9" t="e">
        <f t="shared" si="38"/>
        <v>#REF!</v>
      </c>
      <c r="F166" s="9" t="e">
        <f t="shared" si="38"/>
        <v>#REF!</v>
      </c>
      <c r="G166" s="9" t="e">
        <f>#REF!</f>
        <v>#REF!</v>
      </c>
      <c r="H166" s="9" t="e">
        <f>TRUNC(G166*C166,0)</f>
        <v>#REF!</v>
      </c>
      <c r="I166" s="9" t="e">
        <f>#REF!</f>
        <v>#REF!</v>
      </c>
      <c r="J166" s="9" t="e">
        <f>TRUNC(I166*C166,0)</f>
        <v>#REF!</v>
      </c>
      <c r="K166" s="9" t="e">
        <f>#REF!</f>
        <v>#REF!</v>
      </c>
      <c r="L166" s="9" t="e">
        <f>TRUNC(K166*C166,0)</f>
        <v>#REF!</v>
      </c>
      <c r="M166" s="7"/>
      <c r="BI166" s="18"/>
    </row>
    <row r="167" spans="1:61" ht="18.399999999999999" customHeight="1" x14ac:dyDescent="0.15">
      <c r="A167" s="6" t="s">
        <v>635</v>
      </c>
      <c r="B167" s="2" t="s">
        <v>581</v>
      </c>
      <c r="C167" s="59">
        <v>1</v>
      </c>
      <c r="D167" s="2" t="s">
        <v>106</v>
      </c>
      <c r="E167" s="9" t="e">
        <f t="shared" si="38"/>
        <v>#REF!</v>
      </c>
      <c r="F167" s="9" t="e">
        <f t="shared" si="38"/>
        <v>#REF!</v>
      </c>
      <c r="G167" s="9" t="e">
        <f>#REF!</f>
        <v>#REF!</v>
      </c>
      <c r="H167" s="9" t="e">
        <f>TRUNC(G167*C167,0)</f>
        <v>#REF!</v>
      </c>
      <c r="I167" s="9" t="e">
        <f>#REF!</f>
        <v>#REF!</v>
      </c>
      <c r="J167" s="9" t="e">
        <f>TRUNC(I167*C167,0)</f>
        <v>#REF!</v>
      </c>
      <c r="K167" s="9" t="e">
        <f>#REF!</f>
        <v>#REF!</v>
      </c>
      <c r="L167" s="9" t="e">
        <f>TRUNC(K167*C167,0)</f>
        <v>#REF!</v>
      </c>
      <c r="M167" s="7"/>
      <c r="BI167" s="18"/>
    </row>
    <row r="168" spans="1:61" ht="18.399999999999999" customHeight="1" x14ac:dyDescent="0.15">
      <c r="A168" s="6" t="s">
        <v>638</v>
      </c>
      <c r="B168" s="2" t="s">
        <v>581</v>
      </c>
      <c r="C168" s="59">
        <v>1</v>
      </c>
      <c r="D168" s="2" t="s">
        <v>106</v>
      </c>
      <c r="E168" s="9" t="e">
        <f t="shared" si="38"/>
        <v>#REF!</v>
      </c>
      <c r="F168" s="9" t="e">
        <f t="shared" si="38"/>
        <v>#REF!</v>
      </c>
      <c r="G168" s="9" t="e">
        <f>#REF!</f>
        <v>#REF!</v>
      </c>
      <c r="H168" s="9" t="e">
        <f>TRUNC(G168*C168,0)</f>
        <v>#REF!</v>
      </c>
      <c r="I168" s="9" t="e">
        <f>#REF!</f>
        <v>#REF!</v>
      </c>
      <c r="J168" s="9" t="e">
        <f>TRUNC(I168*C168,0)</f>
        <v>#REF!</v>
      </c>
      <c r="K168" s="9" t="e">
        <f>#REF!</f>
        <v>#REF!</v>
      </c>
      <c r="L168" s="9" t="e">
        <f>TRUNC(K168*C168,0)</f>
        <v>#REF!</v>
      </c>
      <c r="M168" s="7"/>
      <c r="BI168" s="18"/>
    </row>
    <row r="169" spans="1:61" ht="18.399999999999999" customHeight="1" x14ac:dyDescent="0.15">
      <c r="A169" s="47" t="s">
        <v>760</v>
      </c>
      <c r="B169" s="48" t="s">
        <v>122</v>
      </c>
      <c r="C169" s="63"/>
      <c r="D169" s="48" t="s">
        <v>122</v>
      </c>
      <c r="E169" s="50">
        <f t="shared" si="24"/>
        <v>0</v>
      </c>
      <c r="F169" s="50" t="e">
        <f t="shared" si="24"/>
        <v>#REF!</v>
      </c>
      <c r="G169" s="71"/>
      <c r="H169" s="50" t="e">
        <f>TRUNC(H170+H171,0)</f>
        <v>#REF!</v>
      </c>
      <c r="I169" s="71"/>
      <c r="J169" s="50" t="e">
        <f>TRUNC(J170+J171,0)</f>
        <v>#REF!</v>
      </c>
      <c r="K169" s="71"/>
      <c r="L169" s="50" t="e">
        <f>TRUNC(L170+L171,0)</f>
        <v>#REF!</v>
      </c>
      <c r="M169" s="52" t="s">
        <v>122</v>
      </c>
      <c r="N169" t="s">
        <v>122</v>
      </c>
      <c r="P169" t="s">
        <v>359</v>
      </c>
      <c r="Q169" t="s">
        <v>122</v>
      </c>
      <c r="R169" t="s">
        <v>122</v>
      </c>
    </row>
    <row r="170" spans="1:61" ht="18.399999999999999" customHeight="1" x14ac:dyDescent="0.15">
      <c r="A170" s="6" t="s">
        <v>25</v>
      </c>
      <c r="B170" s="2" t="s">
        <v>411</v>
      </c>
      <c r="C170" s="59">
        <v>1</v>
      </c>
      <c r="D170" s="2" t="s">
        <v>148</v>
      </c>
      <c r="E170" s="9" t="e">
        <f t="shared" si="24"/>
        <v>#REF!</v>
      </c>
      <c r="F170" s="9" t="e">
        <f t="shared" si="24"/>
        <v>#REF!</v>
      </c>
      <c r="G170" s="9" t="e">
        <f>#REF!</f>
        <v>#REF!</v>
      </c>
      <c r="H170" s="9" t="e">
        <f>TRUNC(G170*C170,0)</f>
        <v>#REF!</v>
      </c>
      <c r="I170" s="9" t="e">
        <f>#REF!</f>
        <v>#REF!</v>
      </c>
      <c r="J170" s="9" t="e">
        <f>TRUNC(I170*C170,0)</f>
        <v>#REF!</v>
      </c>
      <c r="K170" s="9" t="e">
        <f>#REF!</f>
        <v>#REF!</v>
      </c>
      <c r="L170" s="9" t="e">
        <f>TRUNC(K170*C170,0)</f>
        <v>#REF!</v>
      </c>
      <c r="M170" s="7" t="s">
        <v>122</v>
      </c>
      <c r="N170" t="s">
        <v>122</v>
      </c>
      <c r="P170" t="s">
        <v>421</v>
      </c>
      <c r="Q170" t="s">
        <v>122</v>
      </c>
      <c r="R170" t="s">
        <v>14</v>
      </c>
      <c r="T170" t="s">
        <v>109</v>
      </c>
      <c r="BI170" s="131" t="str">
        <f>HYPERLINK("#일위대가목록!A109","SF00020300 →")</f>
        <v>SF00020300 →</v>
      </c>
    </row>
    <row r="171" spans="1:61" ht="18.399999999999999" customHeight="1" x14ac:dyDescent="0.15">
      <c r="A171" s="6" t="s">
        <v>781</v>
      </c>
      <c r="B171" s="2" t="s">
        <v>378</v>
      </c>
      <c r="C171" s="59">
        <v>1</v>
      </c>
      <c r="D171" s="2" t="s">
        <v>148</v>
      </c>
      <c r="E171" s="9" t="e">
        <f t="shared" si="24"/>
        <v>#REF!</v>
      </c>
      <c r="F171" s="9" t="e">
        <f t="shared" si="24"/>
        <v>#REF!</v>
      </c>
      <c r="G171" s="9" t="e">
        <f>#REF!</f>
        <v>#REF!</v>
      </c>
      <c r="H171" s="9" t="e">
        <f>TRUNC(G171*C171,0)</f>
        <v>#REF!</v>
      </c>
      <c r="I171" s="9" t="e">
        <f>#REF!</f>
        <v>#REF!</v>
      </c>
      <c r="J171" s="9" t="e">
        <f>TRUNC(I171*C171,0)</f>
        <v>#REF!</v>
      </c>
      <c r="K171" s="9" t="e">
        <f>#REF!</f>
        <v>#REF!</v>
      </c>
      <c r="L171" s="9" t="e">
        <f>TRUNC(K171*C171,0)</f>
        <v>#REF!</v>
      </c>
      <c r="M171" s="7" t="s">
        <v>122</v>
      </c>
      <c r="N171" t="s">
        <v>122</v>
      </c>
      <c r="P171" t="s">
        <v>460</v>
      </c>
      <c r="Q171" t="s">
        <v>122</v>
      </c>
      <c r="R171" t="s">
        <v>802</v>
      </c>
      <c r="T171" t="s">
        <v>109</v>
      </c>
      <c r="BI171" s="131" t="str">
        <f>HYPERLINK("#일위대가목록!A110","SF00020700 →")</f>
        <v>SF00020700 →</v>
      </c>
    </row>
    <row r="172" spans="1:61" ht="18.399999999999999" customHeight="1" x14ac:dyDescent="0.15">
      <c r="A172" s="47" t="s">
        <v>267</v>
      </c>
      <c r="B172" s="48" t="s">
        <v>122</v>
      </c>
      <c r="C172" s="63"/>
      <c r="D172" s="48" t="s">
        <v>122</v>
      </c>
      <c r="E172" s="50">
        <f t="shared" si="24"/>
        <v>0</v>
      </c>
      <c r="F172" s="50" t="e">
        <f t="shared" si="24"/>
        <v>#REF!</v>
      </c>
      <c r="G172" s="71"/>
      <c r="H172" s="50" t="e">
        <f>TRUNC(H173+H174+H175+H176+H177+H178+H179+H180+H181+H182+H183+H184+H185+H186+H187,0)</f>
        <v>#REF!</v>
      </c>
      <c r="I172" s="71"/>
      <c r="J172" s="50" t="e">
        <f>TRUNC(J173+J174+J175+J176+J177+J178+J179+J180+J181+J182+J183+J184+J185+J186+J187,0)</f>
        <v>#REF!</v>
      </c>
      <c r="K172" s="71"/>
      <c r="L172" s="50" t="e">
        <f>TRUNC(L173+L174+L175+L176+L177+L178+L179+L180+L181+L182+L183+L184+L185+L186+L187,0)</f>
        <v>#REF!</v>
      </c>
      <c r="M172" s="52" t="s">
        <v>122</v>
      </c>
      <c r="N172" t="s">
        <v>122</v>
      </c>
      <c r="P172" t="s">
        <v>520</v>
      </c>
      <c r="Q172" t="s">
        <v>122</v>
      </c>
      <c r="R172" t="s">
        <v>122</v>
      </c>
    </row>
    <row r="173" spans="1:61" ht="18.399999999999999" customHeight="1" x14ac:dyDescent="0.15">
      <c r="A173" s="6" t="s">
        <v>591</v>
      </c>
      <c r="B173" s="2" t="s">
        <v>474</v>
      </c>
      <c r="C173" s="59">
        <v>1</v>
      </c>
      <c r="D173" s="2" t="s">
        <v>171</v>
      </c>
      <c r="E173" s="9" t="e">
        <f t="shared" si="24"/>
        <v>#REF!</v>
      </c>
      <c r="F173" s="9" t="e">
        <f t="shared" si="24"/>
        <v>#REF!</v>
      </c>
      <c r="G173" s="9" t="e">
        <f>#REF!</f>
        <v>#REF!</v>
      </c>
      <c r="H173" s="9" t="e">
        <f t="shared" ref="H173:H187" si="39">TRUNC(G173*C173,0)</f>
        <v>#REF!</v>
      </c>
      <c r="I173" s="9" t="e">
        <f>#REF!</f>
        <v>#REF!</v>
      </c>
      <c r="J173" s="9" t="e">
        <f t="shared" ref="J173:J187" si="40">TRUNC(I173*C173,0)</f>
        <v>#REF!</v>
      </c>
      <c r="K173" s="9" t="e">
        <f>#REF!</f>
        <v>#REF!</v>
      </c>
      <c r="L173" s="9" t="e">
        <f t="shared" ref="L173:L187" si="41">TRUNC(K173*C173,0)</f>
        <v>#REF!</v>
      </c>
      <c r="M173" s="7" t="s">
        <v>122</v>
      </c>
      <c r="N173" t="s">
        <v>122</v>
      </c>
      <c r="P173" t="s">
        <v>357</v>
      </c>
      <c r="Q173" t="s">
        <v>122</v>
      </c>
      <c r="R173" t="s">
        <v>49</v>
      </c>
      <c r="T173" t="s">
        <v>109</v>
      </c>
      <c r="BI173" s="131" t="str">
        <f>HYPERLINK("#일위대가목록!A111","SD00072A →")</f>
        <v>SD00072A →</v>
      </c>
    </row>
    <row r="174" spans="1:61" ht="18.399999999999999" customHeight="1" x14ac:dyDescent="0.15">
      <c r="A174" s="6" t="s">
        <v>4</v>
      </c>
      <c r="B174" s="2" t="s">
        <v>474</v>
      </c>
      <c r="C174" s="59">
        <v>1</v>
      </c>
      <c r="D174" s="2" t="s">
        <v>171</v>
      </c>
      <c r="E174" s="9" t="e">
        <f t="shared" si="24"/>
        <v>#REF!</v>
      </c>
      <c r="F174" s="9" t="e">
        <f t="shared" si="24"/>
        <v>#REF!</v>
      </c>
      <c r="G174" s="9" t="e">
        <f>#REF!</f>
        <v>#REF!</v>
      </c>
      <c r="H174" s="9" t="e">
        <f t="shared" si="39"/>
        <v>#REF!</v>
      </c>
      <c r="I174" s="9" t="e">
        <f>#REF!</f>
        <v>#REF!</v>
      </c>
      <c r="J174" s="9" t="e">
        <f t="shared" si="40"/>
        <v>#REF!</v>
      </c>
      <c r="K174" s="9" t="e">
        <f>#REF!</f>
        <v>#REF!</v>
      </c>
      <c r="L174" s="9" t="e">
        <f t="shared" si="41"/>
        <v>#REF!</v>
      </c>
      <c r="M174" s="7" t="s">
        <v>122</v>
      </c>
      <c r="N174" t="s">
        <v>122</v>
      </c>
      <c r="P174" t="s">
        <v>410</v>
      </c>
      <c r="Q174" t="s">
        <v>122</v>
      </c>
      <c r="R174" t="s">
        <v>316</v>
      </c>
      <c r="T174" t="s">
        <v>109</v>
      </c>
      <c r="BI174" s="131" t="str">
        <f>HYPERLINK("#일위대가목록!A112","SD00072B →")</f>
        <v>SD00072B →</v>
      </c>
    </row>
    <row r="175" spans="1:61" ht="18.399999999999999" customHeight="1" x14ac:dyDescent="0.15">
      <c r="A175" s="6" t="s">
        <v>4</v>
      </c>
      <c r="B175" s="2" t="s">
        <v>362</v>
      </c>
      <c r="C175" s="59">
        <v>1</v>
      </c>
      <c r="D175" s="2" t="s">
        <v>171</v>
      </c>
      <c r="E175" s="9" t="e">
        <f t="shared" si="24"/>
        <v>#REF!</v>
      </c>
      <c r="F175" s="9" t="e">
        <f t="shared" si="24"/>
        <v>#REF!</v>
      </c>
      <c r="G175" s="9" t="e">
        <f>#REF!</f>
        <v>#REF!</v>
      </c>
      <c r="H175" s="9" t="e">
        <f t="shared" si="39"/>
        <v>#REF!</v>
      </c>
      <c r="I175" s="9" t="e">
        <f>#REF!</f>
        <v>#REF!</v>
      </c>
      <c r="J175" s="9" t="e">
        <f t="shared" si="40"/>
        <v>#REF!</v>
      </c>
      <c r="K175" s="9" t="e">
        <f>#REF!</f>
        <v>#REF!</v>
      </c>
      <c r="L175" s="9" t="e">
        <f t="shared" si="41"/>
        <v>#REF!</v>
      </c>
      <c r="M175" s="7" t="s">
        <v>122</v>
      </c>
      <c r="N175" t="s">
        <v>122</v>
      </c>
      <c r="P175" t="s">
        <v>469</v>
      </c>
      <c r="Q175" t="s">
        <v>122</v>
      </c>
      <c r="R175" t="s">
        <v>846</v>
      </c>
      <c r="T175" t="s">
        <v>109</v>
      </c>
      <c r="BI175" s="131" t="str">
        <f>HYPERLINK("#일위대가목록!A113","SD00071A →")</f>
        <v>SD00071A →</v>
      </c>
    </row>
    <row r="176" spans="1:61" ht="18.399999999999999" customHeight="1" x14ac:dyDescent="0.15">
      <c r="A176" s="6" t="s">
        <v>591</v>
      </c>
      <c r="B176" s="2" t="s">
        <v>293</v>
      </c>
      <c r="C176" s="59">
        <v>1</v>
      </c>
      <c r="D176" s="2" t="s">
        <v>171</v>
      </c>
      <c r="E176" s="9" t="e">
        <f t="shared" ref="E176:F239" si="42">G176+I176+K176</f>
        <v>#REF!</v>
      </c>
      <c r="F176" s="9" t="e">
        <f t="shared" si="42"/>
        <v>#REF!</v>
      </c>
      <c r="G176" s="9" t="e">
        <f>#REF!</f>
        <v>#REF!</v>
      </c>
      <c r="H176" s="9" t="e">
        <f t="shared" si="39"/>
        <v>#REF!</v>
      </c>
      <c r="I176" s="9" t="e">
        <f>#REF!</f>
        <v>#REF!</v>
      </c>
      <c r="J176" s="9" t="e">
        <f t="shared" si="40"/>
        <v>#REF!</v>
      </c>
      <c r="K176" s="9" t="e">
        <f>#REF!</f>
        <v>#REF!</v>
      </c>
      <c r="L176" s="9" t="e">
        <f t="shared" si="41"/>
        <v>#REF!</v>
      </c>
      <c r="M176" s="7" t="s">
        <v>122</v>
      </c>
      <c r="N176" t="s">
        <v>122</v>
      </c>
      <c r="P176" t="s">
        <v>518</v>
      </c>
      <c r="Q176" t="s">
        <v>122</v>
      </c>
      <c r="R176" t="s">
        <v>66</v>
      </c>
      <c r="T176" t="s">
        <v>109</v>
      </c>
      <c r="BI176" s="131" t="str">
        <f>HYPERLINK("#일위대가목록!A114","SD00071B →")</f>
        <v>SD00071B →</v>
      </c>
    </row>
    <row r="177" spans="1:61" ht="18.399999999999999" customHeight="1" x14ac:dyDescent="0.15">
      <c r="A177" s="6" t="s">
        <v>4</v>
      </c>
      <c r="B177" s="2" t="s">
        <v>293</v>
      </c>
      <c r="C177" s="59">
        <v>1</v>
      </c>
      <c r="D177" s="2" t="s">
        <v>171</v>
      </c>
      <c r="E177" s="9" t="e">
        <f t="shared" si="42"/>
        <v>#REF!</v>
      </c>
      <c r="F177" s="9" t="e">
        <f t="shared" si="42"/>
        <v>#REF!</v>
      </c>
      <c r="G177" s="9" t="e">
        <f>#REF!</f>
        <v>#REF!</v>
      </c>
      <c r="H177" s="9" t="e">
        <f t="shared" si="39"/>
        <v>#REF!</v>
      </c>
      <c r="I177" s="9" t="e">
        <f>#REF!</f>
        <v>#REF!</v>
      </c>
      <c r="J177" s="9" t="e">
        <f t="shared" si="40"/>
        <v>#REF!</v>
      </c>
      <c r="K177" s="9" t="e">
        <f>#REF!</f>
        <v>#REF!</v>
      </c>
      <c r="L177" s="9" t="e">
        <f t="shared" si="41"/>
        <v>#REF!</v>
      </c>
      <c r="M177" s="7" t="s">
        <v>122</v>
      </c>
      <c r="N177" t="s">
        <v>122</v>
      </c>
      <c r="P177" t="s">
        <v>493</v>
      </c>
      <c r="Q177" t="s">
        <v>122</v>
      </c>
      <c r="R177" t="s">
        <v>826</v>
      </c>
      <c r="T177" t="s">
        <v>109</v>
      </c>
      <c r="BI177" s="131" t="str">
        <f>HYPERLINK("#일위대가목록!A115","SD00071C →")</f>
        <v>SD00071C →</v>
      </c>
    </row>
    <row r="178" spans="1:61" ht="18.399999999999999" customHeight="1" x14ac:dyDescent="0.15">
      <c r="A178" s="6" t="s">
        <v>4</v>
      </c>
      <c r="B178" s="2" t="s">
        <v>440</v>
      </c>
      <c r="C178" s="59">
        <v>1</v>
      </c>
      <c r="D178" s="2" t="s">
        <v>171</v>
      </c>
      <c r="E178" s="9" t="e">
        <f t="shared" si="42"/>
        <v>#REF!</v>
      </c>
      <c r="F178" s="9" t="e">
        <f t="shared" si="42"/>
        <v>#REF!</v>
      </c>
      <c r="G178" s="9" t="e">
        <f>#REF!</f>
        <v>#REF!</v>
      </c>
      <c r="H178" s="9" t="e">
        <f t="shared" si="39"/>
        <v>#REF!</v>
      </c>
      <c r="I178" s="9" t="e">
        <f>#REF!</f>
        <v>#REF!</v>
      </c>
      <c r="J178" s="9" t="e">
        <f t="shared" si="40"/>
        <v>#REF!</v>
      </c>
      <c r="K178" s="9" t="e">
        <f>#REF!</f>
        <v>#REF!</v>
      </c>
      <c r="L178" s="9" t="e">
        <f t="shared" si="41"/>
        <v>#REF!</v>
      </c>
      <c r="M178" s="7" t="s">
        <v>122</v>
      </c>
      <c r="N178" t="s">
        <v>122</v>
      </c>
      <c r="P178" t="s">
        <v>546</v>
      </c>
      <c r="Q178" t="s">
        <v>122</v>
      </c>
      <c r="R178" t="s">
        <v>791</v>
      </c>
      <c r="T178" t="s">
        <v>109</v>
      </c>
      <c r="BI178" s="131" t="str">
        <f>HYPERLINK("#일위대가목록!A116","SD00070A →")</f>
        <v>SD00070A →</v>
      </c>
    </row>
    <row r="179" spans="1:61" ht="18.399999999999999" customHeight="1" x14ac:dyDescent="0.15">
      <c r="A179" s="6" t="s">
        <v>48</v>
      </c>
      <c r="B179" s="2" t="s">
        <v>545</v>
      </c>
      <c r="C179" s="59">
        <v>1</v>
      </c>
      <c r="D179" s="2" t="s">
        <v>89</v>
      </c>
      <c r="E179" s="9" t="e">
        <f t="shared" si="42"/>
        <v>#REF!</v>
      </c>
      <c r="F179" s="9" t="e">
        <f t="shared" si="42"/>
        <v>#REF!</v>
      </c>
      <c r="G179" s="9" t="e">
        <f>#REF!</f>
        <v>#REF!</v>
      </c>
      <c r="H179" s="9" t="e">
        <f t="shared" si="39"/>
        <v>#REF!</v>
      </c>
      <c r="I179" s="9" t="e">
        <f>#REF!</f>
        <v>#REF!</v>
      </c>
      <c r="J179" s="9" t="e">
        <f t="shared" si="40"/>
        <v>#REF!</v>
      </c>
      <c r="K179" s="9" t="e">
        <f>#REF!</f>
        <v>#REF!</v>
      </c>
      <c r="L179" s="9" t="e">
        <f t="shared" si="41"/>
        <v>#REF!</v>
      </c>
      <c r="M179" s="7" t="s">
        <v>122</v>
      </c>
      <c r="N179" t="s">
        <v>122</v>
      </c>
      <c r="P179" t="s">
        <v>396</v>
      </c>
      <c r="Q179" t="s">
        <v>122</v>
      </c>
      <c r="R179" t="s">
        <v>408</v>
      </c>
      <c r="T179" t="s">
        <v>109</v>
      </c>
      <c r="BI179" s="131" t="str">
        <f>HYPERLINK("#일위대가목록!A117","SD00106 →")</f>
        <v>SD00106 →</v>
      </c>
    </row>
    <row r="180" spans="1:61" ht="18.399999999999999" customHeight="1" x14ac:dyDescent="0.15">
      <c r="A180" s="6" t="s">
        <v>48</v>
      </c>
      <c r="B180" s="2" t="s">
        <v>542</v>
      </c>
      <c r="C180" s="59">
        <v>1</v>
      </c>
      <c r="D180" s="2" t="s">
        <v>89</v>
      </c>
      <c r="E180" s="9" t="e">
        <f t="shared" si="42"/>
        <v>#REF!</v>
      </c>
      <c r="F180" s="9" t="e">
        <f t="shared" si="42"/>
        <v>#REF!</v>
      </c>
      <c r="G180" s="9" t="e">
        <f>#REF!</f>
        <v>#REF!</v>
      </c>
      <c r="H180" s="9" t="e">
        <f t="shared" si="39"/>
        <v>#REF!</v>
      </c>
      <c r="I180" s="9" t="e">
        <f>#REF!</f>
        <v>#REF!</v>
      </c>
      <c r="J180" s="9" t="e">
        <f t="shared" si="40"/>
        <v>#REF!</v>
      </c>
      <c r="K180" s="9" t="e">
        <f>#REF!</f>
        <v>#REF!</v>
      </c>
      <c r="L180" s="9" t="e">
        <f t="shared" si="41"/>
        <v>#REF!</v>
      </c>
      <c r="M180" s="7" t="s">
        <v>122</v>
      </c>
      <c r="N180" t="s">
        <v>122</v>
      </c>
      <c r="P180" t="s">
        <v>451</v>
      </c>
      <c r="Q180" t="s">
        <v>122</v>
      </c>
      <c r="R180" t="s">
        <v>503</v>
      </c>
      <c r="T180" t="s">
        <v>109</v>
      </c>
      <c r="BI180" s="131" t="str">
        <f>HYPERLINK("#일위대가목록!A118","SD00107 →")</f>
        <v>SD00107 →</v>
      </c>
    </row>
    <row r="181" spans="1:61" ht="18.399999999999999" customHeight="1" x14ac:dyDescent="0.15">
      <c r="A181" s="6" t="s">
        <v>48</v>
      </c>
      <c r="B181" s="2" t="s">
        <v>464</v>
      </c>
      <c r="C181" s="59">
        <v>1</v>
      </c>
      <c r="D181" s="2" t="s">
        <v>89</v>
      </c>
      <c r="E181" s="9" t="e">
        <f t="shared" si="42"/>
        <v>#REF!</v>
      </c>
      <c r="F181" s="9" t="e">
        <f t="shared" si="42"/>
        <v>#REF!</v>
      </c>
      <c r="G181" s="9" t="e">
        <f>#REF!</f>
        <v>#REF!</v>
      </c>
      <c r="H181" s="9" t="e">
        <f t="shared" si="39"/>
        <v>#REF!</v>
      </c>
      <c r="I181" s="9" t="e">
        <f>#REF!</f>
        <v>#REF!</v>
      </c>
      <c r="J181" s="9" t="e">
        <f t="shared" si="40"/>
        <v>#REF!</v>
      </c>
      <c r="K181" s="9" t="e">
        <f>#REF!</f>
        <v>#REF!</v>
      </c>
      <c r="L181" s="9" t="e">
        <f t="shared" si="41"/>
        <v>#REF!</v>
      </c>
      <c r="M181" s="7" t="s">
        <v>122</v>
      </c>
      <c r="N181" t="s">
        <v>122</v>
      </c>
      <c r="P181" t="s">
        <v>510</v>
      </c>
      <c r="Q181" t="s">
        <v>122</v>
      </c>
      <c r="R181" t="s">
        <v>500</v>
      </c>
      <c r="T181" t="s">
        <v>109</v>
      </c>
      <c r="BI181" s="131" t="str">
        <f>HYPERLINK("#일위대가목록!A119","SD00109 →")</f>
        <v>SD00109 →</v>
      </c>
    </row>
    <row r="182" spans="1:61" ht="18.399999999999999" customHeight="1" x14ac:dyDescent="0.15">
      <c r="A182" s="6" t="s">
        <v>85</v>
      </c>
      <c r="B182" s="2" t="s">
        <v>606</v>
      </c>
      <c r="C182" s="59">
        <v>1</v>
      </c>
      <c r="D182" s="2" t="s">
        <v>171</v>
      </c>
      <c r="E182" s="9" t="e">
        <f t="shared" si="42"/>
        <v>#REF!</v>
      </c>
      <c r="F182" s="9" t="e">
        <f t="shared" si="42"/>
        <v>#REF!</v>
      </c>
      <c r="G182" s="9" t="e">
        <f>#REF!</f>
        <v>#REF!</v>
      </c>
      <c r="H182" s="9" t="e">
        <f t="shared" si="39"/>
        <v>#REF!</v>
      </c>
      <c r="I182" s="9" t="e">
        <f>#REF!</f>
        <v>#REF!</v>
      </c>
      <c r="J182" s="9" t="e">
        <f t="shared" si="40"/>
        <v>#REF!</v>
      </c>
      <c r="K182" s="9" t="e">
        <f>#REF!</f>
        <v>#REF!</v>
      </c>
      <c r="L182" s="9" t="e">
        <f t="shared" si="41"/>
        <v>#REF!</v>
      </c>
      <c r="M182" s="7" t="s">
        <v>122</v>
      </c>
      <c r="N182" t="s">
        <v>122</v>
      </c>
      <c r="P182" t="s">
        <v>551</v>
      </c>
      <c r="Q182" t="s">
        <v>122</v>
      </c>
      <c r="R182" t="s">
        <v>839</v>
      </c>
      <c r="T182" t="s">
        <v>109</v>
      </c>
      <c r="BI182" s="131" t="str">
        <f>HYPERLINK("#일위대가목록!A120","JDR00290 →")</f>
        <v>JDR00290 →</v>
      </c>
    </row>
    <row r="183" spans="1:61" ht="18.399999999999999" customHeight="1" x14ac:dyDescent="0.15">
      <c r="A183" s="6" t="s">
        <v>85</v>
      </c>
      <c r="B183" s="2" t="s">
        <v>165</v>
      </c>
      <c r="C183" s="59">
        <v>1</v>
      </c>
      <c r="D183" s="2" t="s">
        <v>171</v>
      </c>
      <c r="E183" s="9" t="e">
        <f t="shared" si="42"/>
        <v>#REF!</v>
      </c>
      <c r="F183" s="9" t="e">
        <f t="shared" si="42"/>
        <v>#REF!</v>
      </c>
      <c r="G183" s="9" t="e">
        <f>#REF!</f>
        <v>#REF!</v>
      </c>
      <c r="H183" s="9" t="e">
        <f t="shared" si="39"/>
        <v>#REF!</v>
      </c>
      <c r="I183" s="9" t="e">
        <f>#REF!</f>
        <v>#REF!</v>
      </c>
      <c r="J183" s="9" t="e">
        <f t="shared" si="40"/>
        <v>#REF!</v>
      </c>
      <c r="K183" s="9" t="e">
        <f>#REF!</f>
        <v>#REF!</v>
      </c>
      <c r="L183" s="9" t="e">
        <f t="shared" si="41"/>
        <v>#REF!</v>
      </c>
      <c r="M183" s="7" t="s">
        <v>122</v>
      </c>
      <c r="N183" t="s">
        <v>122</v>
      </c>
      <c r="P183" t="s">
        <v>403</v>
      </c>
      <c r="Q183" t="s">
        <v>122</v>
      </c>
      <c r="R183" t="s">
        <v>270</v>
      </c>
      <c r="T183" t="s">
        <v>109</v>
      </c>
      <c r="BI183" s="131" t="str">
        <f>HYPERLINK("#일위대가목록!A121","JDR00300 →")</f>
        <v>JDR00300 →</v>
      </c>
    </row>
    <row r="184" spans="1:61" ht="18.399999999999999" customHeight="1" x14ac:dyDescent="0.15">
      <c r="A184" s="6" t="s">
        <v>85</v>
      </c>
      <c r="B184" s="2" t="s">
        <v>175</v>
      </c>
      <c r="C184" s="59">
        <v>1</v>
      </c>
      <c r="D184" s="2" t="s">
        <v>171</v>
      </c>
      <c r="E184" s="9" t="e">
        <f t="shared" si="42"/>
        <v>#REF!</v>
      </c>
      <c r="F184" s="9" t="e">
        <f t="shared" si="42"/>
        <v>#REF!</v>
      </c>
      <c r="G184" s="9" t="e">
        <f>#REF!</f>
        <v>#REF!</v>
      </c>
      <c r="H184" s="9" t="e">
        <f t="shared" si="39"/>
        <v>#REF!</v>
      </c>
      <c r="I184" s="9" t="e">
        <f>#REF!</f>
        <v>#REF!</v>
      </c>
      <c r="J184" s="9" t="e">
        <f t="shared" si="40"/>
        <v>#REF!</v>
      </c>
      <c r="K184" s="9" t="e">
        <f>#REF!</f>
        <v>#REF!</v>
      </c>
      <c r="L184" s="9" t="e">
        <f t="shared" si="41"/>
        <v>#REF!</v>
      </c>
      <c r="M184" s="7" t="s">
        <v>122</v>
      </c>
      <c r="N184" t="s">
        <v>122</v>
      </c>
      <c r="P184" t="s">
        <v>452</v>
      </c>
      <c r="Q184" t="s">
        <v>122</v>
      </c>
      <c r="R184" t="s">
        <v>819</v>
      </c>
      <c r="T184" t="s">
        <v>109</v>
      </c>
      <c r="BI184" s="131" t="str">
        <f>HYPERLINK("#일위대가목록!A122","JDR00310 →")</f>
        <v>JDR00310 →</v>
      </c>
    </row>
    <row r="185" spans="1:61" ht="18.399999999999999" customHeight="1" x14ac:dyDescent="0.15">
      <c r="A185" s="6" t="s">
        <v>619</v>
      </c>
      <c r="B185" s="2" t="s">
        <v>409</v>
      </c>
      <c r="C185" s="59">
        <v>1</v>
      </c>
      <c r="D185" s="2" t="s">
        <v>91</v>
      </c>
      <c r="E185" s="9" t="e">
        <f t="shared" si="42"/>
        <v>#REF!</v>
      </c>
      <c r="F185" s="9" t="e">
        <f t="shared" si="42"/>
        <v>#REF!</v>
      </c>
      <c r="G185" s="9" t="e">
        <f>#REF!</f>
        <v>#REF!</v>
      </c>
      <c r="H185" s="9" t="e">
        <f t="shared" si="39"/>
        <v>#REF!</v>
      </c>
      <c r="I185" s="9" t="e">
        <f>#REF!</f>
        <v>#REF!</v>
      </c>
      <c r="J185" s="9" t="e">
        <f t="shared" si="40"/>
        <v>#REF!</v>
      </c>
      <c r="K185" s="9" t="e">
        <f>#REF!</f>
        <v>#REF!</v>
      </c>
      <c r="L185" s="9" t="e">
        <f t="shared" si="41"/>
        <v>#REF!</v>
      </c>
      <c r="M185" s="7" t="s">
        <v>122</v>
      </c>
      <c r="N185" t="s">
        <v>122</v>
      </c>
      <c r="P185" t="s">
        <v>509</v>
      </c>
      <c r="Q185" t="s">
        <v>122</v>
      </c>
      <c r="R185" t="s">
        <v>385</v>
      </c>
      <c r="T185" t="s">
        <v>109</v>
      </c>
      <c r="BI185" s="131" t="str">
        <f>HYPERLINK("#일위대가목록!A123","SD00601 →")</f>
        <v>SD00601 →</v>
      </c>
    </row>
    <row r="186" spans="1:61" ht="18.399999999999999" customHeight="1" x14ac:dyDescent="0.15">
      <c r="A186" s="6" t="s">
        <v>619</v>
      </c>
      <c r="B186" s="2" t="s">
        <v>529</v>
      </c>
      <c r="C186" s="59">
        <v>1</v>
      </c>
      <c r="D186" s="2" t="s">
        <v>91</v>
      </c>
      <c r="E186" s="9" t="e">
        <f t="shared" si="42"/>
        <v>#REF!</v>
      </c>
      <c r="F186" s="9" t="e">
        <f t="shared" si="42"/>
        <v>#REF!</v>
      </c>
      <c r="G186" s="9" t="e">
        <f>#REF!</f>
        <v>#REF!</v>
      </c>
      <c r="H186" s="9" t="e">
        <f t="shared" si="39"/>
        <v>#REF!</v>
      </c>
      <c r="I186" s="9" t="e">
        <f>#REF!</f>
        <v>#REF!</v>
      </c>
      <c r="J186" s="9" t="e">
        <f t="shared" si="40"/>
        <v>#REF!</v>
      </c>
      <c r="K186" s="9" t="e">
        <f>#REF!</f>
        <v>#REF!</v>
      </c>
      <c r="L186" s="9" t="e">
        <f t="shared" si="41"/>
        <v>#REF!</v>
      </c>
      <c r="M186" s="7" t="s">
        <v>122</v>
      </c>
      <c r="N186" t="s">
        <v>122</v>
      </c>
      <c r="P186" t="s">
        <v>550</v>
      </c>
      <c r="Q186" t="s">
        <v>122</v>
      </c>
      <c r="R186" t="s">
        <v>490</v>
      </c>
      <c r="T186" t="s">
        <v>109</v>
      </c>
      <c r="BI186" s="131" t="str">
        <f>HYPERLINK("#일위대가목록!A124","SD00602 →")</f>
        <v>SD00602 →</v>
      </c>
    </row>
    <row r="187" spans="1:61" ht="18.399999999999999" customHeight="1" x14ac:dyDescent="0.15">
      <c r="A187" s="6" t="s">
        <v>619</v>
      </c>
      <c r="B187" s="2" t="s">
        <v>540</v>
      </c>
      <c r="C187" s="59">
        <v>1</v>
      </c>
      <c r="D187" s="2" t="s">
        <v>91</v>
      </c>
      <c r="E187" s="9" t="e">
        <f t="shared" si="42"/>
        <v>#REF!</v>
      </c>
      <c r="F187" s="9" t="e">
        <f t="shared" si="42"/>
        <v>#REF!</v>
      </c>
      <c r="G187" s="9" t="e">
        <f>#REF!</f>
        <v>#REF!</v>
      </c>
      <c r="H187" s="9" t="e">
        <f t="shared" si="39"/>
        <v>#REF!</v>
      </c>
      <c r="I187" s="9" t="e">
        <f>#REF!</f>
        <v>#REF!</v>
      </c>
      <c r="J187" s="9" t="e">
        <f t="shared" si="40"/>
        <v>#REF!</v>
      </c>
      <c r="K187" s="9" t="e">
        <f>#REF!</f>
        <v>#REF!</v>
      </c>
      <c r="L187" s="9" t="e">
        <f t="shared" si="41"/>
        <v>#REF!</v>
      </c>
      <c r="M187" s="7" t="s">
        <v>122</v>
      </c>
      <c r="N187" t="s">
        <v>122</v>
      </c>
      <c r="P187" t="s">
        <v>391</v>
      </c>
      <c r="Q187" t="s">
        <v>122</v>
      </c>
      <c r="R187" t="s">
        <v>399</v>
      </c>
      <c r="T187" t="s">
        <v>109</v>
      </c>
      <c r="BI187" s="131" t="str">
        <f>HYPERLINK("#일위대가목록!A125","SD00603 →")</f>
        <v>SD00603 →</v>
      </c>
    </row>
    <row r="188" spans="1:61" ht="18.399999999999999" customHeight="1" x14ac:dyDescent="0.15">
      <c r="A188" s="47" t="s">
        <v>880</v>
      </c>
      <c r="B188" s="48" t="s">
        <v>122</v>
      </c>
      <c r="C188" s="63"/>
      <c r="D188" s="48" t="s">
        <v>122</v>
      </c>
      <c r="E188" s="50">
        <f t="shared" si="42"/>
        <v>0</v>
      </c>
      <c r="F188" s="50" t="e">
        <f t="shared" si="42"/>
        <v>#REF!</v>
      </c>
      <c r="G188" s="71"/>
      <c r="H188" s="50" t="e">
        <f>TRUNC(H189+H190+H191+H192+H193+H194+H195+H196+H197+H198+H199+H200+H201+H202+H203+H204+H205+H206+H207+H208+H209+H210+H211+H212+H213+H214+H215+H216+H217+H218+H219+H220+H221+H222+H223+H224+H225+H226+H227+H228+H229+H230+H231+H232+H233+H234+H235+H236+H237+H238+H239+H240+H241+H242+H243+H244+H245+H246+H247+H248,0)</f>
        <v>#REF!</v>
      </c>
      <c r="I188" s="71"/>
      <c r="J188" s="50" t="e">
        <f>TRUNC(J189+J190+J191+J192+J193+J194+J195+J196+J197+J198+J199+J200+J201+J202+J203+J204+J205+J206+J207+J208+J209+J210+J211+J212+J213+J214+J215+J216+J217+J218+J219+J220+J221+J222+J223+J224+J225+J226+J227+J228+J229+J230+J231+J232+J233+J234+J235+J236+J237+J238+J239+J240+J241+J242+J243+J244+J245+J246+J247+J248,0)</f>
        <v>#REF!</v>
      </c>
      <c r="K188" s="71"/>
      <c r="L188" s="50" t="e">
        <f>TRUNC(L189+L190+L191+L192+L193+L194+L195+L196+L197+L198+L199+L200+L201+L202+L203+L204+L205+L206+L207+L208+L209+L210+L211+L212+L213+L214+L215+L216+L217+L218+L219+L220+L221+L222+L223+L224+L225+L226+L227+L228+L229+L230+L231+L232+L233+L234+L235+L236+L237+L238+L239+L240+L241+L242+L243+L244+L245+L246+L247+L248,0)</f>
        <v>#REF!</v>
      </c>
      <c r="M188" s="52" t="s">
        <v>122</v>
      </c>
      <c r="N188" t="s">
        <v>122</v>
      </c>
      <c r="P188" t="s">
        <v>450</v>
      </c>
      <c r="Q188" t="s">
        <v>122</v>
      </c>
      <c r="R188" t="s">
        <v>122</v>
      </c>
      <c r="AC188" s="9" t="e">
        <f>H189+H190+H191+H192+H193+H194+H195+H196+H197+H198+H199+H200+H201+H202+H203+H204+H205+H206+H207+H208+H209+H210+H211+H212+H213+H214+H215+H216+H217+H218</f>
        <v>#REF!</v>
      </c>
      <c r="AD188" s="9" t="e">
        <f>J189+J190+J191+J192+J193+J194+J195+J196+J197+J198+J199+J200+J201+J202+J203+J204+J205+J206+J207+J208+J209+J210+J211+J212+J213+J214+J215+J216+J217+J218</f>
        <v>#REF!</v>
      </c>
      <c r="AE188" s="9" t="e">
        <f>L189+L190+L191+L192+L193+L194+L195+L196+L197+L198+L199+L200+L201+L202+L203+L204+L205+L206+L207+L208+L209+L210+L211+L212+L213+L214+L215+L216+L217+L218</f>
        <v>#REF!</v>
      </c>
    </row>
    <row r="189" spans="1:61" ht="18.399999999999999" customHeight="1" x14ac:dyDescent="0.15">
      <c r="A189" s="6" t="s">
        <v>305</v>
      </c>
      <c r="B189" s="2" t="s">
        <v>610</v>
      </c>
      <c r="C189" s="59">
        <v>1</v>
      </c>
      <c r="D189" s="2" t="s">
        <v>171</v>
      </c>
      <c r="E189" s="9" t="e">
        <f t="shared" si="42"/>
        <v>#REF!</v>
      </c>
      <c r="F189" s="9" t="e">
        <f t="shared" si="42"/>
        <v>#REF!</v>
      </c>
      <c r="G189" s="9" t="e">
        <f>#REF!</f>
        <v>#REF!</v>
      </c>
      <c r="H189" s="9" t="e">
        <f t="shared" ref="H189:H247" si="43">TRUNC(G189*C189,0)</f>
        <v>#REF!</v>
      </c>
      <c r="I189" s="9" t="e">
        <f>#REF!</f>
        <v>#REF!</v>
      </c>
      <c r="J189" s="9" t="e">
        <f t="shared" ref="J189:J247" si="44">TRUNC(I189*C189,0)</f>
        <v>#REF!</v>
      </c>
      <c r="K189" s="9" t="e">
        <f>#REF!</f>
        <v>#REF!</v>
      </c>
      <c r="L189" s="9" t="e">
        <f t="shared" ref="L189:L247" si="45">TRUNC(K189*C189,0)</f>
        <v>#REF!</v>
      </c>
      <c r="M189" s="7" t="s">
        <v>122</v>
      </c>
      <c r="N189" t="s">
        <v>122</v>
      </c>
      <c r="P189" t="s">
        <v>516</v>
      </c>
      <c r="Q189" t="s">
        <v>122</v>
      </c>
      <c r="R189" t="s">
        <v>50</v>
      </c>
      <c r="T189" t="s">
        <v>109</v>
      </c>
      <c r="AC189" s="9" t="e">
        <f>H219+H220+H221+H222+H223+H224+H225+H226+H227+H228+H229+H230+H231+H232+H233+H234+H235+H236+H237+H238+H239+H240+H241+H242+#REF!+#REF!+#REF!+#REF!+#REF!+H243</f>
        <v>#REF!</v>
      </c>
      <c r="AD189" s="9" t="e">
        <f>J219+J220+J221+J222+J223+J224+J225+J226+J227+J228+J229+J230+J231+J232+J233+J234+J235+J236+J237+J238+J239+J240+J241+J242+#REF!+#REF!+#REF!+#REF!+#REF!+J243</f>
        <v>#REF!</v>
      </c>
      <c r="AE189" s="9" t="e">
        <f>L219+L220+L221+L222+L223+L224+L225+L226+L227+L228+L229+L230+L231+L232+L233+L234+L235+L236+L237+L238+L239+L240+L241+L242+#REF!+#REF!+#REF!+#REF!+#REF!+L243</f>
        <v>#REF!</v>
      </c>
      <c r="BI189" s="131" t="str">
        <f>HYPERLINK("#일위대가목록!A126","SD500000 →")</f>
        <v>SD500000 →</v>
      </c>
    </row>
    <row r="190" spans="1:61" ht="18.399999999999999" customHeight="1" x14ac:dyDescent="0.15">
      <c r="A190" s="6" t="s">
        <v>305</v>
      </c>
      <c r="B190" s="2" t="s">
        <v>342</v>
      </c>
      <c r="C190" s="59">
        <v>1</v>
      </c>
      <c r="D190" s="2" t="s">
        <v>171</v>
      </c>
      <c r="E190" s="9" t="e">
        <f t="shared" si="42"/>
        <v>#REF!</v>
      </c>
      <c r="F190" s="9" t="e">
        <f t="shared" si="42"/>
        <v>#REF!</v>
      </c>
      <c r="G190" s="9" t="e">
        <f>#REF!</f>
        <v>#REF!</v>
      </c>
      <c r="H190" s="9" t="e">
        <f t="shared" si="43"/>
        <v>#REF!</v>
      </c>
      <c r="I190" s="9" t="e">
        <f>#REF!</f>
        <v>#REF!</v>
      </c>
      <c r="J190" s="9" t="e">
        <f t="shared" si="44"/>
        <v>#REF!</v>
      </c>
      <c r="K190" s="9" t="e">
        <f>#REF!</f>
        <v>#REF!</v>
      </c>
      <c r="L190" s="9" t="e">
        <f t="shared" si="45"/>
        <v>#REF!</v>
      </c>
      <c r="M190" s="7" t="s">
        <v>122</v>
      </c>
      <c r="N190" t="s">
        <v>122</v>
      </c>
      <c r="P190" t="s">
        <v>557</v>
      </c>
      <c r="Q190" t="s">
        <v>122</v>
      </c>
      <c r="R190" t="s">
        <v>767</v>
      </c>
      <c r="T190" t="s">
        <v>109</v>
      </c>
      <c r="AC190" s="9" t="e">
        <f>H244+H245+H246+H247+H248</f>
        <v>#REF!</v>
      </c>
      <c r="AD190" s="9" t="e">
        <f>J244+J245+J246+J247+J248</f>
        <v>#REF!</v>
      </c>
      <c r="AE190" s="9" t="e">
        <f>L244+L245+L246+L247+L248</f>
        <v>#REF!</v>
      </c>
      <c r="BI190" s="131" t="str">
        <f>HYPERLINK("#일위대가목록!A127","SD500020 →")</f>
        <v>SD500020 →</v>
      </c>
    </row>
    <row r="191" spans="1:61" ht="18.399999999999999" customHeight="1" x14ac:dyDescent="0.15">
      <c r="A191" s="6" t="s">
        <v>305</v>
      </c>
      <c r="B191" s="2" t="s">
        <v>335</v>
      </c>
      <c r="C191" s="59">
        <v>1</v>
      </c>
      <c r="D191" s="2" t="s">
        <v>171</v>
      </c>
      <c r="E191" s="9" t="e">
        <f t="shared" si="42"/>
        <v>#REF!</v>
      </c>
      <c r="F191" s="9" t="e">
        <f t="shared" si="42"/>
        <v>#REF!</v>
      </c>
      <c r="G191" s="9" t="e">
        <f>#REF!</f>
        <v>#REF!</v>
      </c>
      <c r="H191" s="9" t="e">
        <f t="shared" si="43"/>
        <v>#REF!</v>
      </c>
      <c r="I191" s="9" t="e">
        <f>#REF!</f>
        <v>#REF!</v>
      </c>
      <c r="J191" s="9" t="e">
        <f t="shared" si="44"/>
        <v>#REF!</v>
      </c>
      <c r="K191" s="9" t="e">
        <f>#REF!</f>
        <v>#REF!</v>
      </c>
      <c r="L191" s="9" t="e">
        <f t="shared" si="45"/>
        <v>#REF!</v>
      </c>
      <c r="M191" s="7" t="s">
        <v>122</v>
      </c>
      <c r="N191" t="s">
        <v>122</v>
      </c>
      <c r="P191" t="s">
        <v>402</v>
      </c>
      <c r="Q191" t="s">
        <v>122</v>
      </c>
      <c r="R191" t="s">
        <v>44</v>
      </c>
      <c r="T191" t="s">
        <v>109</v>
      </c>
      <c r="BI191" s="131" t="str">
        <f>HYPERLINK("#일위대가목록!A128","SD500040 →")</f>
        <v>SD500040 →</v>
      </c>
    </row>
    <row r="192" spans="1:61" ht="18.399999999999999" customHeight="1" x14ac:dyDescent="0.15">
      <c r="A192" s="6" t="s">
        <v>305</v>
      </c>
      <c r="B192" s="2" t="s">
        <v>337</v>
      </c>
      <c r="C192" s="59">
        <v>1</v>
      </c>
      <c r="D192" s="2" t="s">
        <v>171</v>
      </c>
      <c r="E192" s="9" t="e">
        <f t="shared" si="42"/>
        <v>#REF!</v>
      </c>
      <c r="F192" s="9" t="e">
        <f t="shared" si="42"/>
        <v>#REF!</v>
      </c>
      <c r="G192" s="9" t="e">
        <f>#REF!</f>
        <v>#REF!</v>
      </c>
      <c r="H192" s="9" t="e">
        <f t="shared" si="43"/>
        <v>#REF!</v>
      </c>
      <c r="I192" s="9" t="e">
        <f>#REF!</f>
        <v>#REF!</v>
      </c>
      <c r="J192" s="9" t="e">
        <f t="shared" si="44"/>
        <v>#REF!</v>
      </c>
      <c r="K192" s="9" t="e">
        <f>#REF!</f>
        <v>#REF!</v>
      </c>
      <c r="L192" s="9" t="e">
        <f t="shared" si="45"/>
        <v>#REF!</v>
      </c>
      <c r="M192" s="7" t="s">
        <v>122</v>
      </c>
      <c r="N192" t="s">
        <v>122</v>
      </c>
      <c r="P192" t="s">
        <v>444</v>
      </c>
      <c r="Q192" t="s">
        <v>122</v>
      </c>
      <c r="R192" t="s">
        <v>790</v>
      </c>
      <c r="T192" t="s">
        <v>109</v>
      </c>
      <c r="BI192" s="131" t="str">
        <f>HYPERLINK("#일위대가목록!A129","SD500060 →")</f>
        <v>SD500060 →</v>
      </c>
    </row>
    <row r="193" spans="1:61" ht="18.399999999999999" customHeight="1" x14ac:dyDescent="0.15">
      <c r="A193" s="6" t="s">
        <v>305</v>
      </c>
      <c r="B193" s="2" t="s">
        <v>586</v>
      </c>
      <c r="C193" s="59">
        <v>1</v>
      </c>
      <c r="D193" s="2" t="s">
        <v>171</v>
      </c>
      <c r="E193" s="9" t="e">
        <f t="shared" si="42"/>
        <v>#REF!</v>
      </c>
      <c r="F193" s="9" t="e">
        <f t="shared" si="42"/>
        <v>#REF!</v>
      </c>
      <c r="G193" s="9" t="e">
        <f>#REF!</f>
        <v>#REF!</v>
      </c>
      <c r="H193" s="9" t="e">
        <f t="shared" si="43"/>
        <v>#REF!</v>
      </c>
      <c r="I193" s="9" t="e">
        <f>#REF!</f>
        <v>#REF!</v>
      </c>
      <c r="J193" s="9" t="e">
        <f t="shared" si="44"/>
        <v>#REF!</v>
      </c>
      <c r="K193" s="9" t="e">
        <f>#REF!</f>
        <v>#REF!</v>
      </c>
      <c r="L193" s="9" t="e">
        <f t="shared" si="45"/>
        <v>#REF!</v>
      </c>
      <c r="M193" s="7" t="s">
        <v>122</v>
      </c>
      <c r="N193" t="s">
        <v>122</v>
      </c>
      <c r="P193" t="s">
        <v>495</v>
      </c>
      <c r="Q193" t="s">
        <v>122</v>
      </c>
      <c r="R193" t="s">
        <v>311</v>
      </c>
      <c r="T193" t="s">
        <v>109</v>
      </c>
      <c r="BI193" s="131" t="str">
        <f>HYPERLINK("#일위대가목록!A130","SD500020A →")</f>
        <v>SD500020A →</v>
      </c>
    </row>
    <row r="194" spans="1:61" ht="18.399999999999999" customHeight="1" x14ac:dyDescent="0.15">
      <c r="A194" s="6" t="s">
        <v>305</v>
      </c>
      <c r="B194" s="2" t="s">
        <v>623</v>
      </c>
      <c r="C194" s="59">
        <v>1</v>
      </c>
      <c r="D194" s="2" t="s">
        <v>171</v>
      </c>
      <c r="E194" s="9" t="e">
        <f t="shared" si="42"/>
        <v>#REF!</v>
      </c>
      <c r="F194" s="9" t="e">
        <f t="shared" si="42"/>
        <v>#REF!</v>
      </c>
      <c r="G194" s="9" t="e">
        <f>#REF!</f>
        <v>#REF!</v>
      </c>
      <c r="H194" s="9" t="e">
        <f t="shared" si="43"/>
        <v>#REF!</v>
      </c>
      <c r="I194" s="9" t="e">
        <f>#REF!</f>
        <v>#REF!</v>
      </c>
      <c r="J194" s="9" t="e">
        <f t="shared" si="44"/>
        <v>#REF!</v>
      </c>
      <c r="K194" s="9" t="e">
        <f>#REF!</f>
        <v>#REF!</v>
      </c>
      <c r="L194" s="9" t="e">
        <f t="shared" si="45"/>
        <v>#REF!</v>
      </c>
      <c r="M194" s="7" t="s">
        <v>122</v>
      </c>
      <c r="N194" t="s">
        <v>122</v>
      </c>
      <c r="P194" t="s">
        <v>556</v>
      </c>
      <c r="Q194" t="s">
        <v>122</v>
      </c>
      <c r="R194" t="s">
        <v>55</v>
      </c>
      <c r="T194" t="s">
        <v>109</v>
      </c>
      <c r="BI194" s="131" t="str">
        <f>HYPERLINK("#일위대가목록!A131","SD500040A →")</f>
        <v>SD500040A →</v>
      </c>
    </row>
    <row r="195" spans="1:61" ht="18.399999999999999" customHeight="1" x14ac:dyDescent="0.15">
      <c r="A195" s="6" t="s">
        <v>305</v>
      </c>
      <c r="B195" s="2" t="s">
        <v>131</v>
      </c>
      <c r="C195" s="59">
        <v>1</v>
      </c>
      <c r="D195" s="2" t="s">
        <v>171</v>
      </c>
      <c r="E195" s="9" t="e">
        <f t="shared" si="42"/>
        <v>#REF!</v>
      </c>
      <c r="F195" s="9" t="e">
        <f t="shared" si="42"/>
        <v>#REF!</v>
      </c>
      <c r="G195" s="9" t="e">
        <f>#REF!</f>
        <v>#REF!</v>
      </c>
      <c r="H195" s="9" t="e">
        <f t="shared" si="43"/>
        <v>#REF!</v>
      </c>
      <c r="I195" s="9" t="e">
        <f>#REF!</f>
        <v>#REF!</v>
      </c>
      <c r="J195" s="9" t="e">
        <f t="shared" si="44"/>
        <v>#REF!</v>
      </c>
      <c r="K195" s="9" t="e">
        <f>#REF!</f>
        <v>#REF!</v>
      </c>
      <c r="L195" s="9" t="e">
        <f t="shared" si="45"/>
        <v>#REF!</v>
      </c>
      <c r="M195" s="7" t="s">
        <v>122</v>
      </c>
      <c r="N195" t="s">
        <v>122</v>
      </c>
      <c r="P195" t="s">
        <v>405</v>
      </c>
      <c r="Q195" t="s">
        <v>122</v>
      </c>
      <c r="R195" t="s">
        <v>280</v>
      </c>
      <c r="T195" t="s">
        <v>109</v>
      </c>
      <c r="BI195" s="131" t="str">
        <f>HYPERLINK("#일위대가목록!A132","SD500060A →")</f>
        <v>SD500060A →</v>
      </c>
    </row>
    <row r="196" spans="1:61" ht="18.399999999999999" customHeight="1" x14ac:dyDescent="0.15">
      <c r="A196" s="6" t="s">
        <v>273</v>
      </c>
      <c r="B196" s="2" t="s">
        <v>610</v>
      </c>
      <c r="C196" s="59">
        <v>1</v>
      </c>
      <c r="D196" s="2" t="s">
        <v>171</v>
      </c>
      <c r="E196" s="9" t="e">
        <f t="shared" si="42"/>
        <v>#REF!</v>
      </c>
      <c r="F196" s="9" t="e">
        <f t="shared" si="42"/>
        <v>#REF!</v>
      </c>
      <c r="G196" s="9" t="e">
        <f>#REF!</f>
        <v>#REF!</v>
      </c>
      <c r="H196" s="9" t="e">
        <f t="shared" si="43"/>
        <v>#REF!</v>
      </c>
      <c r="I196" s="9" t="e">
        <f>#REF!</f>
        <v>#REF!</v>
      </c>
      <c r="J196" s="9" t="e">
        <f t="shared" si="44"/>
        <v>#REF!</v>
      </c>
      <c r="K196" s="9" t="e">
        <f>#REF!</f>
        <v>#REF!</v>
      </c>
      <c r="L196" s="9" t="e">
        <f t="shared" si="45"/>
        <v>#REF!</v>
      </c>
      <c r="M196" s="7" t="s">
        <v>122</v>
      </c>
      <c r="N196" t="s">
        <v>122</v>
      </c>
      <c r="P196" t="s">
        <v>455</v>
      </c>
      <c r="Q196" t="s">
        <v>122</v>
      </c>
      <c r="R196" t="s">
        <v>425</v>
      </c>
      <c r="T196" t="s">
        <v>109</v>
      </c>
      <c r="BI196" s="131" t="str">
        <f>HYPERLINK("#일위대가목록!A133","SD00052 →")</f>
        <v>SD00052 →</v>
      </c>
    </row>
    <row r="197" spans="1:61" ht="18.399999999999999" customHeight="1" x14ac:dyDescent="0.15">
      <c r="A197" s="6" t="s">
        <v>672</v>
      </c>
      <c r="B197" s="2" t="s">
        <v>342</v>
      </c>
      <c r="C197" s="59">
        <v>1</v>
      </c>
      <c r="D197" s="2" t="s">
        <v>171</v>
      </c>
      <c r="E197" s="9" t="e">
        <f t="shared" si="42"/>
        <v>#REF!</v>
      </c>
      <c r="F197" s="9" t="e">
        <f t="shared" si="42"/>
        <v>#REF!</v>
      </c>
      <c r="G197" s="9" t="e">
        <f>#REF!</f>
        <v>#REF!</v>
      </c>
      <c r="H197" s="9" t="e">
        <f t="shared" si="43"/>
        <v>#REF!</v>
      </c>
      <c r="I197" s="9" t="e">
        <f>#REF!</f>
        <v>#REF!</v>
      </c>
      <c r="J197" s="9" t="e">
        <f t="shared" si="44"/>
        <v>#REF!</v>
      </c>
      <c r="K197" s="9" t="e">
        <f>#REF!</f>
        <v>#REF!</v>
      </c>
      <c r="L197" s="9" t="e">
        <f t="shared" si="45"/>
        <v>#REF!</v>
      </c>
      <c r="M197" s="7" t="s">
        <v>122</v>
      </c>
      <c r="N197" t="s">
        <v>122</v>
      </c>
      <c r="P197" t="s">
        <v>367</v>
      </c>
      <c r="Q197" t="s">
        <v>122</v>
      </c>
      <c r="R197" t="s">
        <v>850</v>
      </c>
      <c r="T197" t="s">
        <v>109</v>
      </c>
      <c r="BI197" s="131" t="str">
        <f>HYPERLINK("#일위대가목록!A134","SD000520 →")</f>
        <v>SD000520 →</v>
      </c>
    </row>
    <row r="198" spans="1:61" ht="18.399999999999999" customHeight="1" x14ac:dyDescent="0.15">
      <c r="A198" s="6" t="s">
        <v>672</v>
      </c>
      <c r="B198" s="2" t="s">
        <v>335</v>
      </c>
      <c r="C198" s="59">
        <v>1</v>
      </c>
      <c r="D198" s="2" t="s">
        <v>171</v>
      </c>
      <c r="E198" s="9" t="e">
        <f t="shared" si="42"/>
        <v>#REF!</v>
      </c>
      <c r="F198" s="9" t="e">
        <f t="shared" si="42"/>
        <v>#REF!</v>
      </c>
      <c r="G198" s="9" t="e">
        <f>#REF!</f>
        <v>#REF!</v>
      </c>
      <c r="H198" s="9" t="e">
        <f t="shared" si="43"/>
        <v>#REF!</v>
      </c>
      <c r="I198" s="9" t="e">
        <f>#REF!</f>
        <v>#REF!</v>
      </c>
      <c r="J198" s="9" t="e">
        <f t="shared" si="44"/>
        <v>#REF!</v>
      </c>
      <c r="K198" s="9" t="e">
        <f>#REF!</f>
        <v>#REF!</v>
      </c>
      <c r="L198" s="9" t="e">
        <f t="shared" si="45"/>
        <v>#REF!</v>
      </c>
      <c r="M198" s="7" t="s">
        <v>122</v>
      </c>
      <c r="N198" t="s">
        <v>122</v>
      </c>
      <c r="P198" t="s">
        <v>417</v>
      </c>
      <c r="Q198" t="s">
        <v>122</v>
      </c>
      <c r="R198" t="s">
        <v>295</v>
      </c>
      <c r="T198" t="s">
        <v>109</v>
      </c>
      <c r="BI198" s="131" t="str">
        <f>HYPERLINK("#일위대가목록!A135","SD000540 →")</f>
        <v>SD000540 →</v>
      </c>
    </row>
    <row r="199" spans="1:61" ht="18.399999999999999" customHeight="1" x14ac:dyDescent="0.15">
      <c r="A199" s="6" t="s">
        <v>672</v>
      </c>
      <c r="B199" s="2" t="s">
        <v>337</v>
      </c>
      <c r="C199" s="59">
        <v>1</v>
      </c>
      <c r="D199" s="2" t="s">
        <v>171</v>
      </c>
      <c r="E199" s="9" t="e">
        <f t="shared" si="42"/>
        <v>#REF!</v>
      </c>
      <c r="F199" s="9" t="e">
        <f t="shared" si="42"/>
        <v>#REF!</v>
      </c>
      <c r="G199" s="9" t="e">
        <f>#REF!</f>
        <v>#REF!</v>
      </c>
      <c r="H199" s="9" t="e">
        <f t="shared" si="43"/>
        <v>#REF!</v>
      </c>
      <c r="I199" s="9" t="e">
        <f>#REF!</f>
        <v>#REF!</v>
      </c>
      <c r="J199" s="9" t="e">
        <f t="shared" si="44"/>
        <v>#REF!</v>
      </c>
      <c r="K199" s="9" t="e">
        <f>#REF!</f>
        <v>#REF!</v>
      </c>
      <c r="L199" s="9" t="e">
        <f t="shared" si="45"/>
        <v>#REF!</v>
      </c>
      <c r="M199" s="7" t="s">
        <v>122</v>
      </c>
      <c r="N199" t="s">
        <v>122</v>
      </c>
      <c r="P199" t="s">
        <v>466</v>
      </c>
      <c r="Q199" t="s">
        <v>122</v>
      </c>
      <c r="R199" t="s">
        <v>843</v>
      </c>
      <c r="T199" t="s">
        <v>109</v>
      </c>
      <c r="BI199" s="131" t="str">
        <f>HYPERLINK("#일위대가목록!A136","SD000560 →")</f>
        <v>SD000560 →</v>
      </c>
    </row>
    <row r="200" spans="1:61" ht="18.399999999999999" customHeight="1" x14ac:dyDescent="0.15">
      <c r="A200" s="6" t="s">
        <v>672</v>
      </c>
      <c r="B200" s="2" t="s">
        <v>586</v>
      </c>
      <c r="C200" s="59">
        <v>1</v>
      </c>
      <c r="D200" s="2" t="s">
        <v>171</v>
      </c>
      <c r="E200" s="9" t="e">
        <f t="shared" si="42"/>
        <v>#REF!</v>
      </c>
      <c r="F200" s="9" t="e">
        <f t="shared" si="42"/>
        <v>#REF!</v>
      </c>
      <c r="G200" s="9" t="e">
        <f>#REF!</f>
        <v>#REF!</v>
      </c>
      <c r="H200" s="9" t="e">
        <f t="shared" si="43"/>
        <v>#REF!</v>
      </c>
      <c r="I200" s="9" t="e">
        <f>#REF!</f>
        <v>#REF!</v>
      </c>
      <c r="J200" s="9" t="e">
        <f t="shared" si="44"/>
        <v>#REF!</v>
      </c>
      <c r="K200" s="9" t="e">
        <f>#REF!</f>
        <v>#REF!</v>
      </c>
      <c r="L200" s="9" t="e">
        <f t="shared" si="45"/>
        <v>#REF!</v>
      </c>
      <c r="M200" s="7" t="s">
        <v>122</v>
      </c>
      <c r="N200" t="s">
        <v>122</v>
      </c>
      <c r="P200" t="s">
        <v>515</v>
      </c>
      <c r="Q200" t="s">
        <v>122</v>
      </c>
      <c r="R200" t="s">
        <v>30</v>
      </c>
      <c r="T200" t="s">
        <v>109</v>
      </c>
      <c r="BI200" s="131" t="str">
        <f>HYPERLINK("#일위대가목록!A137","SD000520A →")</f>
        <v>SD000520A →</v>
      </c>
    </row>
    <row r="201" spans="1:61" ht="18.399999999999999" customHeight="1" x14ac:dyDescent="0.15">
      <c r="A201" s="6" t="s">
        <v>672</v>
      </c>
      <c r="B201" s="2" t="s">
        <v>623</v>
      </c>
      <c r="C201" s="59">
        <v>1</v>
      </c>
      <c r="D201" s="2" t="s">
        <v>171</v>
      </c>
      <c r="E201" s="9" t="e">
        <f t="shared" si="42"/>
        <v>#REF!</v>
      </c>
      <c r="F201" s="9" t="e">
        <f t="shared" si="42"/>
        <v>#REF!</v>
      </c>
      <c r="G201" s="9" t="e">
        <f>#REF!</f>
        <v>#REF!</v>
      </c>
      <c r="H201" s="9" t="e">
        <f t="shared" si="43"/>
        <v>#REF!</v>
      </c>
      <c r="I201" s="9" t="e">
        <f>#REF!</f>
        <v>#REF!</v>
      </c>
      <c r="J201" s="9" t="e">
        <f t="shared" si="44"/>
        <v>#REF!</v>
      </c>
      <c r="K201" s="9" t="e">
        <f>#REF!</f>
        <v>#REF!</v>
      </c>
      <c r="L201" s="9" t="e">
        <f t="shared" si="45"/>
        <v>#REF!</v>
      </c>
      <c r="M201" s="7" t="s">
        <v>122</v>
      </c>
      <c r="N201" t="s">
        <v>122</v>
      </c>
      <c r="P201" t="s">
        <v>368</v>
      </c>
      <c r="Q201" t="s">
        <v>122</v>
      </c>
      <c r="R201" t="s">
        <v>785</v>
      </c>
      <c r="T201" t="s">
        <v>109</v>
      </c>
      <c r="BI201" s="131" t="str">
        <f>HYPERLINK("#일위대가목록!A138","SD000540A →")</f>
        <v>SD000540A →</v>
      </c>
    </row>
    <row r="202" spans="1:61" ht="18.399999999999999" customHeight="1" x14ac:dyDescent="0.15">
      <c r="A202" s="6" t="s">
        <v>672</v>
      </c>
      <c r="B202" s="2" t="s">
        <v>131</v>
      </c>
      <c r="C202" s="59">
        <v>1</v>
      </c>
      <c r="D202" s="2" t="s">
        <v>171</v>
      </c>
      <c r="E202" s="9" t="e">
        <f t="shared" si="42"/>
        <v>#REF!</v>
      </c>
      <c r="F202" s="9" t="e">
        <f t="shared" si="42"/>
        <v>#REF!</v>
      </c>
      <c r="G202" s="9" t="e">
        <f>#REF!</f>
        <v>#REF!</v>
      </c>
      <c r="H202" s="9" t="e">
        <f t="shared" si="43"/>
        <v>#REF!</v>
      </c>
      <c r="I202" s="9" t="e">
        <f>#REF!</f>
        <v>#REF!</v>
      </c>
      <c r="J202" s="9" t="e">
        <f t="shared" si="44"/>
        <v>#REF!</v>
      </c>
      <c r="K202" s="9" t="e">
        <f>#REF!</f>
        <v>#REF!</v>
      </c>
      <c r="L202" s="9" t="e">
        <f t="shared" si="45"/>
        <v>#REF!</v>
      </c>
      <c r="M202" s="7" t="s">
        <v>122</v>
      </c>
      <c r="N202" t="s">
        <v>122</v>
      </c>
      <c r="P202" t="s">
        <v>420</v>
      </c>
      <c r="Q202" t="s">
        <v>122</v>
      </c>
      <c r="R202" t="s">
        <v>807</v>
      </c>
      <c r="T202" t="s">
        <v>109</v>
      </c>
      <c r="BI202" s="131" t="str">
        <f>HYPERLINK("#일위대가목록!A139","SD000560A →")</f>
        <v>SD000560A →</v>
      </c>
    </row>
    <row r="203" spans="1:61" ht="18.399999999999999" customHeight="1" x14ac:dyDescent="0.15">
      <c r="A203" s="6" t="s">
        <v>322</v>
      </c>
      <c r="B203" s="2" t="s">
        <v>645</v>
      </c>
      <c r="C203" s="59">
        <v>1</v>
      </c>
      <c r="D203" s="2" t="s">
        <v>240</v>
      </c>
      <c r="E203" s="9" t="e">
        <f t="shared" si="42"/>
        <v>#REF!</v>
      </c>
      <c r="F203" s="9" t="e">
        <f t="shared" si="42"/>
        <v>#REF!</v>
      </c>
      <c r="G203" s="9" t="e">
        <f>#REF!</f>
        <v>#REF!</v>
      </c>
      <c r="H203" s="9" t="e">
        <f t="shared" si="43"/>
        <v>#REF!</v>
      </c>
      <c r="I203" s="9" t="e">
        <f>#REF!</f>
        <v>#REF!</v>
      </c>
      <c r="J203" s="9" t="e">
        <f t="shared" si="44"/>
        <v>#REF!</v>
      </c>
      <c r="K203" s="9" t="e">
        <f>#REF!</f>
        <v>#REF!</v>
      </c>
      <c r="L203" s="9" t="e">
        <f t="shared" si="45"/>
        <v>#REF!</v>
      </c>
      <c r="M203" s="7" t="s">
        <v>122</v>
      </c>
      <c r="N203" t="s">
        <v>122</v>
      </c>
      <c r="P203" t="s">
        <v>470</v>
      </c>
      <c r="Q203" t="s">
        <v>122</v>
      </c>
      <c r="R203" t="s">
        <v>724</v>
      </c>
      <c r="T203" t="s">
        <v>109</v>
      </c>
      <c r="BI203" s="131" t="str">
        <f>HYPERLINK("#일위대가목록!A140","RI-13071A025 →")</f>
        <v>RI-13071A025 →</v>
      </c>
    </row>
    <row r="204" spans="1:61" ht="18.399999999999999" customHeight="1" x14ac:dyDescent="0.15">
      <c r="A204" s="6" t="s">
        <v>322</v>
      </c>
      <c r="B204" s="2" t="s">
        <v>647</v>
      </c>
      <c r="C204" s="59">
        <v>1</v>
      </c>
      <c r="D204" s="2" t="s">
        <v>240</v>
      </c>
      <c r="E204" s="9" t="e">
        <f t="shared" si="42"/>
        <v>#REF!</v>
      </c>
      <c r="F204" s="9" t="e">
        <f t="shared" si="42"/>
        <v>#REF!</v>
      </c>
      <c r="G204" s="9" t="e">
        <f>#REF!</f>
        <v>#REF!</v>
      </c>
      <c r="H204" s="9" t="e">
        <f t="shared" si="43"/>
        <v>#REF!</v>
      </c>
      <c r="I204" s="9" t="e">
        <f>#REF!</f>
        <v>#REF!</v>
      </c>
      <c r="J204" s="9" t="e">
        <f t="shared" si="44"/>
        <v>#REF!</v>
      </c>
      <c r="K204" s="9" t="e">
        <f>#REF!</f>
        <v>#REF!</v>
      </c>
      <c r="L204" s="9" t="e">
        <f t="shared" si="45"/>
        <v>#REF!</v>
      </c>
      <c r="M204" s="7" t="s">
        <v>122</v>
      </c>
      <c r="N204" t="s">
        <v>122</v>
      </c>
      <c r="P204" t="s">
        <v>521</v>
      </c>
      <c r="Q204" t="s">
        <v>122</v>
      </c>
      <c r="R204" t="s">
        <v>662</v>
      </c>
      <c r="T204" t="s">
        <v>109</v>
      </c>
      <c r="BI204" s="131" t="str">
        <f>HYPERLINK("#일위대가목록!A141","RI-13071A045 →")</f>
        <v>RI-13071A045 →</v>
      </c>
    </row>
    <row r="205" spans="1:61" ht="18.399999999999999" customHeight="1" x14ac:dyDescent="0.15">
      <c r="A205" s="6" t="s">
        <v>322</v>
      </c>
      <c r="B205" s="2" t="s">
        <v>642</v>
      </c>
      <c r="C205" s="59">
        <v>1</v>
      </c>
      <c r="D205" s="2" t="s">
        <v>240</v>
      </c>
      <c r="E205" s="9" t="e">
        <f t="shared" si="42"/>
        <v>#REF!</v>
      </c>
      <c r="F205" s="9" t="e">
        <f t="shared" si="42"/>
        <v>#REF!</v>
      </c>
      <c r="G205" s="9" t="e">
        <f>#REF!</f>
        <v>#REF!</v>
      </c>
      <c r="H205" s="9" t="e">
        <f t="shared" si="43"/>
        <v>#REF!</v>
      </c>
      <c r="I205" s="9" t="e">
        <f>#REF!</f>
        <v>#REF!</v>
      </c>
      <c r="J205" s="9" t="e">
        <f t="shared" si="44"/>
        <v>#REF!</v>
      </c>
      <c r="K205" s="9" t="e">
        <f>#REF!</f>
        <v>#REF!</v>
      </c>
      <c r="L205" s="9" t="e">
        <f t="shared" si="45"/>
        <v>#REF!</v>
      </c>
      <c r="M205" s="7" t="s">
        <v>122</v>
      </c>
      <c r="N205" t="s">
        <v>122</v>
      </c>
      <c r="P205" t="s">
        <v>360</v>
      </c>
      <c r="Q205" t="s">
        <v>122</v>
      </c>
      <c r="R205" t="s">
        <v>719</v>
      </c>
      <c r="T205" t="s">
        <v>109</v>
      </c>
      <c r="BI205" s="131" t="str">
        <f>HYPERLINK("#일위대가목록!A142","RI-13071A080 →")</f>
        <v>RI-13071A080 →</v>
      </c>
    </row>
    <row r="206" spans="1:61" ht="18.399999999999999" customHeight="1" x14ac:dyDescent="0.15">
      <c r="A206" s="6" t="s">
        <v>322</v>
      </c>
      <c r="B206" s="2" t="s">
        <v>640</v>
      </c>
      <c r="C206" s="59">
        <v>1</v>
      </c>
      <c r="D206" s="2" t="s">
        <v>240</v>
      </c>
      <c r="E206" s="9" t="e">
        <f t="shared" si="42"/>
        <v>#REF!</v>
      </c>
      <c r="F206" s="9" t="e">
        <f t="shared" si="42"/>
        <v>#REF!</v>
      </c>
      <c r="G206" s="9" t="e">
        <f>#REF!</f>
        <v>#REF!</v>
      </c>
      <c r="H206" s="9" t="e">
        <f t="shared" si="43"/>
        <v>#REF!</v>
      </c>
      <c r="I206" s="9" t="e">
        <f>#REF!</f>
        <v>#REF!</v>
      </c>
      <c r="J206" s="9" t="e">
        <f t="shared" si="44"/>
        <v>#REF!</v>
      </c>
      <c r="K206" s="9" t="e">
        <f>#REF!</f>
        <v>#REF!</v>
      </c>
      <c r="L206" s="9" t="e">
        <f t="shared" si="45"/>
        <v>#REF!</v>
      </c>
      <c r="M206" s="7" t="s">
        <v>122</v>
      </c>
      <c r="N206" t="s">
        <v>122</v>
      </c>
      <c r="P206" t="s">
        <v>419</v>
      </c>
      <c r="Q206" t="s">
        <v>122</v>
      </c>
      <c r="R206" t="s">
        <v>626</v>
      </c>
      <c r="T206" t="s">
        <v>109</v>
      </c>
      <c r="BI206" s="131" t="str">
        <f>HYPERLINK("#일위대가목록!A143","RI-13071B080 →")</f>
        <v>RI-13071B080 →</v>
      </c>
    </row>
    <row r="207" spans="1:61" ht="18.399999999999999" customHeight="1" x14ac:dyDescent="0.15">
      <c r="A207" s="6" t="s">
        <v>322</v>
      </c>
      <c r="B207" s="2" t="s">
        <v>639</v>
      </c>
      <c r="C207" s="59">
        <v>1</v>
      </c>
      <c r="D207" s="2" t="s">
        <v>240</v>
      </c>
      <c r="E207" s="9" t="e">
        <f t="shared" si="42"/>
        <v>#REF!</v>
      </c>
      <c r="F207" s="9" t="e">
        <f t="shared" si="42"/>
        <v>#REF!</v>
      </c>
      <c r="G207" s="9" t="e">
        <f>#REF!</f>
        <v>#REF!</v>
      </c>
      <c r="H207" s="9" t="e">
        <f t="shared" si="43"/>
        <v>#REF!</v>
      </c>
      <c r="I207" s="9" t="e">
        <f>#REF!</f>
        <v>#REF!</v>
      </c>
      <c r="J207" s="9" t="e">
        <f t="shared" si="44"/>
        <v>#REF!</v>
      </c>
      <c r="K207" s="9" t="e">
        <f>#REF!</f>
        <v>#REF!</v>
      </c>
      <c r="L207" s="9" t="e">
        <f t="shared" si="45"/>
        <v>#REF!</v>
      </c>
      <c r="M207" s="7" t="s">
        <v>122</v>
      </c>
      <c r="N207" t="s">
        <v>122</v>
      </c>
      <c r="P207" t="s">
        <v>412</v>
      </c>
      <c r="Q207" t="s">
        <v>122</v>
      </c>
      <c r="R207" t="s">
        <v>674</v>
      </c>
      <c r="T207" t="s">
        <v>109</v>
      </c>
      <c r="BI207" s="131" t="str">
        <f>HYPERLINK("#일위대가목록!A144","RI-13071A150 →")</f>
        <v>RI-13071A150 →</v>
      </c>
    </row>
    <row r="208" spans="1:61" ht="18.399999999999999" customHeight="1" x14ac:dyDescent="0.15">
      <c r="A208" s="6" t="s">
        <v>322</v>
      </c>
      <c r="B208" s="2" t="s">
        <v>653</v>
      </c>
      <c r="C208" s="59">
        <v>1</v>
      </c>
      <c r="D208" s="2" t="s">
        <v>240</v>
      </c>
      <c r="E208" s="9" t="e">
        <f t="shared" si="42"/>
        <v>#REF!</v>
      </c>
      <c r="F208" s="9" t="e">
        <f t="shared" si="42"/>
        <v>#REF!</v>
      </c>
      <c r="G208" s="9" t="e">
        <f>#REF!</f>
        <v>#REF!</v>
      </c>
      <c r="H208" s="9" t="e">
        <f t="shared" si="43"/>
        <v>#REF!</v>
      </c>
      <c r="I208" s="9" t="e">
        <f>#REF!</f>
        <v>#REF!</v>
      </c>
      <c r="J208" s="9" t="e">
        <f t="shared" si="44"/>
        <v>#REF!</v>
      </c>
      <c r="K208" s="9" t="e">
        <f>#REF!</f>
        <v>#REF!</v>
      </c>
      <c r="L208" s="9" t="e">
        <f t="shared" si="45"/>
        <v>#REF!</v>
      </c>
      <c r="M208" s="7" t="s">
        <v>122</v>
      </c>
      <c r="N208" t="s">
        <v>122</v>
      </c>
      <c r="P208" t="s">
        <v>372</v>
      </c>
      <c r="Q208" t="s">
        <v>122</v>
      </c>
      <c r="R208" t="s">
        <v>671</v>
      </c>
      <c r="T208" t="s">
        <v>109</v>
      </c>
      <c r="BI208" s="131" t="str">
        <f>HYPERLINK("#일위대가목록!A145","RI-13071B150 →")</f>
        <v>RI-13071B150 →</v>
      </c>
    </row>
    <row r="209" spans="1:61" ht="18.399999999999999" customHeight="1" x14ac:dyDescent="0.15">
      <c r="A209" s="6" t="s">
        <v>56</v>
      </c>
      <c r="B209" s="2" t="s">
        <v>845</v>
      </c>
      <c r="C209" s="59">
        <v>1</v>
      </c>
      <c r="D209" s="2" t="s">
        <v>240</v>
      </c>
      <c r="E209" s="9" t="e">
        <f t="shared" si="42"/>
        <v>#REF!</v>
      </c>
      <c r="F209" s="9" t="e">
        <f t="shared" si="42"/>
        <v>#REF!</v>
      </c>
      <c r="G209" s="9" t="e">
        <f>#REF!</f>
        <v>#REF!</v>
      </c>
      <c r="H209" s="9" t="e">
        <f t="shared" si="43"/>
        <v>#REF!</v>
      </c>
      <c r="I209" s="9" t="e">
        <f>#REF!</f>
        <v>#REF!</v>
      </c>
      <c r="J209" s="9" t="e">
        <f t="shared" si="44"/>
        <v>#REF!</v>
      </c>
      <c r="K209" s="9" t="e">
        <f>#REF!</f>
        <v>#REF!</v>
      </c>
      <c r="L209" s="9" t="e">
        <f t="shared" si="45"/>
        <v>#REF!</v>
      </c>
      <c r="M209" s="7" t="s">
        <v>122</v>
      </c>
      <c r="N209" t="s">
        <v>122</v>
      </c>
      <c r="P209" t="s">
        <v>527</v>
      </c>
      <c r="Q209" t="s">
        <v>122</v>
      </c>
      <c r="R209" t="s">
        <v>718</v>
      </c>
      <c r="T209" t="s">
        <v>109</v>
      </c>
      <c r="BI209" s="131" t="str">
        <f>HYPERLINK("#일위대가목록!A146","RI-13071C020 →")</f>
        <v>RI-13071C020 →</v>
      </c>
    </row>
    <row r="210" spans="1:61" ht="18.399999999999999" customHeight="1" x14ac:dyDescent="0.15">
      <c r="A210" s="6" t="s">
        <v>56</v>
      </c>
      <c r="B210" s="2" t="s">
        <v>45</v>
      </c>
      <c r="C210" s="59">
        <v>1</v>
      </c>
      <c r="D210" s="2" t="s">
        <v>240</v>
      </c>
      <c r="E210" s="9" t="e">
        <f t="shared" si="42"/>
        <v>#REF!</v>
      </c>
      <c r="F210" s="9" t="e">
        <f t="shared" si="42"/>
        <v>#REF!</v>
      </c>
      <c r="G210" s="9" t="e">
        <f>#REF!</f>
        <v>#REF!</v>
      </c>
      <c r="H210" s="9" t="e">
        <f t="shared" si="43"/>
        <v>#REF!</v>
      </c>
      <c r="I210" s="9" t="e">
        <f>#REF!</f>
        <v>#REF!</v>
      </c>
      <c r="J210" s="9" t="e">
        <f t="shared" si="44"/>
        <v>#REF!</v>
      </c>
      <c r="K210" s="9" t="e">
        <f>#REF!</f>
        <v>#REF!</v>
      </c>
      <c r="L210" s="9" t="e">
        <f t="shared" si="45"/>
        <v>#REF!</v>
      </c>
      <c r="M210" s="7" t="s">
        <v>122</v>
      </c>
      <c r="N210" t="s">
        <v>122</v>
      </c>
      <c r="P210" t="s">
        <v>485</v>
      </c>
      <c r="Q210" t="s">
        <v>122</v>
      </c>
      <c r="R210" t="s">
        <v>661</v>
      </c>
      <c r="T210" t="s">
        <v>109</v>
      </c>
      <c r="BI210" s="131" t="str">
        <f>HYPERLINK("#일위대가목록!A147","RI-13071C040 →")</f>
        <v>RI-13071C040 →</v>
      </c>
    </row>
    <row r="211" spans="1:61" ht="18.399999999999999" customHeight="1" x14ac:dyDescent="0.15">
      <c r="A211" s="6" t="s">
        <v>56</v>
      </c>
      <c r="B211" s="2" t="s">
        <v>770</v>
      </c>
      <c r="C211" s="59">
        <v>1</v>
      </c>
      <c r="D211" s="2" t="s">
        <v>240</v>
      </c>
      <c r="E211" s="9" t="e">
        <f t="shared" si="42"/>
        <v>#REF!</v>
      </c>
      <c r="F211" s="9" t="e">
        <f t="shared" si="42"/>
        <v>#REF!</v>
      </c>
      <c r="G211" s="9" t="e">
        <f>#REF!</f>
        <v>#REF!</v>
      </c>
      <c r="H211" s="9" t="e">
        <f t="shared" si="43"/>
        <v>#REF!</v>
      </c>
      <c r="I211" s="9" t="e">
        <f>#REF!</f>
        <v>#REF!</v>
      </c>
      <c r="J211" s="9" t="e">
        <f t="shared" si="44"/>
        <v>#REF!</v>
      </c>
      <c r="K211" s="9" t="e">
        <f>#REF!</f>
        <v>#REF!</v>
      </c>
      <c r="L211" s="9" t="e">
        <f t="shared" si="45"/>
        <v>#REF!</v>
      </c>
      <c r="M211" s="7" t="s">
        <v>122</v>
      </c>
      <c r="N211" t="s">
        <v>122</v>
      </c>
      <c r="P211" t="s">
        <v>435</v>
      </c>
      <c r="Q211" t="s">
        <v>122</v>
      </c>
      <c r="R211" t="s">
        <v>721</v>
      </c>
      <c r="T211" t="s">
        <v>109</v>
      </c>
      <c r="BI211" s="131" t="str">
        <f>HYPERLINK("#일위대가목록!A148","RI-13071C060 →")</f>
        <v>RI-13071C060 →</v>
      </c>
    </row>
    <row r="212" spans="1:61" ht="18.399999999999999" customHeight="1" x14ac:dyDescent="0.15">
      <c r="A212" s="6" t="s">
        <v>823</v>
      </c>
      <c r="B212" s="2" t="s">
        <v>644</v>
      </c>
      <c r="C212" s="59">
        <v>1</v>
      </c>
      <c r="D212" s="2" t="s">
        <v>240</v>
      </c>
      <c r="E212" s="9" t="e">
        <f t="shared" si="42"/>
        <v>#REF!</v>
      </c>
      <c r="F212" s="9" t="e">
        <f t="shared" si="42"/>
        <v>#REF!</v>
      </c>
      <c r="G212" s="9" t="e">
        <f>#REF!</f>
        <v>#REF!</v>
      </c>
      <c r="H212" s="9" t="e">
        <f t="shared" si="43"/>
        <v>#REF!</v>
      </c>
      <c r="I212" s="9" t="e">
        <f>#REF!</f>
        <v>#REF!</v>
      </c>
      <c r="J212" s="9" t="e">
        <f t="shared" si="44"/>
        <v>#REF!</v>
      </c>
      <c r="K212" s="9" t="e">
        <f>#REF!</f>
        <v>#REF!</v>
      </c>
      <c r="L212" s="9" t="e">
        <f t="shared" si="45"/>
        <v>#REF!</v>
      </c>
      <c r="M212" s="7" t="s">
        <v>122</v>
      </c>
      <c r="N212" t="s">
        <v>122</v>
      </c>
      <c r="P212" t="s">
        <v>382</v>
      </c>
      <c r="Q212" t="s">
        <v>122</v>
      </c>
      <c r="R212" t="s">
        <v>676</v>
      </c>
      <c r="T212" t="s">
        <v>109</v>
      </c>
      <c r="BI212" s="131" t="str">
        <f>HYPERLINK("#일위대가목록!A149","RI-13071D150 →")</f>
        <v>RI-13071D150 →</v>
      </c>
    </row>
    <row r="213" spans="1:61" ht="18.399999999999999" customHeight="1" x14ac:dyDescent="0.15">
      <c r="A213" s="6" t="s">
        <v>667</v>
      </c>
      <c r="B213" s="2" t="s">
        <v>446</v>
      </c>
      <c r="C213" s="59">
        <v>1</v>
      </c>
      <c r="D213" s="2" t="s">
        <v>225</v>
      </c>
      <c r="E213" s="9" t="e">
        <f t="shared" si="42"/>
        <v>#REF!</v>
      </c>
      <c r="F213" s="9" t="e">
        <f t="shared" si="42"/>
        <v>#REF!</v>
      </c>
      <c r="G213" s="9" t="e">
        <f>#REF!</f>
        <v>#REF!</v>
      </c>
      <c r="H213" s="9" t="e">
        <f t="shared" si="43"/>
        <v>#REF!</v>
      </c>
      <c r="I213" s="9" t="e">
        <f>#REF!</f>
        <v>#REF!</v>
      </c>
      <c r="J213" s="9" t="e">
        <f t="shared" si="44"/>
        <v>#REF!</v>
      </c>
      <c r="K213" s="9" t="e">
        <f>#REF!</f>
        <v>#REF!</v>
      </c>
      <c r="L213" s="9" t="e">
        <f t="shared" si="45"/>
        <v>#REF!</v>
      </c>
      <c r="M213" s="7" t="s">
        <v>122</v>
      </c>
      <c r="N213" t="s">
        <v>122</v>
      </c>
      <c r="P213" t="s">
        <v>535</v>
      </c>
      <c r="Q213" t="s">
        <v>122</v>
      </c>
      <c r="R213" t="s">
        <v>365</v>
      </c>
      <c r="T213" t="s">
        <v>109</v>
      </c>
      <c r="BI213" s="131" t="str">
        <f>HYPERLINK("#일위대가목록!A150","SD00008 →")</f>
        <v>SD00008 →</v>
      </c>
    </row>
    <row r="214" spans="1:61" ht="18.399999999999999" customHeight="1" x14ac:dyDescent="0.15">
      <c r="A214" s="6" t="s">
        <v>693</v>
      </c>
      <c r="B214" s="2" t="s">
        <v>841</v>
      </c>
      <c r="C214" s="59">
        <v>1</v>
      </c>
      <c r="D214" s="2" t="s">
        <v>225</v>
      </c>
      <c r="E214" s="9" t="e">
        <f t="shared" si="42"/>
        <v>#REF!</v>
      </c>
      <c r="F214" s="9" t="e">
        <f t="shared" si="42"/>
        <v>#REF!</v>
      </c>
      <c r="G214" s="9" t="e">
        <f>#REF!</f>
        <v>#REF!</v>
      </c>
      <c r="H214" s="9" t="e">
        <f t="shared" si="43"/>
        <v>#REF!</v>
      </c>
      <c r="I214" s="9" t="e">
        <f>#REF!</f>
        <v>#REF!</v>
      </c>
      <c r="J214" s="9" t="e">
        <f t="shared" si="44"/>
        <v>#REF!</v>
      </c>
      <c r="K214" s="9" t="e">
        <f>#REF!</f>
        <v>#REF!</v>
      </c>
      <c r="L214" s="9" t="e">
        <f t="shared" si="45"/>
        <v>#REF!</v>
      </c>
      <c r="M214" s="7" t="s">
        <v>122</v>
      </c>
      <c r="N214" t="s">
        <v>122</v>
      </c>
      <c r="P214" t="s">
        <v>483</v>
      </c>
      <c r="Q214" t="s">
        <v>122</v>
      </c>
      <c r="R214" t="s">
        <v>486</v>
      </c>
      <c r="T214" t="s">
        <v>109</v>
      </c>
      <c r="BI214" s="131" t="str">
        <f>HYPERLINK("#일위대가목록!A151","SD00007 →")</f>
        <v>SD00007 →</v>
      </c>
    </row>
    <row r="215" spans="1:61" ht="18.399999999999999" customHeight="1" x14ac:dyDescent="0.15">
      <c r="A215" s="6" t="s">
        <v>145</v>
      </c>
      <c r="B215" s="2" t="s">
        <v>373</v>
      </c>
      <c r="C215" s="59">
        <v>1</v>
      </c>
      <c r="D215" s="2" t="s">
        <v>171</v>
      </c>
      <c r="E215" s="9" t="e">
        <f t="shared" si="42"/>
        <v>#REF!</v>
      </c>
      <c r="F215" s="9" t="e">
        <f t="shared" si="42"/>
        <v>#REF!</v>
      </c>
      <c r="G215" s="9" t="e">
        <f>#REF!</f>
        <v>#REF!</v>
      </c>
      <c r="H215" s="9" t="e">
        <f t="shared" si="43"/>
        <v>#REF!</v>
      </c>
      <c r="I215" s="9" t="e">
        <f>#REF!</f>
        <v>#REF!</v>
      </c>
      <c r="J215" s="9" t="e">
        <f t="shared" si="44"/>
        <v>#REF!</v>
      </c>
      <c r="K215" s="9" t="e">
        <f>#REF!</f>
        <v>#REF!</v>
      </c>
      <c r="L215" s="9" t="e">
        <f t="shared" si="45"/>
        <v>#REF!</v>
      </c>
      <c r="M215" s="7" t="s">
        <v>122</v>
      </c>
      <c r="N215" t="s">
        <v>122</v>
      </c>
      <c r="P215" t="s">
        <v>428</v>
      </c>
      <c r="Q215" t="s">
        <v>122</v>
      </c>
      <c r="R215" t="s">
        <v>439</v>
      </c>
      <c r="T215" t="s">
        <v>109</v>
      </c>
      <c r="BI215" s="131" t="str">
        <f>HYPERLINK("#일위대가목록!A152","SA00500 →")</f>
        <v>SA00500 →</v>
      </c>
    </row>
    <row r="216" spans="1:61" ht="18.399999999999999" customHeight="1" x14ac:dyDescent="0.15">
      <c r="A216" s="6" t="s">
        <v>694</v>
      </c>
      <c r="B216" s="2" t="s">
        <v>373</v>
      </c>
      <c r="C216" s="59">
        <v>1</v>
      </c>
      <c r="D216" s="2" t="s">
        <v>171</v>
      </c>
      <c r="E216" s="9" t="e">
        <f t="shared" si="42"/>
        <v>#REF!</v>
      </c>
      <c r="F216" s="9" t="e">
        <f t="shared" si="42"/>
        <v>#REF!</v>
      </c>
      <c r="G216" s="9" t="e">
        <f>#REF!</f>
        <v>#REF!</v>
      </c>
      <c r="H216" s="9" t="e">
        <f t="shared" si="43"/>
        <v>#REF!</v>
      </c>
      <c r="I216" s="9" t="e">
        <f>#REF!</f>
        <v>#REF!</v>
      </c>
      <c r="J216" s="9" t="e">
        <f t="shared" si="44"/>
        <v>#REF!</v>
      </c>
      <c r="K216" s="9" t="e">
        <f>#REF!</f>
        <v>#REF!</v>
      </c>
      <c r="L216" s="9" t="e">
        <f t="shared" si="45"/>
        <v>#REF!</v>
      </c>
      <c r="M216" s="7" t="s">
        <v>122</v>
      </c>
      <c r="N216" t="s">
        <v>122</v>
      </c>
      <c r="P216" t="s">
        <v>370</v>
      </c>
      <c r="Q216" t="s">
        <v>122</v>
      </c>
      <c r="R216" t="s">
        <v>398</v>
      </c>
      <c r="T216" t="s">
        <v>109</v>
      </c>
      <c r="BI216" s="131" t="str">
        <f>HYPERLINK("#일위대가목록!A153","SA00800 →")</f>
        <v>SA00800 →</v>
      </c>
    </row>
    <row r="217" spans="1:61" ht="18.399999999999999" customHeight="1" x14ac:dyDescent="0.15">
      <c r="A217" s="6" t="s">
        <v>627</v>
      </c>
      <c r="B217" s="2" t="s">
        <v>290</v>
      </c>
      <c r="C217" s="59">
        <v>1</v>
      </c>
      <c r="D217" s="2" t="s">
        <v>171</v>
      </c>
      <c r="E217" s="9" t="e">
        <f t="shared" si="42"/>
        <v>#REF!</v>
      </c>
      <c r="F217" s="9" t="e">
        <f t="shared" si="42"/>
        <v>#REF!</v>
      </c>
      <c r="G217" s="9" t="e">
        <f>#REF!</f>
        <v>#REF!</v>
      </c>
      <c r="H217" s="9" t="e">
        <f t="shared" si="43"/>
        <v>#REF!</v>
      </c>
      <c r="I217" s="9" t="e">
        <f>#REF!</f>
        <v>#REF!</v>
      </c>
      <c r="J217" s="9" t="e">
        <f t="shared" si="44"/>
        <v>#REF!</v>
      </c>
      <c r="K217" s="9" t="e">
        <f>#REF!</f>
        <v>#REF!</v>
      </c>
      <c r="L217" s="9" t="e">
        <f t="shared" si="45"/>
        <v>#REF!</v>
      </c>
      <c r="M217" s="7" t="s">
        <v>122</v>
      </c>
      <c r="N217" t="s">
        <v>122</v>
      </c>
      <c r="P217" t="s">
        <v>448</v>
      </c>
      <c r="Q217" t="s">
        <v>122</v>
      </c>
      <c r="R217" t="s">
        <v>502</v>
      </c>
      <c r="T217" t="s">
        <v>109</v>
      </c>
      <c r="BI217" s="131" t="str">
        <f>HYPERLINK("#일위대가목록!A154","SD00001 →")</f>
        <v>SD00001 →</v>
      </c>
    </row>
    <row r="218" spans="1:61" ht="18.399999999999999" customHeight="1" x14ac:dyDescent="0.15">
      <c r="A218" s="6" t="s">
        <v>627</v>
      </c>
      <c r="B218" s="2" t="s">
        <v>688</v>
      </c>
      <c r="C218" s="59">
        <v>1</v>
      </c>
      <c r="D218" s="2" t="s">
        <v>171</v>
      </c>
      <c r="E218" s="9" t="e">
        <f t="shared" si="42"/>
        <v>#REF!</v>
      </c>
      <c r="F218" s="9" t="e">
        <f t="shared" si="42"/>
        <v>#REF!</v>
      </c>
      <c r="G218" s="9" t="e">
        <f>#REF!</f>
        <v>#REF!</v>
      </c>
      <c r="H218" s="9" t="e">
        <f t="shared" si="43"/>
        <v>#REF!</v>
      </c>
      <c r="I218" s="9" t="e">
        <f>#REF!</f>
        <v>#REF!</v>
      </c>
      <c r="J218" s="9" t="e">
        <f t="shared" si="44"/>
        <v>#REF!</v>
      </c>
      <c r="K218" s="9" t="e">
        <f>#REF!</f>
        <v>#REF!</v>
      </c>
      <c r="L218" s="9" t="e">
        <f t="shared" si="45"/>
        <v>#REF!</v>
      </c>
      <c r="M218" s="7" t="s">
        <v>122</v>
      </c>
      <c r="N218" t="s">
        <v>122</v>
      </c>
      <c r="P218" t="s">
        <v>394</v>
      </c>
      <c r="Q218" t="s">
        <v>122</v>
      </c>
      <c r="R218" t="s">
        <v>457</v>
      </c>
      <c r="T218" t="s">
        <v>109</v>
      </c>
      <c r="BI218" s="131" t="str">
        <f>HYPERLINK("#일위대가목록!A155","SD00003 →")</f>
        <v>SD00003 →</v>
      </c>
    </row>
    <row r="219" spans="1:61" ht="18.399999999999999" customHeight="1" x14ac:dyDescent="0.15">
      <c r="A219" s="6" t="s">
        <v>627</v>
      </c>
      <c r="B219" s="2" t="s">
        <v>310</v>
      </c>
      <c r="C219" s="59">
        <v>1</v>
      </c>
      <c r="D219" s="2" t="s">
        <v>171</v>
      </c>
      <c r="E219" s="9" t="e">
        <f t="shared" si="42"/>
        <v>#REF!</v>
      </c>
      <c r="F219" s="9" t="e">
        <f t="shared" si="42"/>
        <v>#REF!</v>
      </c>
      <c r="G219" s="9" t="e">
        <f>#REF!</f>
        <v>#REF!</v>
      </c>
      <c r="H219" s="9" t="e">
        <f t="shared" si="43"/>
        <v>#REF!</v>
      </c>
      <c r="I219" s="9" t="e">
        <f>#REF!</f>
        <v>#REF!</v>
      </c>
      <c r="J219" s="9" t="e">
        <f t="shared" si="44"/>
        <v>#REF!</v>
      </c>
      <c r="K219" s="9" t="e">
        <f>#REF!</f>
        <v>#REF!</v>
      </c>
      <c r="L219" s="9" t="e">
        <f t="shared" si="45"/>
        <v>#REF!</v>
      </c>
      <c r="M219" s="7" t="s">
        <v>122</v>
      </c>
      <c r="N219" t="s">
        <v>122</v>
      </c>
      <c r="P219" t="s">
        <v>539</v>
      </c>
      <c r="Q219" t="s">
        <v>122</v>
      </c>
      <c r="R219" t="s">
        <v>34</v>
      </c>
      <c r="T219" t="s">
        <v>109</v>
      </c>
      <c r="BI219" s="131" t="str">
        <f>HYPERLINK("#일위대가목록!A156","SDA0001A01 →")</f>
        <v>SDA0001A01 →</v>
      </c>
    </row>
    <row r="220" spans="1:61" ht="18.399999999999999" customHeight="1" x14ac:dyDescent="0.15">
      <c r="A220" s="6" t="s">
        <v>140</v>
      </c>
      <c r="B220" s="2" t="s">
        <v>787</v>
      </c>
      <c r="C220" s="59">
        <v>1</v>
      </c>
      <c r="D220" s="2" t="s">
        <v>104</v>
      </c>
      <c r="E220" s="9" t="e">
        <f t="shared" si="42"/>
        <v>#REF!</v>
      </c>
      <c r="F220" s="9" t="e">
        <f t="shared" si="42"/>
        <v>#REF!</v>
      </c>
      <c r="G220" s="9" t="e">
        <f>#REF!</f>
        <v>#REF!</v>
      </c>
      <c r="H220" s="9" t="e">
        <f t="shared" si="43"/>
        <v>#REF!</v>
      </c>
      <c r="I220" s="9" t="e">
        <f>#REF!</f>
        <v>#REF!</v>
      </c>
      <c r="J220" s="9" t="e">
        <f t="shared" si="44"/>
        <v>#REF!</v>
      </c>
      <c r="K220" s="9" t="e">
        <f>#REF!</f>
        <v>#REF!</v>
      </c>
      <c r="L220" s="9" t="e">
        <f t="shared" si="45"/>
        <v>#REF!</v>
      </c>
      <c r="M220" s="7" t="s">
        <v>122</v>
      </c>
      <c r="N220" t="s">
        <v>122</v>
      </c>
      <c r="P220" t="s">
        <v>499</v>
      </c>
      <c r="Q220" t="s">
        <v>122</v>
      </c>
      <c r="R220" t="s">
        <v>51</v>
      </c>
      <c r="T220" t="s">
        <v>109</v>
      </c>
      <c r="BI220" s="131" t="str">
        <f>HYPERLINK("#일위대가목록!A157","SD00311A05 →")</f>
        <v>SD00311A05 →</v>
      </c>
    </row>
    <row r="221" spans="1:61" ht="18.399999999999999" customHeight="1" x14ac:dyDescent="0.15">
      <c r="A221" s="6" t="s">
        <v>584</v>
      </c>
      <c r="B221" s="2" t="s">
        <v>787</v>
      </c>
      <c r="C221" s="59">
        <v>1</v>
      </c>
      <c r="D221" s="2" t="s">
        <v>104</v>
      </c>
      <c r="E221" s="9" t="e">
        <f t="shared" si="42"/>
        <v>#REF!</v>
      </c>
      <c r="F221" s="9" t="e">
        <f t="shared" si="42"/>
        <v>#REF!</v>
      </c>
      <c r="G221" s="9" t="e">
        <f>#REF!</f>
        <v>#REF!</v>
      </c>
      <c r="H221" s="9" t="e">
        <f t="shared" si="43"/>
        <v>#REF!</v>
      </c>
      <c r="I221" s="9" t="e">
        <f>#REF!</f>
        <v>#REF!</v>
      </c>
      <c r="J221" s="9" t="e">
        <f t="shared" si="44"/>
        <v>#REF!</v>
      </c>
      <c r="K221" s="9" t="e">
        <f>#REF!</f>
        <v>#REF!</v>
      </c>
      <c r="L221" s="9" t="e">
        <f t="shared" si="45"/>
        <v>#REF!</v>
      </c>
      <c r="M221" s="7" t="s">
        <v>122</v>
      </c>
      <c r="N221" t="s">
        <v>122</v>
      </c>
      <c r="P221" t="s">
        <v>436</v>
      </c>
      <c r="Q221" t="s">
        <v>122</v>
      </c>
      <c r="R221" t="s">
        <v>286</v>
      </c>
      <c r="T221" t="s">
        <v>109</v>
      </c>
      <c r="BI221" s="131" t="str">
        <f>HYPERLINK("#일위대가목록!A158","SD00311B05 →")</f>
        <v>SD00311B05 →</v>
      </c>
    </row>
    <row r="222" spans="1:61" ht="18.399999999999999" customHeight="1" x14ac:dyDescent="0.15">
      <c r="A222" s="6" t="s">
        <v>140</v>
      </c>
      <c r="B222" s="2" t="s">
        <v>18</v>
      </c>
      <c r="C222" s="59">
        <v>1</v>
      </c>
      <c r="D222" s="2" t="s">
        <v>104</v>
      </c>
      <c r="E222" s="9" t="e">
        <f t="shared" si="42"/>
        <v>#REF!</v>
      </c>
      <c r="F222" s="9" t="e">
        <f t="shared" si="42"/>
        <v>#REF!</v>
      </c>
      <c r="G222" s="9" t="e">
        <f>#REF!</f>
        <v>#REF!</v>
      </c>
      <c r="H222" s="9" t="e">
        <f t="shared" si="43"/>
        <v>#REF!</v>
      </c>
      <c r="I222" s="9" t="e">
        <f>#REF!</f>
        <v>#REF!</v>
      </c>
      <c r="J222" s="9" t="e">
        <f t="shared" si="44"/>
        <v>#REF!</v>
      </c>
      <c r="K222" s="9" t="e">
        <f>#REF!</f>
        <v>#REF!</v>
      </c>
      <c r="L222" s="9" t="e">
        <f t="shared" si="45"/>
        <v>#REF!</v>
      </c>
      <c r="M222" s="7" t="s">
        <v>122</v>
      </c>
      <c r="N222" t="s">
        <v>122</v>
      </c>
      <c r="P222" t="s">
        <v>387</v>
      </c>
      <c r="Q222" t="s">
        <v>122</v>
      </c>
      <c r="R222" t="s">
        <v>847</v>
      </c>
      <c r="T222" t="s">
        <v>109</v>
      </c>
      <c r="BI222" s="131" t="str">
        <f>HYPERLINK("#일위대가목록!A159","SD00312A07 →")</f>
        <v>SD00312A07 →</v>
      </c>
    </row>
    <row r="223" spans="1:61" ht="18.399999999999999" customHeight="1" x14ac:dyDescent="0.15">
      <c r="A223" s="6" t="s">
        <v>584</v>
      </c>
      <c r="B223" s="2" t="s">
        <v>18</v>
      </c>
      <c r="C223" s="59">
        <v>1</v>
      </c>
      <c r="D223" s="2" t="s">
        <v>104</v>
      </c>
      <c r="E223" s="9" t="e">
        <f t="shared" si="42"/>
        <v>#REF!</v>
      </c>
      <c r="F223" s="9" t="e">
        <f t="shared" si="42"/>
        <v>#REF!</v>
      </c>
      <c r="G223" s="9" t="e">
        <f>#REF!</f>
        <v>#REF!</v>
      </c>
      <c r="H223" s="9" t="e">
        <f t="shared" si="43"/>
        <v>#REF!</v>
      </c>
      <c r="I223" s="9" t="e">
        <f>#REF!</f>
        <v>#REF!</v>
      </c>
      <c r="J223" s="9" t="e">
        <f t="shared" si="44"/>
        <v>#REF!</v>
      </c>
      <c r="K223" s="9" t="e">
        <f>#REF!</f>
        <v>#REF!</v>
      </c>
      <c r="L223" s="9" t="e">
        <f t="shared" si="45"/>
        <v>#REF!</v>
      </c>
      <c r="M223" s="7" t="s">
        <v>122</v>
      </c>
      <c r="N223" t="s">
        <v>122</v>
      </c>
      <c r="P223" t="s">
        <v>548</v>
      </c>
      <c r="Q223" t="s">
        <v>122</v>
      </c>
      <c r="R223" t="s">
        <v>765</v>
      </c>
      <c r="T223" t="s">
        <v>109</v>
      </c>
      <c r="BI223" s="131" t="str">
        <f>HYPERLINK("#일위대가목록!A160","SD00312B07 →")</f>
        <v>SD00312B07 →</v>
      </c>
    </row>
    <row r="224" spans="1:61" ht="18.399999999999999" customHeight="1" x14ac:dyDescent="0.15">
      <c r="A224" s="6" t="s">
        <v>690</v>
      </c>
      <c r="B224" s="2" t="s">
        <v>312</v>
      </c>
      <c r="C224" s="59">
        <v>1</v>
      </c>
      <c r="D224" s="2" t="s">
        <v>171</v>
      </c>
      <c r="E224" s="9" t="e">
        <f t="shared" si="42"/>
        <v>#REF!</v>
      </c>
      <c r="F224" s="9" t="e">
        <f t="shared" si="42"/>
        <v>#REF!</v>
      </c>
      <c r="G224" s="9" t="e">
        <f>#REF!</f>
        <v>#REF!</v>
      </c>
      <c r="H224" s="9" t="e">
        <f t="shared" si="43"/>
        <v>#REF!</v>
      </c>
      <c r="I224" s="9" t="e">
        <f>#REF!</f>
        <v>#REF!</v>
      </c>
      <c r="J224" s="9" t="e">
        <f t="shared" si="44"/>
        <v>#REF!</v>
      </c>
      <c r="K224" s="9" t="e">
        <f>#REF!</f>
        <v>#REF!</v>
      </c>
      <c r="L224" s="9" t="e">
        <f t="shared" si="45"/>
        <v>#REF!</v>
      </c>
      <c r="M224" s="7" t="s">
        <v>122</v>
      </c>
      <c r="N224" t="s">
        <v>122</v>
      </c>
      <c r="P224" t="s">
        <v>496</v>
      </c>
      <c r="Q224" t="s">
        <v>122</v>
      </c>
      <c r="R224" t="s">
        <v>319</v>
      </c>
      <c r="T224" t="s">
        <v>109</v>
      </c>
      <c r="BI224" s="131" t="str">
        <f>HYPERLINK("#일위대가목록!A161","SD000061 →")</f>
        <v>SD000061 →</v>
      </c>
    </row>
    <row r="225" spans="1:61" ht="18.399999999999999" customHeight="1" x14ac:dyDescent="0.15">
      <c r="A225" s="6" t="s">
        <v>669</v>
      </c>
      <c r="B225" s="2" t="s">
        <v>446</v>
      </c>
      <c r="C225" s="59">
        <v>1</v>
      </c>
      <c r="D225" s="2" t="s">
        <v>171</v>
      </c>
      <c r="E225" s="9" t="e">
        <f t="shared" si="42"/>
        <v>#REF!</v>
      </c>
      <c r="F225" s="9" t="e">
        <f t="shared" si="42"/>
        <v>#REF!</v>
      </c>
      <c r="G225" s="9" t="e">
        <f>#REF!</f>
        <v>#REF!</v>
      </c>
      <c r="H225" s="9" t="e">
        <f t="shared" si="43"/>
        <v>#REF!</v>
      </c>
      <c r="I225" s="9" t="e">
        <f>#REF!</f>
        <v>#REF!</v>
      </c>
      <c r="J225" s="9" t="e">
        <f t="shared" si="44"/>
        <v>#REF!</v>
      </c>
      <c r="K225" s="9" t="e">
        <f>#REF!</f>
        <v>#REF!</v>
      </c>
      <c r="L225" s="9" t="e">
        <f t="shared" si="45"/>
        <v>#REF!</v>
      </c>
      <c r="M225" s="7" t="s">
        <v>122</v>
      </c>
      <c r="N225" t="s">
        <v>122</v>
      </c>
      <c r="P225" t="s">
        <v>438</v>
      </c>
      <c r="Q225" t="s">
        <v>122</v>
      </c>
      <c r="R225" t="s">
        <v>513</v>
      </c>
      <c r="T225" t="s">
        <v>109</v>
      </c>
      <c r="BI225" s="131" t="str">
        <f>HYPERLINK("#일위대가목록!A162","SD00005 →")</f>
        <v>SD00005 →</v>
      </c>
    </row>
    <row r="226" spans="1:61" ht="18.399999999999999" customHeight="1" x14ac:dyDescent="0.15">
      <c r="A226" s="6" t="s">
        <v>657</v>
      </c>
      <c r="B226" s="2" t="s">
        <v>700</v>
      </c>
      <c r="C226" s="59">
        <v>1</v>
      </c>
      <c r="D226" s="2" t="s">
        <v>154</v>
      </c>
      <c r="E226" s="9" t="e">
        <f t="shared" si="42"/>
        <v>#REF!</v>
      </c>
      <c r="F226" s="9" t="e">
        <f t="shared" si="42"/>
        <v>#REF!</v>
      </c>
      <c r="G226" s="9" t="e">
        <f>#REF!</f>
        <v>#REF!</v>
      </c>
      <c r="H226" s="9" t="e">
        <f t="shared" si="43"/>
        <v>#REF!</v>
      </c>
      <c r="I226" s="9" t="e">
        <f>#REF!</f>
        <v>#REF!</v>
      </c>
      <c r="J226" s="9" t="e">
        <f t="shared" si="44"/>
        <v>#REF!</v>
      </c>
      <c r="K226" s="9" t="e">
        <f>#REF!</f>
        <v>#REF!</v>
      </c>
      <c r="L226" s="9" t="e">
        <f t="shared" si="45"/>
        <v>#REF!</v>
      </c>
      <c r="M226" s="7" t="s">
        <v>122</v>
      </c>
      <c r="N226" t="s">
        <v>122</v>
      </c>
      <c r="P226" t="s">
        <v>379</v>
      </c>
      <c r="Q226" t="s">
        <v>122</v>
      </c>
      <c r="R226" t="s">
        <v>285</v>
      </c>
      <c r="T226" t="s">
        <v>109</v>
      </c>
      <c r="BI226" s="131" t="str">
        <f>HYPERLINK("#일위대가목록!A163","Y202A03A1 →")</f>
        <v>Y202A03A1 →</v>
      </c>
    </row>
    <row r="227" spans="1:61" ht="18.399999999999999" customHeight="1" x14ac:dyDescent="0.15">
      <c r="A227" s="6" t="s">
        <v>657</v>
      </c>
      <c r="B227" s="2" t="s">
        <v>75</v>
      </c>
      <c r="C227" s="59">
        <v>1</v>
      </c>
      <c r="D227" s="2" t="s">
        <v>154</v>
      </c>
      <c r="E227" s="9" t="e">
        <f t="shared" si="42"/>
        <v>#REF!</v>
      </c>
      <c r="F227" s="9" t="e">
        <f t="shared" si="42"/>
        <v>#REF!</v>
      </c>
      <c r="G227" s="9" t="e">
        <f>#REF!</f>
        <v>#REF!</v>
      </c>
      <c r="H227" s="9" t="e">
        <f t="shared" si="43"/>
        <v>#REF!</v>
      </c>
      <c r="I227" s="9" t="e">
        <f>#REF!</f>
        <v>#REF!</v>
      </c>
      <c r="J227" s="9" t="e">
        <f t="shared" si="44"/>
        <v>#REF!</v>
      </c>
      <c r="K227" s="9" t="e">
        <f>#REF!</f>
        <v>#REF!</v>
      </c>
      <c r="L227" s="9" t="e">
        <f t="shared" si="45"/>
        <v>#REF!</v>
      </c>
      <c r="M227" s="7" t="s">
        <v>122</v>
      </c>
      <c r="N227" t="s">
        <v>122</v>
      </c>
      <c r="P227" t="s">
        <v>430</v>
      </c>
      <c r="Q227" t="s">
        <v>122</v>
      </c>
      <c r="R227" t="s">
        <v>824</v>
      </c>
      <c r="T227" t="s">
        <v>109</v>
      </c>
      <c r="BI227" s="131" t="str">
        <f>HYPERLINK("#일위대가목록!A164","Y202A03A2 →")</f>
        <v>Y202A03A2 →</v>
      </c>
    </row>
    <row r="228" spans="1:61" ht="18.399999999999999" customHeight="1" x14ac:dyDescent="0.15">
      <c r="A228" s="6" t="s">
        <v>40</v>
      </c>
      <c r="B228" s="2" t="s">
        <v>697</v>
      </c>
      <c r="C228" s="59">
        <v>1</v>
      </c>
      <c r="D228" s="2" t="s">
        <v>171</v>
      </c>
      <c r="E228" s="9" t="e">
        <f t="shared" si="42"/>
        <v>#REF!</v>
      </c>
      <c r="F228" s="9" t="e">
        <f t="shared" si="42"/>
        <v>#REF!</v>
      </c>
      <c r="G228" s="9" t="e">
        <f>#REF!</f>
        <v>#REF!</v>
      </c>
      <c r="H228" s="9" t="e">
        <f t="shared" si="43"/>
        <v>#REF!</v>
      </c>
      <c r="I228" s="9" t="e">
        <f>#REF!</f>
        <v>#REF!</v>
      </c>
      <c r="J228" s="9" t="e">
        <f t="shared" si="44"/>
        <v>#REF!</v>
      </c>
      <c r="K228" s="9" t="e">
        <f>#REF!</f>
        <v>#REF!</v>
      </c>
      <c r="L228" s="9" t="e">
        <f t="shared" si="45"/>
        <v>#REF!</v>
      </c>
      <c r="M228" s="7" t="s">
        <v>122</v>
      </c>
      <c r="N228" t="s">
        <v>122</v>
      </c>
      <c r="P228" t="s">
        <v>374</v>
      </c>
      <c r="Q228" t="s">
        <v>122</v>
      </c>
      <c r="R228" t="s">
        <v>61</v>
      </c>
      <c r="T228" t="s">
        <v>109</v>
      </c>
      <c r="BI228" s="131" t="str">
        <f>HYPERLINK("#일위대가목록!A165","SD00273A1 →")</f>
        <v>SD00273A1 →</v>
      </c>
    </row>
    <row r="229" spans="1:61" ht="18.399999999999999" customHeight="1" x14ac:dyDescent="0.15">
      <c r="A229" s="6" t="s">
        <v>808</v>
      </c>
      <c r="B229" s="2" t="s">
        <v>381</v>
      </c>
      <c r="C229" s="59">
        <v>1</v>
      </c>
      <c r="D229" s="2" t="s">
        <v>219</v>
      </c>
      <c r="E229" s="9" t="e">
        <f t="shared" si="42"/>
        <v>#REF!</v>
      </c>
      <c r="F229" s="9" t="e">
        <f t="shared" si="42"/>
        <v>#REF!</v>
      </c>
      <c r="G229" s="9" t="e">
        <f>#REF!</f>
        <v>#REF!</v>
      </c>
      <c r="H229" s="9" t="e">
        <f t="shared" si="43"/>
        <v>#REF!</v>
      </c>
      <c r="I229" s="9" t="e">
        <f>#REF!</f>
        <v>#REF!</v>
      </c>
      <c r="J229" s="9" t="e">
        <f t="shared" si="44"/>
        <v>#REF!</v>
      </c>
      <c r="K229" s="9" t="e">
        <f>#REF!</f>
        <v>#REF!</v>
      </c>
      <c r="L229" s="9" t="e">
        <f t="shared" si="45"/>
        <v>#REF!</v>
      </c>
      <c r="M229" s="7" t="s">
        <v>122</v>
      </c>
      <c r="N229" t="s">
        <v>122</v>
      </c>
      <c r="P229" t="s">
        <v>522</v>
      </c>
      <c r="Q229" t="s">
        <v>122</v>
      </c>
      <c r="R229" t="s">
        <v>306</v>
      </c>
      <c r="T229" t="s">
        <v>109</v>
      </c>
      <c r="BI229" s="131" t="str">
        <f>HYPERLINK("#일위대가목록!A166","SD00273B1 →")</f>
        <v>SD00273B1 →</v>
      </c>
    </row>
    <row r="230" spans="1:61" ht="18.399999999999999" customHeight="1" x14ac:dyDescent="0.15">
      <c r="A230" s="6" t="s">
        <v>766</v>
      </c>
      <c r="B230" s="2" t="s">
        <v>840</v>
      </c>
      <c r="C230" s="59">
        <v>1</v>
      </c>
      <c r="D230" s="2" t="s">
        <v>91</v>
      </c>
      <c r="E230" s="9" t="e">
        <f t="shared" si="42"/>
        <v>#REF!</v>
      </c>
      <c r="F230" s="9" t="e">
        <f t="shared" si="42"/>
        <v>#REF!</v>
      </c>
      <c r="G230" s="9" t="e">
        <f>#REF!</f>
        <v>#REF!</v>
      </c>
      <c r="H230" s="9" t="e">
        <f t="shared" si="43"/>
        <v>#REF!</v>
      </c>
      <c r="I230" s="9" t="e">
        <f>#REF!</f>
        <v>#REF!</v>
      </c>
      <c r="J230" s="9" t="e">
        <f t="shared" si="44"/>
        <v>#REF!</v>
      </c>
      <c r="K230" s="9" t="e">
        <f>#REF!</f>
        <v>#REF!</v>
      </c>
      <c r="L230" s="9" t="e">
        <f t="shared" si="45"/>
        <v>#REF!</v>
      </c>
      <c r="M230" s="7" t="s">
        <v>122</v>
      </c>
      <c r="N230" t="s">
        <v>122</v>
      </c>
      <c r="P230" t="s">
        <v>482</v>
      </c>
      <c r="Q230" t="s">
        <v>122</v>
      </c>
      <c r="R230" t="s">
        <v>363</v>
      </c>
      <c r="T230" t="s">
        <v>109</v>
      </c>
      <c r="BI230" s="131" t="str">
        <f>HYPERLINK("#일위대가목록!A167","SD00271 →")</f>
        <v>SD00271 →</v>
      </c>
    </row>
    <row r="231" spans="1:61" ht="18.399999999999999" customHeight="1" x14ac:dyDescent="0.15">
      <c r="A231" s="6" t="s">
        <v>701</v>
      </c>
      <c r="B231" s="2" t="s">
        <v>773</v>
      </c>
      <c r="C231" s="59">
        <v>1</v>
      </c>
      <c r="D231" s="2" t="s">
        <v>240</v>
      </c>
      <c r="E231" s="9" t="e">
        <f t="shared" si="42"/>
        <v>#REF!</v>
      </c>
      <c r="F231" s="9" t="e">
        <f t="shared" si="42"/>
        <v>#REF!</v>
      </c>
      <c r="G231" s="9" t="e">
        <f>#REF!</f>
        <v>#REF!</v>
      </c>
      <c r="H231" s="9" t="e">
        <f t="shared" si="43"/>
        <v>#REF!</v>
      </c>
      <c r="I231" s="9" t="e">
        <f>#REF!</f>
        <v>#REF!</v>
      </c>
      <c r="J231" s="9" t="e">
        <f t="shared" si="44"/>
        <v>#REF!</v>
      </c>
      <c r="K231" s="9" t="e">
        <f>#REF!</f>
        <v>#REF!</v>
      </c>
      <c r="L231" s="9" t="e">
        <f t="shared" si="45"/>
        <v>#REF!</v>
      </c>
      <c r="M231" s="7" t="s">
        <v>122</v>
      </c>
      <c r="N231" t="s">
        <v>122</v>
      </c>
      <c r="P231" t="s">
        <v>422</v>
      </c>
      <c r="Q231" t="s">
        <v>122</v>
      </c>
      <c r="R231" t="s">
        <v>801</v>
      </c>
      <c r="T231" t="s">
        <v>109</v>
      </c>
      <c r="BI231" s="131" t="str">
        <f>HYPERLINK("#일위대가목록!A168","SD00273C1 →")</f>
        <v>SD00273C1 →</v>
      </c>
    </row>
    <row r="232" spans="1:61" ht="18.399999999999999" customHeight="1" x14ac:dyDescent="0.15">
      <c r="A232" s="6" t="s">
        <v>78</v>
      </c>
      <c r="B232" s="2" t="s">
        <v>773</v>
      </c>
      <c r="C232" s="59">
        <v>1</v>
      </c>
      <c r="D232" s="2" t="s">
        <v>240</v>
      </c>
      <c r="E232" s="9" t="e">
        <f t="shared" si="42"/>
        <v>#REF!</v>
      </c>
      <c r="F232" s="9" t="e">
        <f t="shared" si="42"/>
        <v>#REF!</v>
      </c>
      <c r="G232" s="9" t="e">
        <f>#REF!</f>
        <v>#REF!</v>
      </c>
      <c r="H232" s="9" t="e">
        <f t="shared" si="43"/>
        <v>#REF!</v>
      </c>
      <c r="I232" s="9" t="e">
        <f>#REF!</f>
        <v>#REF!</v>
      </c>
      <c r="J232" s="9" t="e">
        <f t="shared" si="44"/>
        <v>#REF!</v>
      </c>
      <c r="K232" s="9" t="e">
        <f>#REF!</f>
        <v>#REF!</v>
      </c>
      <c r="L232" s="9" t="e">
        <f t="shared" si="45"/>
        <v>#REF!</v>
      </c>
      <c r="M232" s="7" t="s">
        <v>122</v>
      </c>
      <c r="N232" t="s">
        <v>122</v>
      </c>
      <c r="P232" t="s">
        <v>371</v>
      </c>
      <c r="Q232" t="s">
        <v>122</v>
      </c>
      <c r="R232" t="s">
        <v>83</v>
      </c>
      <c r="T232" t="s">
        <v>109</v>
      </c>
      <c r="BI232" s="131" t="str">
        <f>HYPERLINK("#일위대가목록!A169","SD00273D1 →")</f>
        <v>SD00273D1 →</v>
      </c>
    </row>
    <row r="233" spans="1:61" ht="18.399999999999999" customHeight="1" x14ac:dyDescent="0.15">
      <c r="A233" s="6" t="s">
        <v>39</v>
      </c>
      <c r="B233" s="2" t="s">
        <v>773</v>
      </c>
      <c r="C233" s="59">
        <v>1</v>
      </c>
      <c r="D233" s="2" t="s">
        <v>240</v>
      </c>
      <c r="E233" s="9" t="e">
        <f t="shared" si="42"/>
        <v>#REF!</v>
      </c>
      <c r="F233" s="9" t="e">
        <f t="shared" si="42"/>
        <v>#REF!</v>
      </c>
      <c r="G233" s="9" t="e">
        <f>#REF!</f>
        <v>#REF!</v>
      </c>
      <c r="H233" s="9" t="e">
        <f t="shared" si="43"/>
        <v>#REF!</v>
      </c>
      <c r="I233" s="9" t="e">
        <f>#REF!</f>
        <v>#REF!</v>
      </c>
      <c r="J233" s="9" t="e">
        <f t="shared" si="44"/>
        <v>#REF!</v>
      </c>
      <c r="K233" s="9" t="e">
        <f>#REF!</f>
        <v>#REF!</v>
      </c>
      <c r="L233" s="9" t="e">
        <f t="shared" si="45"/>
        <v>#REF!</v>
      </c>
      <c r="M233" s="7" t="s">
        <v>122</v>
      </c>
      <c r="N233" t="s">
        <v>122</v>
      </c>
      <c r="P233" t="s">
        <v>526</v>
      </c>
      <c r="Q233" t="s">
        <v>122</v>
      </c>
      <c r="R233" t="s">
        <v>67</v>
      </c>
      <c r="T233" t="s">
        <v>109</v>
      </c>
      <c r="BI233" s="131" t="str">
        <f>HYPERLINK("#일위대가목록!A170","SD00273E1 →")</f>
        <v>SD00273E1 →</v>
      </c>
    </row>
    <row r="234" spans="1:61" ht="18.399999999999999" customHeight="1" x14ac:dyDescent="0.15">
      <c r="A234" s="6" t="s">
        <v>825</v>
      </c>
      <c r="B234" s="2" t="s">
        <v>188</v>
      </c>
      <c r="C234" s="59">
        <v>1</v>
      </c>
      <c r="D234" s="2" t="s">
        <v>219</v>
      </c>
      <c r="E234" s="9" t="e">
        <f t="shared" si="42"/>
        <v>#REF!</v>
      </c>
      <c r="F234" s="9" t="e">
        <f t="shared" si="42"/>
        <v>#REF!</v>
      </c>
      <c r="G234" s="9" t="e">
        <f>#REF!</f>
        <v>#REF!</v>
      </c>
      <c r="H234" s="9" t="e">
        <f t="shared" si="43"/>
        <v>#REF!</v>
      </c>
      <c r="I234" s="9" t="e">
        <f>#REF!</f>
        <v>#REF!</v>
      </c>
      <c r="J234" s="9" t="e">
        <f t="shared" si="44"/>
        <v>#REF!</v>
      </c>
      <c r="K234" s="9" t="e">
        <f>#REF!</f>
        <v>#REF!</v>
      </c>
      <c r="L234" s="9" t="e">
        <f t="shared" si="45"/>
        <v>#REF!</v>
      </c>
      <c r="M234" s="7" t="s">
        <v>122</v>
      </c>
      <c r="N234" t="s">
        <v>122</v>
      </c>
      <c r="P234" t="s">
        <v>484</v>
      </c>
      <c r="Q234" t="s">
        <v>122</v>
      </c>
      <c r="R234" t="s">
        <v>418</v>
      </c>
      <c r="T234" t="s">
        <v>109</v>
      </c>
      <c r="BI234" s="131" t="str">
        <f>HYPERLINK("#일위대가목록!A171","YD00271 →")</f>
        <v>YD00271 →</v>
      </c>
    </row>
    <row r="235" spans="1:61" ht="18.399999999999999" customHeight="1" x14ac:dyDescent="0.15">
      <c r="A235" s="6" t="s">
        <v>793</v>
      </c>
      <c r="B235" s="2" t="s">
        <v>292</v>
      </c>
      <c r="C235" s="59">
        <v>1</v>
      </c>
      <c r="D235" s="2" t="s">
        <v>148</v>
      </c>
      <c r="E235" s="9" t="e">
        <f t="shared" si="42"/>
        <v>#REF!</v>
      </c>
      <c r="F235" s="9" t="e">
        <f t="shared" si="42"/>
        <v>#REF!</v>
      </c>
      <c r="G235" s="9" t="e">
        <f>#REF!</f>
        <v>#REF!</v>
      </c>
      <c r="H235" s="9" t="e">
        <f t="shared" si="43"/>
        <v>#REF!</v>
      </c>
      <c r="I235" s="9" t="e">
        <f>#REF!</f>
        <v>#REF!</v>
      </c>
      <c r="J235" s="9" t="e">
        <f t="shared" si="44"/>
        <v>#REF!</v>
      </c>
      <c r="K235" s="9" t="e">
        <f>#REF!</f>
        <v>#REF!</v>
      </c>
      <c r="L235" s="9" t="e">
        <f t="shared" si="45"/>
        <v>#REF!</v>
      </c>
      <c r="M235" s="7" t="s">
        <v>122</v>
      </c>
      <c r="N235" t="s">
        <v>122</v>
      </c>
      <c r="P235" t="s">
        <v>423</v>
      </c>
      <c r="Q235" t="s">
        <v>122</v>
      </c>
      <c r="R235" t="s">
        <v>830</v>
      </c>
      <c r="T235" t="s">
        <v>109</v>
      </c>
      <c r="BI235" s="131" t="str">
        <f>HYPERLINK("#일위대가목록!A172","JDR00070A1 →")</f>
        <v>JDR00070A1 →</v>
      </c>
    </row>
    <row r="236" spans="1:61" ht="18.399999999999999" customHeight="1" x14ac:dyDescent="0.15">
      <c r="A236" s="6" t="s">
        <v>684</v>
      </c>
      <c r="B236" s="2" t="s">
        <v>544</v>
      </c>
      <c r="C236" s="59">
        <v>1</v>
      </c>
      <c r="D236" s="2" t="s">
        <v>189</v>
      </c>
      <c r="E236" s="9" t="e">
        <f t="shared" si="42"/>
        <v>#REF!</v>
      </c>
      <c r="F236" s="9" t="e">
        <f t="shared" si="42"/>
        <v>#REF!</v>
      </c>
      <c r="G236" s="9" t="e">
        <f>#REF!</f>
        <v>#REF!</v>
      </c>
      <c r="H236" s="9" t="e">
        <f t="shared" si="43"/>
        <v>#REF!</v>
      </c>
      <c r="I236" s="9" t="e">
        <f>#REF!</f>
        <v>#REF!</v>
      </c>
      <c r="J236" s="9" t="e">
        <f t="shared" si="44"/>
        <v>#REF!</v>
      </c>
      <c r="K236" s="9" t="e">
        <f>#REF!</f>
        <v>#REF!</v>
      </c>
      <c r="L236" s="9" t="e">
        <f t="shared" si="45"/>
        <v>#REF!</v>
      </c>
      <c r="M236" s="7" t="s">
        <v>122</v>
      </c>
      <c r="N236" t="s">
        <v>122</v>
      </c>
      <c r="P236" t="s">
        <v>366</v>
      </c>
      <c r="Q236" t="s">
        <v>122</v>
      </c>
      <c r="R236" t="s">
        <v>784</v>
      </c>
      <c r="T236" t="s">
        <v>109</v>
      </c>
      <c r="BI236" s="131" t="str">
        <f>HYPERLINK("#일위대가목록!A173","SD00200100 →")</f>
        <v>SD00200100 →</v>
      </c>
    </row>
    <row r="237" spans="1:61" ht="18.399999999999999" customHeight="1" x14ac:dyDescent="0.15">
      <c r="A237" s="6" t="s">
        <v>670</v>
      </c>
      <c r="B237" s="2" t="s">
        <v>138</v>
      </c>
      <c r="C237" s="59">
        <v>1</v>
      </c>
      <c r="D237" s="2" t="s">
        <v>189</v>
      </c>
      <c r="E237" s="9" t="e">
        <f t="shared" si="42"/>
        <v>#REF!</v>
      </c>
      <c r="F237" s="9" t="e">
        <f t="shared" si="42"/>
        <v>#REF!</v>
      </c>
      <c r="G237" s="9" t="e">
        <f>#REF!</f>
        <v>#REF!</v>
      </c>
      <c r="H237" s="9" t="e">
        <f t="shared" si="43"/>
        <v>#REF!</v>
      </c>
      <c r="I237" s="9" t="e">
        <f>#REF!</f>
        <v>#REF!</v>
      </c>
      <c r="J237" s="9" t="e">
        <f t="shared" si="44"/>
        <v>#REF!</v>
      </c>
      <c r="K237" s="9" t="e">
        <f>#REF!</f>
        <v>#REF!</v>
      </c>
      <c r="L237" s="9" t="e">
        <f t="shared" si="45"/>
        <v>#REF!</v>
      </c>
      <c r="M237" s="7" t="s">
        <v>122</v>
      </c>
      <c r="N237" t="s">
        <v>122</v>
      </c>
      <c r="P237" t="s">
        <v>433</v>
      </c>
      <c r="Q237" t="s">
        <v>122</v>
      </c>
      <c r="R237" t="s">
        <v>844</v>
      </c>
      <c r="T237" t="s">
        <v>109</v>
      </c>
      <c r="BI237" s="131" t="str">
        <f>HYPERLINK("#일위대가목록!A174","SD00200300 →")</f>
        <v>SD00200300 →</v>
      </c>
    </row>
    <row r="238" spans="1:61" ht="18.399999999999999" customHeight="1" x14ac:dyDescent="0.15">
      <c r="A238" s="6" t="s">
        <v>681</v>
      </c>
      <c r="B238" s="2" t="s">
        <v>138</v>
      </c>
      <c r="C238" s="59">
        <v>1</v>
      </c>
      <c r="D238" s="2" t="s">
        <v>189</v>
      </c>
      <c r="E238" s="9" t="e">
        <f t="shared" si="42"/>
        <v>#REF!</v>
      </c>
      <c r="F238" s="9" t="e">
        <f t="shared" si="42"/>
        <v>#REF!</v>
      </c>
      <c r="G238" s="9" t="e">
        <f>#REF!</f>
        <v>#REF!</v>
      </c>
      <c r="H238" s="9" t="e">
        <f t="shared" si="43"/>
        <v>#REF!</v>
      </c>
      <c r="I238" s="9" t="e">
        <f>#REF!</f>
        <v>#REF!</v>
      </c>
      <c r="J238" s="9" t="e">
        <f t="shared" si="44"/>
        <v>#REF!</v>
      </c>
      <c r="K238" s="9" t="e">
        <f>#REF!</f>
        <v>#REF!</v>
      </c>
      <c r="L238" s="9" t="e">
        <f t="shared" si="45"/>
        <v>#REF!</v>
      </c>
      <c r="M238" s="7" t="s">
        <v>122</v>
      </c>
      <c r="N238" t="s">
        <v>122</v>
      </c>
      <c r="P238" t="s">
        <v>380</v>
      </c>
      <c r="Q238" t="s">
        <v>122</v>
      </c>
      <c r="R238" t="s">
        <v>297</v>
      </c>
      <c r="T238" t="s">
        <v>109</v>
      </c>
      <c r="BI238" s="131" t="str">
        <f>HYPERLINK("#일위대가목록!A175","SD00200400 →")</f>
        <v>SD00200400 →</v>
      </c>
    </row>
    <row r="239" spans="1:61" ht="18.399999999999999" customHeight="1" x14ac:dyDescent="0.15">
      <c r="A239" s="6" t="s">
        <v>136</v>
      </c>
      <c r="B239" s="2" t="s">
        <v>686</v>
      </c>
      <c r="C239" s="59">
        <v>1</v>
      </c>
      <c r="D239" s="2" t="s">
        <v>200</v>
      </c>
      <c r="E239" s="9" t="e">
        <f t="shared" si="42"/>
        <v>#REF!</v>
      </c>
      <c r="F239" s="9" t="e">
        <f t="shared" si="42"/>
        <v>#REF!</v>
      </c>
      <c r="G239" s="9" t="e">
        <f>#REF!</f>
        <v>#REF!</v>
      </c>
      <c r="H239" s="9" t="e">
        <f t="shared" si="43"/>
        <v>#REF!</v>
      </c>
      <c r="I239" s="9" t="e">
        <f>#REF!</f>
        <v>#REF!</v>
      </c>
      <c r="J239" s="9" t="e">
        <f t="shared" si="44"/>
        <v>#REF!</v>
      </c>
      <c r="K239" s="9" t="e">
        <f>#REF!</f>
        <v>#REF!</v>
      </c>
      <c r="L239" s="9" t="e">
        <f t="shared" si="45"/>
        <v>#REF!</v>
      </c>
      <c r="M239" s="7" t="s">
        <v>122</v>
      </c>
      <c r="N239" t="s">
        <v>122</v>
      </c>
      <c r="P239" t="s">
        <v>534</v>
      </c>
      <c r="Q239" t="s">
        <v>122</v>
      </c>
      <c r="R239" t="s">
        <v>62</v>
      </c>
      <c r="T239" t="s">
        <v>109</v>
      </c>
      <c r="BI239" s="131" t="str">
        <f>HYPERLINK("#일위대가목록!A176","SD00200500 →")</f>
        <v>SD00200500 →</v>
      </c>
    </row>
    <row r="240" spans="1:61" ht="18.399999999999999" customHeight="1" x14ac:dyDescent="0.15">
      <c r="A240" s="6" t="s">
        <v>243</v>
      </c>
      <c r="B240" s="2" t="s">
        <v>304</v>
      </c>
      <c r="C240" s="59">
        <v>1</v>
      </c>
      <c r="D240" s="2" t="s">
        <v>172</v>
      </c>
      <c r="E240" s="9" t="e">
        <f t="shared" ref="E240:F262" si="46">G240+I240+K240</f>
        <v>#REF!</v>
      </c>
      <c r="F240" s="9" t="e">
        <f t="shared" si="46"/>
        <v>#REF!</v>
      </c>
      <c r="G240" s="9" t="e">
        <f>#REF!</f>
        <v>#REF!</v>
      </c>
      <c r="H240" s="9" t="e">
        <f t="shared" si="43"/>
        <v>#REF!</v>
      </c>
      <c r="I240" s="9" t="e">
        <f>#REF!</f>
        <v>#REF!</v>
      </c>
      <c r="J240" s="9" t="e">
        <f t="shared" si="44"/>
        <v>#REF!</v>
      </c>
      <c r="K240" s="9" t="e">
        <f>#REF!</f>
        <v>#REF!</v>
      </c>
      <c r="L240" s="9" t="e">
        <f t="shared" si="45"/>
        <v>#REF!</v>
      </c>
      <c r="M240" s="7" t="s">
        <v>122</v>
      </c>
      <c r="N240" t="s">
        <v>122</v>
      </c>
      <c r="P240" t="s">
        <v>487</v>
      </c>
      <c r="Q240" t="s">
        <v>122</v>
      </c>
      <c r="R240" t="s">
        <v>43</v>
      </c>
      <c r="T240" t="s">
        <v>109</v>
      </c>
      <c r="BI240" s="131" t="str">
        <f>HYPERLINK("#일위대가목록!A177","YD011510 →")</f>
        <v>YD011510 →</v>
      </c>
    </row>
    <row r="241" spans="1:61" ht="18.399999999999999" customHeight="1" x14ac:dyDescent="0.15">
      <c r="A241" s="6" t="s">
        <v>243</v>
      </c>
      <c r="B241" s="2" t="s">
        <v>777</v>
      </c>
      <c r="C241" s="59">
        <v>1</v>
      </c>
      <c r="D241" s="2" t="s">
        <v>172</v>
      </c>
      <c r="E241" s="9" t="e">
        <f t="shared" si="46"/>
        <v>#REF!</v>
      </c>
      <c r="F241" s="9" t="e">
        <f t="shared" si="46"/>
        <v>#REF!</v>
      </c>
      <c r="G241" s="9" t="e">
        <f>#REF!</f>
        <v>#REF!</v>
      </c>
      <c r="H241" s="9" t="e">
        <f t="shared" si="43"/>
        <v>#REF!</v>
      </c>
      <c r="I241" s="9" t="e">
        <f>#REF!</f>
        <v>#REF!</v>
      </c>
      <c r="J241" s="9" t="e">
        <f t="shared" si="44"/>
        <v>#REF!</v>
      </c>
      <c r="K241" s="9" t="e">
        <f>#REF!</f>
        <v>#REF!</v>
      </c>
      <c r="L241" s="9" t="e">
        <f t="shared" si="45"/>
        <v>#REF!</v>
      </c>
      <c r="M241" s="7" t="s">
        <v>122</v>
      </c>
      <c r="N241" t="s">
        <v>122</v>
      </c>
      <c r="P241" t="s">
        <v>434</v>
      </c>
      <c r="Q241" t="s">
        <v>122</v>
      </c>
      <c r="R241" t="s">
        <v>291</v>
      </c>
      <c r="T241" t="s">
        <v>109</v>
      </c>
      <c r="BI241" s="131" t="str">
        <f>HYPERLINK("#일위대가목록!A178","YD011610 →")</f>
        <v>YD011610 →</v>
      </c>
    </row>
    <row r="242" spans="1:61" ht="18.399999999999999" customHeight="1" x14ac:dyDescent="0.15">
      <c r="A242" s="6" t="s">
        <v>779</v>
      </c>
      <c r="B242" s="2" t="s">
        <v>141</v>
      </c>
      <c r="C242" s="59">
        <v>1</v>
      </c>
      <c r="D242" s="2" t="s">
        <v>154</v>
      </c>
      <c r="E242" s="9" t="e">
        <f t="shared" si="46"/>
        <v>#REF!</v>
      </c>
      <c r="F242" s="9" t="e">
        <f t="shared" si="46"/>
        <v>#REF!</v>
      </c>
      <c r="G242" s="9" t="e">
        <f>#REF!</f>
        <v>#REF!</v>
      </c>
      <c r="H242" s="9" t="e">
        <f t="shared" si="43"/>
        <v>#REF!</v>
      </c>
      <c r="I242" s="9" t="e">
        <f>#REF!</f>
        <v>#REF!</v>
      </c>
      <c r="J242" s="9" t="e">
        <f t="shared" si="44"/>
        <v>#REF!</v>
      </c>
      <c r="K242" s="9" t="e">
        <f>#REF!</f>
        <v>#REF!</v>
      </c>
      <c r="L242" s="9" t="e">
        <f t="shared" si="45"/>
        <v>#REF!</v>
      </c>
      <c r="M242" s="7" t="s">
        <v>122</v>
      </c>
      <c r="N242" t="s">
        <v>122</v>
      </c>
      <c r="P242" t="s">
        <v>383</v>
      </c>
      <c r="Q242" t="s">
        <v>122</v>
      </c>
      <c r="R242" t="s">
        <v>65</v>
      </c>
      <c r="T242" t="s">
        <v>109</v>
      </c>
      <c r="BI242" s="131" t="str">
        <f>HYPERLINK("#일위대가목록!A179","YD011710 →")</f>
        <v>YD011710 →</v>
      </c>
    </row>
    <row r="243" spans="1:61" ht="18.399999999999999" customHeight="1" x14ac:dyDescent="0.15">
      <c r="A243" s="6" t="s">
        <v>77</v>
      </c>
      <c r="B243" s="2" t="s">
        <v>629</v>
      </c>
      <c r="C243" s="59">
        <v>1</v>
      </c>
      <c r="D243" s="2" t="s">
        <v>148</v>
      </c>
      <c r="E243" s="9" t="e">
        <f t="shared" si="46"/>
        <v>#REF!</v>
      </c>
      <c r="F243" s="9" t="e">
        <f t="shared" si="46"/>
        <v>#REF!</v>
      </c>
      <c r="G243" s="9" t="e">
        <f>#REF!</f>
        <v>#REF!</v>
      </c>
      <c r="H243" s="9" t="e">
        <f t="shared" si="43"/>
        <v>#REF!</v>
      </c>
      <c r="I243" s="9" t="e">
        <f>#REF!</f>
        <v>#REF!</v>
      </c>
      <c r="J243" s="9" t="e">
        <f t="shared" si="44"/>
        <v>#REF!</v>
      </c>
      <c r="K243" s="9" t="e">
        <f>#REF!</f>
        <v>#REF!</v>
      </c>
      <c r="L243" s="9" t="e">
        <f t="shared" si="45"/>
        <v>#REF!</v>
      </c>
      <c r="M243" s="7" t="s">
        <v>122</v>
      </c>
      <c r="N243" t="s">
        <v>122</v>
      </c>
      <c r="P243" t="s">
        <v>415</v>
      </c>
      <c r="Q243" t="s">
        <v>122</v>
      </c>
      <c r="R243" t="s">
        <v>271</v>
      </c>
      <c r="T243" t="s">
        <v>149</v>
      </c>
      <c r="BI243" s="131" t="str">
        <f>HYPERLINK("#일위대가목록!A197","ZC000200 →")</f>
        <v>ZC000200 →</v>
      </c>
    </row>
    <row r="244" spans="1:61" ht="18.399999999999999" customHeight="1" x14ac:dyDescent="0.15">
      <c r="A244" s="6" t="s">
        <v>345</v>
      </c>
      <c r="B244" s="2" t="s">
        <v>683</v>
      </c>
      <c r="C244" s="59">
        <v>1</v>
      </c>
      <c r="D244" s="2" t="s">
        <v>148</v>
      </c>
      <c r="E244" s="9" t="e">
        <f t="shared" si="46"/>
        <v>#REF!</v>
      </c>
      <c r="F244" s="9" t="e">
        <f t="shared" si="46"/>
        <v>#REF!</v>
      </c>
      <c r="G244" s="9" t="e">
        <f>#REF!</f>
        <v>#REF!</v>
      </c>
      <c r="H244" s="9" t="e">
        <f t="shared" si="43"/>
        <v>#REF!</v>
      </c>
      <c r="I244" s="9" t="e">
        <f>#REF!</f>
        <v>#REF!</v>
      </c>
      <c r="J244" s="9" t="e">
        <f t="shared" si="44"/>
        <v>#REF!</v>
      </c>
      <c r="K244" s="9" t="e">
        <f>#REF!</f>
        <v>#REF!</v>
      </c>
      <c r="L244" s="9" t="e">
        <f t="shared" si="45"/>
        <v>#REF!</v>
      </c>
      <c r="M244" s="7" t="s">
        <v>122</v>
      </c>
      <c r="N244" t="s">
        <v>122</v>
      </c>
      <c r="P244" t="s">
        <v>472</v>
      </c>
      <c r="Q244" t="s">
        <v>122</v>
      </c>
      <c r="R244" t="s">
        <v>833</v>
      </c>
      <c r="T244" t="s">
        <v>149</v>
      </c>
      <c r="BI244" s="131" t="str">
        <f>HYPERLINK("#일위대가목록!A198","ZC000400 →")</f>
        <v>ZC000400 →</v>
      </c>
    </row>
    <row r="245" spans="1:61" ht="18.399999999999999" customHeight="1" x14ac:dyDescent="0.15">
      <c r="A245" s="6" t="s">
        <v>143</v>
      </c>
      <c r="B245" s="2" t="s">
        <v>283</v>
      </c>
      <c r="C245" s="59">
        <v>1</v>
      </c>
      <c r="D245" s="2" t="s">
        <v>212</v>
      </c>
      <c r="E245" s="9" t="e">
        <f t="shared" si="46"/>
        <v>#REF!</v>
      </c>
      <c r="F245" s="9" t="e">
        <f t="shared" si="46"/>
        <v>#REF!</v>
      </c>
      <c r="G245" s="9" t="e">
        <f>#REF!</f>
        <v>#REF!</v>
      </c>
      <c r="H245" s="9" t="e">
        <f t="shared" si="43"/>
        <v>#REF!</v>
      </c>
      <c r="I245" s="9" t="e">
        <f>#REF!</f>
        <v>#REF!</v>
      </c>
      <c r="J245" s="9" t="e">
        <f t="shared" si="44"/>
        <v>#REF!</v>
      </c>
      <c r="K245" s="9" t="e">
        <f>#REF!</f>
        <v>#REF!</v>
      </c>
      <c r="L245" s="9" t="e">
        <f t="shared" si="45"/>
        <v>#REF!</v>
      </c>
      <c r="M245" s="7" t="s">
        <v>122</v>
      </c>
      <c r="N245" t="s">
        <v>122</v>
      </c>
      <c r="P245" t="s">
        <v>517</v>
      </c>
      <c r="Q245" t="s">
        <v>122</v>
      </c>
      <c r="R245" t="s">
        <v>828</v>
      </c>
      <c r="T245" t="s">
        <v>109</v>
      </c>
      <c r="BI245" s="131" t="str">
        <f>HYPERLINK("#일위대가목록!A185","JDR00701 →")</f>
        <v>JDR00701 →</v>
      </c>
    </row>
    <row r="246" spans="1:61" ht="18.399999999999999" customHeight="1" x14ac:dyDescent="0.15">
      <c r="A246" s="6" t="s">
        <v>314</v>
      </c>
      <c r="B246" s="2" t="s">
        <v>21</v>
      </c>
      <c r="C246" s="59">
        <v>1</v>
      </c>
      <c r="D246" s="2" t="s">
        <v>225</v>
      </c>
      <c r="E246" s="9" t="e">
        <f t="shared" si="46"/>
        <v>#REF!</v>
      </c>
      <c r="F246" s="9" t="e">
        <f t="shared" si="46"/>
        <v>#REF!</v>
      </c>
      <c r="G246" s="9" t="e">
        <f>#REF!</f>
        <v>#REF!</v>
      </c>
      <c r="H246" s="9" t="e">
        <f t="shared" si="43"/>
        <v>#REF!</v>
      </c>
      <c r="I246" s="9" t="e">
        <f>#REF!</f>
        <v>#REF!</v>
      </c>
      <c r="J246" s="9" t="e">
        <f t="shared" si="44"/>
        <v>#REF!</v>
      </c>
      <c r="K246" s="9" t="e">
        <f>#REF!</f>
        <v>#REF!</v>
      </c>
      <c r="L246" s="9" t="e">
        <f t="shared" si="45"/>
        <v>#REF!</v>
      </c>
      <c r="M246" s="7" t="s">
        <v>122</v>
      </c>
      <c r="N246" t="s">
        <v>122</v>
      </c>
      <c r="P246" t="s">
        <v>356</v>
      </c>
      <c r="Q246" t="s">
        <v>122</v>
      </c>
      <c r="R246" t="s">
        <v>317</v>
      </c>
      <c r="T246" t="s">
        <v>149</v>
      </c>
      <c r="BI246" s="131" t="str">
        <f>HYPERLINK("#일위대가목록!A199","ZC000600 →")</f>
        <v>ZC000600 →</v>
      </c>
    </row>
    <row r="247" spans="1:61" ht="18.399999999999999" customHeight="1" x14ac:dyDescent="0.15">
      <c r="A247" s="6" t="s">
        <v>32</v>
      </c>
      <c r="B247" s="2" t="s">
        <v>358</v>
      </c>
      <c r="C247" s="59">
        <v>1</v>
      </c>
      <c r="D247" s="2" t="s">
        <v>225</v>
      </c>
      <c r="E247" s="9" t="e">
        <f t="shared" si="46"/>
        <v>#REF!</v>
      </c>
      <c r="F247" s="9" t="e">
        <f t="shared" si="46"/>
        <v>#REF!</v>
      </c>
      <c r="G247" s="9" t="e">
        <f>#REF!</f>
        <v>#REF!</v>
      </c>
      <c r="H247" s="9" t="e">
        <f t="shared" si="43"/>
        <v>#REF!</v>
      </c>
      <c r="I247" s="9" t="e">
        <f>#REF!</f>
        <v>#REF!</v>
      </c>
      <c r="J247" s="9" t="e">
        <f t="shared" si="44"/>
        <v>#REF!</v>
      </c>
      <c r="K247" s="9" t="e">
        <f>#REF!</f>
        <v>#REF!</v>
      </c>
      <c r="L247" s="9" t="e">
        <f t="shared" si="45"/>
        <v>#REF!</v>
      </c>
      <c r="M247" s="7" t="s">
        <v>122</v>
      </c>
      <c r="N247" t="s">
        <v>122</v>
      </c>
      <c r="P247" t="s">
        <v>413</v>
      </c>
      <c r="Q247" t="s">
        <v>122</v>
      </c>
      <c r="R247" t="s">
        <v>80</v>
      </c>
      <c r="T247" t="s">
        <v>109</v>
      </c>
      <c r="BI247" s="131" t="str">
        <f>HYPERLINK("#일위대가목록!A186","YK00483C1 →")</f>
        <v>YK00483C1 →</v>
      </c>
    </row>
    <row r="248" spans="1:61" ht="18.399999999999999" customHeight="1" x14ac:dyDescent="0.15">
      <c r="A248" s="6" t="s">
        <v>665</v>
      </c>
      <c r="B248" s="2" t="s">
        <v>685</v>
      </c>
      <c r="C248" s="59">
        <v>1</v>
      </c>
      <c r="D248" s="2" t="s">
        <v>223</v>
      </c>
      <c r="E248" s="9" t="e">
        <f t="shared" si="46"/>
        <v>#REF!</v>
      </c>
      <c r="F248" s="9" t="e">
        <f t="shared" si="46"/>
        <v>#REF!</v>
      </c>
      <c r="G248" s="9" t="e">
        <f>#REF!</f>
        <v>#REF!</v>
      </c>
      <c r="H248" s="9" t="e">
        <f>TRUNC(G248*C248,0)</f>
        <v>#REF!</v>
      </c>
      <c r="I248" s="9" t="e">
        <f>#REF!</f>
        <v>#REF!</v>
      </c>
      <c r="J248" s="9" t="e">
        <f>TRUNC(I248*C248,0)</f>
        <v>#REF!</v>
      </c>
      <c r="K248" s="9" t="e">
        <f>#REF!</f>
        <v>#REF!</v>
      </c>
      <c r="L248" s="9" t="e">
        <f>TRUNC(K248*C248,0)</f>
        <v>#REF!</v>
      </c>
      <c r="M248" s="7" t="s">
        <v>122</v>
      </c>
      <c r="N248" t="s">
        <v>122</v>
      </c>
      <c r="P248" t="s">
        <v>462</v>
      </c>
      <c r="Q248" t="s">
        <v>122</v>
      </c>
      <c r="R248" t="s">
        <v>799</v>
      </c>
      <c r="T248" t="s">
        <v>149</v>
      </c>
      <c r="BI248" s="131" t="str">
        <f>HYPERLINK("#일위대가목록!A200","ZC000700 →")</f>
        <v>ZC000700 →</v>
      </c>
    </row>
    <row r="249" spans="1:61" ht="18.399999999999999" customHeight="1" x14ac:dyDescent="0.15">
      <c r="A249" s="47" t="s">
        <v>711</v>
      </c>
      <c r="B249" s="48" t="s">
        <v>122</v>
      </c>
      <c r="C249" s="63"/>
      <c r="D249" s="48" t="s">
        <v>122</v>
      </c>
      <c r="E249" s="50">
        <f t="shared" si="46"/>
        <v>0</v>
      </c>
      <c r="F249" s="50" t="e">
        <f t="shared" si="46"/>
        <v>#REF!</v>
      </c>
      <c r="G249" s="71"/>
      <c r="H249" s="50" t="e">
        <f>TRUNC(H250+H251,0)</f>
        <v>#REF!</v>
      </c>
      <c r="I249" s="71"/>
      <c r="J249" s="50" t="e">
        <f>TRUNC(J250+J251,0)</f>
        <v>#REF!</v>
      </c>
      <c r="K249" s="71"/>
      <c r="L249" s="50" t="e">
        <f>TRUNC(L250+L251,0)</f>
        <v>#REF!</v>
      </c>
      <c r="M249" s="52" t="s">
        <v>122</v>
      </c>
      <c r="N249" t="s">
        <v>122</v>
      </c>
      <c r="P249" t="s">
        <v>507</v>
      </c>
      <c r="Q249" t="s">
        <v>122</v>
      </c>
      <c r="R249" t="s">
        <v>122</v>
      </c>
    </row>
    <row r="250" spans="1:61" ht="18.399999999999999" customHeight="1" x14ac:dyDescent="0.15">
      <c r="A250" s="6" t="s">
        <v>324</v>
      </c>
      <c r="B250" s="2" t="s">
        <v>122</v>
      </c>
      <c r="C250" s="59">
        <v>1</v>
      </c>
      <c r="D250" s="2" t="s">
        <v>223</v>
      </c>
      <c r="E250" s="9" t="e">
        <f t="shared" si="46"/>
        <v>#REF!</v>
      </c>
      <c r="F250" s="9" t="e">
        <f t="shared" si="46"/>
        <v>#REF!</v>
      </c>
      <c r="G250" s="9" t="e">
        <f>#REF!</f>
        <v>#REF!</v>
      </c>
      <c r="H250" s="9" t="e">
        <f>TRUNC(G250*C250,0)</f>
        <v>#REF!</v>
      </c>
      <c r="I250" s="9" t="e">
        <f>#REF!</f>
        <v>#REF!</v>
      </c>
      <c r="J250" s="9" t="e">
        <f>TRUNC(I250*C250,0)</f>
        <v>#REF!</v>
      </c>
      <c r="K250" s="9" t="e">
        <f>#REF!</f>
        <v>#REF!</v>
      </c>
      <c r="L250" s="9" t="e">
        <f>TRUNC(K250*C250,0)</f>
        <v>#REF!</v>
      </c>
      <c r="M250" s="7" t="s">
        <v>122</v>
      </c>
      <c r="N250" t="s">
        <v>122</v>
      </c>
      <c r="P250" t="s">
        <v>361</v>
      </c>
      <c r="Q250" t="s">
        <v>122</v>
      </c>
      <c r="R250" t="s">
        <v>308</v>
      </c>
      <c r="T250" t="s">
        <v>149</v>
      </c>
      <c r="BI250" s="131" t="str">
        <f>HYPERLINK("#일위대가목록!A201","ZC000800 →")</f>
        <v>ZC000800 →</v>
      </c>
    </row>
    <row r="251" spans="1:61" ht="18.399999999999999" customHeight="1" x14ac:dyDescent="0.15">
      <c r="A251" s="6" t="s">
        <v>355</v>
      </c>
      <c r="B251" s="2" t="s">
        <v>814</v>
      </c>
      <c r="C251" s="59">
        <v>1</v>
      </c>
      <c r="D251" s="2" t="s">
        <v>223</v>
      </c>
      <c r="E251" s="9" t="e">
        <f t="shared" si="46"/>
        <v>#REF!</v>
      </c>
      <c r="F251" s="9" t="e">
        <f t="shared" si="46"/>
        <v>#REF!</v>
      </c>
      <c r="G251" s="9" t="e">
        <f>#REF!</f>
        <v>#REF!</v>
      </c>
      <c r="H251" s="9" t="e">
        <f>TRUNC(G251*C251,0)</f>
        <v>#REF!</v>
      </c>
      <c r="I251" s="9" t="e">
        <f>#REF!</f>
        <v>#REF!</v>
      </c>
      <c r="J251" s="9" t="e">
        <f>TRUNC(I251*C251,0)</f>
        <v>#REF!</v>
      </c>
      <c r="K251" s="9" t="e">
        <f>#REF!</f>
        <v>#REF!</v>
      </c>
      <c r="L251" s="9" t="e">
        <f>TRUNC(K251*C251,0)</f>
        <v>#REF!</v>
      </c>
      <c r="M251" s="7" t="s">
        <v>122</v>
      </c>
      <c r="N251" t="s">
        <v>122</v>
      </c>
      <c r="P251" t="s">
        <v>429</v>
      </c>
      <c r="Q251" t="s">
        <v>122</v>
      </c>
      <c r="R251" t="s">
        <v>805</v>
      </c>
      <c r="T251" t="s">
        <v>149</v>
      </c>
      <c r="BI251" s="131" t="str">
        <f>HYPERLINK("#일위대가목록!A202","ZC000850 →")</f>
        <v>ZC000850 →</v>
      </c>
    </row>
    <row r="252" spans="1:61" ht="18.399999999999999" customHeight="1" x14ac:dyDescent="0.15">
      <c r="A252" s="47" t="s">
        <v>706</v>
      </c>
      <c r="B252" s="48" t="s">
        <v>122</v>
      </c>
      <c r="C252" s="63"/>
      <c r="D252" s="48" t="s">
        <v>122</v>
      </c>
      <c r="E252" s="50">
        <f t="shared" si="46"/>
        <v>0</v>
      </c>
      <c r="F252" s="50" t="e">
        <f t="shared" si="46"/>
        <v>#REF!</v>
      </c>
      <c r="G252" s="71"/>
      <c r="H252" s="50" t="e">
        <f>TRUNC(H253+H254+H255+H256,0)</f>
        <v>#REF!</v>
      </c>
      <c r="I252" s="71"/>
      <c r="J252" s="50" t="e">
        <f>TRUNC(J253+J254+J255+J256,0)</f>
        <v>#REF!</v>
      </c>
      <c r="K252" s="71"/>
      <c r="L252" s="50" t="e">
        <f>TRUNC(L253+L254+L255+L256,0)</f>
        <v>#REF!</v>
      </c>
      <c r="M252" s="52" t="s">
        <v>122</v>
      </c>
      <c r="N252" t="s">
        <v>122</v>
      </c>
      <c r="P252" t="s">
        <v>390</v>
      </c>
      <c r="Q252" t="s">
        <v>122</v>
      </c>
      <c r="R252" t="s">
        <v>122</v>
      </c>
    </row>
    <row r="253" spans="1:61" ht="18.399999999999999" customHeight="1" x14ac:dyDescent="0.15">
      <c r="A253" s="6" t="s">
        <v>589</v>
      </c>
      <c r="B253" s="2" t="s">
        <v>134</v>
      </c>
      <c r="C253" s="59">
        <v>1</v>
      </c>
      <c r="D253" s="2" t="s">
        <v>119</v>
      </c>
      <c r="E253" s="9" t="e">
        <f t="shared" si="46"/>
        <v>#REF!</v>
      </c>
      <c r="F253" s="9" t="e">
        <f t="shared" si="46"/>
        <v>#REF!</v>
      </c>
      <c r="G253" s="9" t="e">
        <f>#REF!</f>
        <v>#REF!</v>
      </c>
      <c r="H253" s="9" t="e">
        <f>TRUNC(G253*C253,0)</f>
        <v>#REF!</v>
      </c>
      <c r="I253" s="9" t="e">
        <f>#REF!</f>
        <v>#REF!</v>
      </c>
      <c r="J253" s="9" t="e">
        <f>TRUNC(I253*C253,0)</f>
        <v>#REF!</v>
      </c>
      <c r="K253" s="9" t="e">
        <f>#REF!</f>
        <v>#REF!</v>
      </c>
      <c r="L253" s="9" t="e">
        <f>TRUNC(K253*C253,0)</f>
        <v>#REF!</v>
      </c>
      <c r="M253" s="7" t="s">
        <v>122</v>
      </c>
      <c r="N253" t="s">
        <v>122</v>
      </c>
      <c r="P253" t="s">
        <v>447</v>
      </c>
      <c r="Q253" t="s">
        <v>122</v>
      </c>
      <c r="R253" t="s">
        <v>307</v>
      </c>
      <c r="T253" t="s">
        <v>149</v>
      </c>
      <c r="BI253" s="131" t="str">
        <f>HYPERLINK("#일위대가목록!A203","ZD000100 →")</f>
        <v>ZD000100 →</v>
      </c>
    </row>
    <row r="254" spans="1:61" ht="18.399999999999999" customHeight="1" x14ac:dyDescent="0.15">
      <c r="A254" s="6" t="s">
        <v>589</v>
      </c>
      <c r="B254" s="2" t="s">
        <v>620</v>
      </c>
      <c r="C254" s="59">
        <v>1</v>
      </c>
      <c r="D254" s="2" t="s">
        <v>119</v>
      </c>
      <c r="E254" s="9" t="e">
        <f t="shared" si="46"/>
        <v>#REF!</v>
      </c>
      <c r="F254" s="9" t="e">
        <f t="shared" si="46"/>
        <v>#REF!</v>
      </c>
      <c r="G254" s="9" t="e">
        <f>#REF!</f>
        <v>#REF!</v>
      </c>
      <c r="H254" s="9" t="e">
        <f>TRUNC(G254*C254,0)</f>
        <v>#REF!</v>
      </c>
      <c r="I254" s="9" t="e">
        <f>#REF!</f>
        <v>#REF!</v>
      </c>
      <c r="J254" s="9" t="e">
        <f>TRUNC(I254*C254,0)</f>
        <v>#REF!</v>
      </c>
      <c r="K254" s="9" t="e">
        <f>#REF!</f>
        <v>#REF!</v>
      </c>
      <c r="L254" s="9" t="e">
        <f>TRUNC(K254*C254,0)</f>
        <v>#REF!</v>
      </c>
      <c r="M254" s="7" t="s">
        <v>122</v>
      </c>
      <c r="N254" t="s">
        <v>122</v>
      </c>
      <c r="P254" t="s">
        <v>505</v>
      </c>
      <c r="Q254" t="s">
        <v>122</v>
      </c>
      <c r="R254" t="s">
        <v>774</v>
      </c>
      <c r="T254" t="s">
        <v>149</v>
      </c>
      <c r="BI254" s="131" t="str">
        <f>HYPERLINK("#일위대가목록!A204","ZD000200 →")</f>
        <v>ZD000200 →</v>
      </c>
    </row>
    <row r="255" spans="1:61" ht="18.399999999999999" customHeight="1" x14ac:dyDescent="0.15">
      <c r="A255" s="6" t="s">
        <v>129</v>
      </c>
      <c r="B255" s="2" t="s">
        <v>134</v>
      </c>
      <c r="C255" s="59">
        <v>1</v>
      </c>
      <c r="D255" s="2" t="s">
        <v>119</v>
      </c>
      <c r="E255" s="9" t="e">
        <f t="shared" si="46"/>
        <v>#REF!</v>
      </c>
      <c r="F255" s="9" t="e">
        <f t="shared" si="46"/>
        <v>#REF!</v>
      </c>
      <c r="G255" s="9" t="e">
        <f>#REF!</f>
        <v>#REF!</v>
      </c>
      <c r="H255" s="9" t="e">
        <f>TRUNC(G255*C255,0)</f>
        <v>#REF!</v>
      </c>
      <c r="I255" s="9" t="e">
        <f>#REF!</f>
        <v>#REF!</v>
      </c>
      <c r="J255" s="9" t="e">
        <f>TRUNC(I255*C255,0)</f>
        <v>#REF!</v>
      </c>
      <c r="K255" s="9" t="e">
        <f>#REF!</f>
        <v>#REF!</v>
      </c>
      <c r="L255" s="9" t="e">
        <f>TRUNC(K255*C255,0)</f>
        <v>#REF!</v>
      </c>
      <c r="M255" s="7" t="s">
        <v>122</v>
      </c>
      <c r="N255" t="s">
        <v>122</v>
      </c>
      <c r="P255" t="s">
        <v>549</v>
      </c>
      <c r="Q255" t="s">
        <v>122</v>
      </c>
      <c r="R255" t="s">
        <v>281</v>
      </c>
      <c r="T255" t="s">
        <v>149</v>
      </c>
      <c r="BI255" s="131" t="str">
        <f>HYPERLINK("#일위대가목록!A205","ZD000500 →")</f>
        <v>ZD000500 →</v>
      </c>
    </row>
    <row r="256" spans="1:61" ht="18.399999999999999" customHeight="1" x14ac:dyDescent="0.15">
      <c r="A256" s="6" t="s">
        <v>129</v>
      </c>
      <c r="B256" s="2" t="s">
        <v>620</v>
      </c>
      <c r="C256" s="59">
        <v>1</v>
      </c>
      <c r="D256" s="2" t="s">
        <v>119</v>
      </c>
      <c r="E256" s="9" t="e">
        <f t="shared" si="46"/>
        <v>#REF!</v>
      </c>
      <c r="F256" s="9" t="e">
        <f t="shared" si="46"/>
        <v>#REF!</v>
      </c>
      <c r="G256" s="9" t="e">
        <f>#REF!</f>
        <v>#REF!</v>
      </c>
      <c r="H256" s="9" t="e">
        <f>TRUNC(G256*C256,0)</f>
        <v>#REF!</v>
      </c>
      <c r="I256" s="9" t="e">
        <f>#REF!</f>
        <v>#REF!</v>
      </c>
      <c r="J256" s="9" t="e">
        <f>TRUNC(I256*C256,0)</f>
        <v>#REF!</v>
      </c>
      <c r="K256" s="9" t="e">
        <f>#REF!</f>
        <v>#REF!</v>
      </c>
      <c r="L256" s="9" t="e">
        <f>TRUNC(K256*C256,0)</f>
        <v>#REF!</v>
      </c>
      <c r="M256" s="7" t="s">
        <v>122</v>
      </c>
      <c r="N256" t="s">
        <v>122</v>
      </c>
      <c r="P256" t="s">
        <v>454</v>
      </c>
      <c r="Q256" t="s">
        <v>122</v>
      </c>
      <c r="R256" t="s">
        <v>81</v>
      </c>
      <c r="T256" t="s">
        <v>149</v>
      </c>
      <c r="BI256" s="131" t="str">
        <f>HYPERLINK("#일위대가목록!A206","ZD000600 →")</f>
        <v>ZD000600 →</v>
      </c>
    </row>
    <row r="257" spans="1:61" ht="18.399999999999999" customHeight="1" x14ac:dyDescent="0.15">
      <c r="A257" s="47" t="s">
        <v>250</v>
      </c>
      <c r="B257" s="48" t="s">
        <v>122</v>
      </c>
      <c r="C257" s="63"/>
      <c r="D257" s="48" t="s">
        <v>122</v>
      </c>
      <c r="E257" s="50">
        <f t="shared" ref="E257:F261" si="47">G257+I257+K257</f>
        <v>0</v>
      </c>
      <c r="F257" s="50" t="e">
        <f t="shared" si="47"/>
        <v>#REF!</v>
      </c>
      <c r="G257" s="71"/>
      <c r="H257" s="50" t="e">
        <f>TRUNC(H258,0)</f>
        <v>#REF!</v>
      </c>
      <c r="I257" s="71"/>
      <c r="J257" s="50" t="e">
        <f>TRUNC(J258,0)</f>
        <v>#REF!</v>
      </c>
      <c r="K257" s="71"/>
      <c r="L257" s="50" t="e">
        <f>TRUNC(L258,0)</f>
        <v>#REF!</v>
      </c>
      <c r="M257" s="52" t="s">
        <v>122</v>
      </c>
      <c r="BI257" s="18"/>
    </row>
    <row r="258" spans="1:61" ht="18.399999999999999" customHeight="1" x14ac:dyDescent="0.15">
      <c r="A258" s="6" t="s">
        <v>260</v>
      </c>
      <c r="B258" s="2" t="s">
        <v>261</v>
      </c>
      <c r="C258" s="59">
        <v>1</v>
      </c>
      <c r="D258" s="2" t="s">
        <v>87</v>
      </c>
      <c r="E258" s="9" t="e">
        <f t="shared" si="47"/>
        <v>#REF!</v>
      </c>
      <c r="F258" s="9" t="e">
        <f t="shared" si="47"/>
        <v>#REF!</v>
      </c>
      <c r="G258" s="9" t="e">
        <f>#REF!</f>
        <v>#REF!</v>
      </c>
      <c r="H258" s="9" t="e">
        <f>TRUNC(G258*C258,0)</f>
        <v>#REF!</v>
      </c>
      <c r="I258" s="9" t="e">
        <f>#REF!</f>
        <v>#REF!</v>
      </c>
      <c r="J258" s="9" t="e">
        <f>TRUNC(I258*C258,0)</f>
        <v>#REF!</v>
      </c>
      <c r="K258" s="9" t="e">
        <f>#REF!</f>
        <v>#REF!</v>
      </c>
      <c r="L258" s="9" t="e">
        <f>TRUNC(K258*C258,0)</f>
        <v>#REF!</v>
      </c>
      <c r="M258" s="7" t="s">
        <v>122</v>
      </c>
      <c r="BI258" s="18"/>
    </row>
    <row r="259" spans="1:61" ht="18.399999999999999" customHeight="1" x14ac:dyDescent="0.15">
      <c r="A259" s="47" t="s">
        <v>269</v>
      </c>
      <c r="B259" s="48" t="s">
        <v>122</v>
      </c>
      <c r="C259" s="63"/>
      <c r="D259" s="48" t="s">
        <v>122</v>
      </c>
      <c r="E259" s="50">
        <f t="shared" si="47"/>
        <v>0</v>
      </c>
      <c r="F259" s="50" t="e">
        <f t="shared" si="47"/>
        <v>#REF!</v>
      </c>
      <c r="G259" s="71"/>
      <c r="H259" s="50" t="e">
        <f>TRUNC(H260+H261,0)</f>
        <v>#REF!</v>
      </c>
      <c r="I259" s="71"/>
      <c r="J259" s="50" t="e">
        <f>TRUNC(J260+J261,0)</f>
        <v>#REF!</v>
      </c>
      <c r="K259" s="71"/>
      <c r="L259" s="50" t="e">
        <f>TRUNC(L260+L261,0)</f>
        <v>#REF!</v>
      </c>
      <c r="M259" s="52" t="s">
        <v>122</v>
      </c>
      <c r="BI259" s="18"/>
    </row>
    <row r="260" spans="1:61" ht="18.399999999999999" customHeight="1" x14ac:dyDescent="0.15">
      <c r="A260" s="6" t="s">
        <v>878</v>
      </c>
      <c r="B260" s="2" t="s">
        <v>259</v>
      </c>
      <c r="C260" s="59">
        <v>1</v>
      </c>
      <c r="D260" s="2" t="s">
        <v>223</v>
      </c>
      <c r="E260" s="9" t="e">
        <f t="shared" si="47"/>
        <v>#REF!</v>
      </c>
      <c r="F260" s="9" t="e">
        <f t="shared" si="47"/>
        <v>#REF!</v>
      </c>
      <c r="G260" s="9" t="e">
        <f>#REF!</f>
        <v>#REF!</v>
      </c>
      <c r="H260" s="9" t="e">
        <f>TRUNC(G260*C260,0)</f>
        <v>#REF!</v>
      </c>
      <c r="I260" s="9" t="e">
        <f>#REF!</f>
        <v>#REF!</v>
      </c>
      <c r="J260" s="9" t="e">
        <f>TRUNC(I260*C260,0)</f>
        <v>#REF!</v>
      </c>
      <c r="K260" s="9" t="e">
        <f>#REF!</f>
        <v>#REF!</v>
      </c>
      <c r="L260" s="9" t="e">
        <f>TRUNC(K260*C260,0)</f>
        <v>#REF!</v>
      </c>
      <c r="M260" s="7" t="s">
        <v>122</v>
      </c>
      <c r="BI260" s="18"/>
    </row>
    <row r="261" spans="1:61" ht="18.399999999999999" customHeight="1" x14ac:dyDescent="0.15">
      <c r="A261" s="6" t="s">
        <v>878</v>
      </c>
      <c r="B261" s="2" t="s">
        <v>123</v>
      </c>
      <c r="C261" s="59">
        <v>1</v>
      </c>
      <c r="D261" s="2" t="s">
        <v>189</v>
      </c>
      <c r="E261" s="9" t="e">
        <f t="shared" si="47"/>
        <v>#REF!</v>
      </c>
      <c r="F261" s="9" t="e">
        <f t="shared" si="47"/>
        <v>#REF!</v>
      </c>
      <c r="G261" s="9" t="e">
        <f>#REF!</f>
        <v>#REF!</v>
      </c>
      <c r="H261" s="9" t="e">
        <f>TRUNC(G261*C261,0)</f>
        <v>#REF!</v>
      </c>
      <c r="I261" s="9" t="e">
        <f>#REF!</f>
        <v>#REF!</v>
      </c>
      <c r="J261" s="9" t="e">
        <f>TRUNC(I261*C261,0)</f>
        <v>#REF!</v>
      </c>
      <c r="K261" s="9" t="e">
        <f>#REF!</f>
        <v>#REF!</v>
      </c>
      <c r="L261" s="9" t="e">
        <f>TRUNC(K261*C261,0)</f>
        <v>#REF!</v>
      </c>
      <c r="M261" s="7"/>
      <c r="BI261" s="18"/>
    </row>
    <row r="262" spans="1:61" ht="18.399999999999999" customHeight="1" x14ac:dyDescent="0.15">
      <c r="A262" s="6" t="s">
        <v>238</v>
      </c>
      <c r="B262" s="2" t="s">
        <v>122</v>
      </c>
      <c r="C262" s="59"/>
      <c r="D262" s="2" t="s">
        <v>122</v>
      </c>
      <c r="E262" s="9">
        <f t="shared" si="46"/>
        <v>0</v>
      </c>
      <c r="F262" s="9">
        <f t="shared" si="46"/>
        <v>0</v>
      </c>
      <c r="G262" s="1"/>
      <c r="H262" s="9">
        <v>0</v>
      </c>
      <c r="I262" s="1"/>
      <c r="J262" s="9">
        <v>0</v>
      </c>
      <c r="K262" s="1"/>
      <c r="L262" s="9">
        <v>0</v>
      </c>
      <c r="M262" s="7" t="s">
        <v>122</v>
      </c>
      <c r="N262" t="s">
        <v>122</v>
      </c>
      <c r="P262" t="s">
        <v>404</v>
      </c>
      <c r="Q262" t="s">
        <v>210</v>
      </c>
      <c r="R262" t="s">
        <v>122</v>
      </c>
    </row>
    <row r="263" spans="1:61" ht="18.399999999999999" customHeight="1" x14ac:dyDescent="0.15">
      <c r="A263" s="92" t="s">
        <v>756</v>
      </c>
      <c r="B263" s="93" t="s">
        <v>122</v>
      </c>
      <c r="C263" s="93">
        <v>1</v>
      </c>
      <c r="D263" s="93" t="s">
        <v>98</v>
      </c>
      <c r="E263" s="94"/>
      <c r="F263" s="95" t="e">
        <f t="shared" ref="F263:F286" si="48">H263+J263+L263</f>
        <v>#REF!</v>
      </c>
      <c r="G263" s="94"/>
      <c r="H263" s="95" t="e">
        <f>TRUNC(H264+H268+H274+H276+H282+H286+H294,0)</f>
        <v>#REF!</v>
      </c>
      <c r="I263" s="94"/>
      <c r="J263" s="95" t="e">
        <f>TRUNC(J264+J268+J274+J276+J282+J286+J294,0)</f>
        <v>#REF!</v>
      </c>
      <c r="K263" s="94"/>
      <c r="L263" s="95" t="e">
        <f>TRUNC(L264+L268+L274+L276+L282+L286+L294,0)</f>
        <v>#REF!</v>
      </c>
      <c r="M263" s="96" t="s">
        <v>122</v>
      </c>
      <c r="N263" t="s">
        <v>122</v>
      </c>
      <c r="O263" t="s">
        <v>467</v>
      </c>
    </row>
    <row r="264" spans="1:61" ht="18.399999999999999" customHeight="1" x14ac:dyDescent="0.15">
      <c r="A264" s="47" t="s">
        <v>714</v>
      </c>
      <c r="B264" s="48" t="s">
        <v>122</v>
      </c>
      <c r="C264" s="48"/>
      <c r="D264" s="48" t="s">
        <v>122</v>
      </c>
      <c r="E264" s="50">
        <f t="shared" ref="E264:E286" si="49">G264+I264+K264</f>
        <v>0</v>
      </c>
      <c r="F264" s="50" t="e">
        <f t="shared" si="48"/>
        <v>#REF!</v>
      </c>
      <c r="G264" s="71"/>
      <c r="H264" s="50" t="e">
        <f>TRUNC(H265+H266+H267,0)</f>
        <v>#REF!</v>
      </c>
      <c r="I264" s="71"/>
      <c r="J264" s="50" t="e">
        <f>TRUNC(J265+J266+J267,0)</f>
        <v>#REF!</v>
      </c>
      <c r="K264" s="71"/>
      <c r="L264" s="50" t="e">
        <f>TRUNC(L265+L266+L267,0)</f>
        <v>#REF!</v>
      </c>
      <c r="M264" s="52" t="s">
        <v>122</v>
      </c>
      <c r="N264" t="s">
        <v>122</v>
      </c>
      <c r="P264" t="s">
        <v>174</v>
      </c>
      <c r="Q264" t="s">
        <v>122</v>
      </c>
      <c r="R264" t="s">
        <v>122</v>
      </c>
    </row>
    <row r="265" spans="1:61" ht="18.399999999999999" customHeight="1" x14ac:dyDescent="0.15">
      <c r="A265" s="6" t="s">
        <v>263</v>
      </c>
      <c r="B265" s="2"/>
      <c r="C265" s="3">
        <v>1</v>
      </c>
      <c r="D265" s="2" t="s">
        <v>106</v>
      </c>
      <c r="E265" s="9" t="e">
        <f>G265+I265+K265</f>
        <v>#REF!</v>
      </c>
      <c r="F265" s="9" t="e">
        <f>H265+J265+L265</f>
        <v>#REF!</v>
      </c>
      <c r="G265" s="9" t="e">
        <f>#REF!</f>
        <v>#REF!</v>
      </c>
      <c r="H265" s="9" t="e">
        <f>TRUNC(G265*C265,0)</f>
        <v>#REF!</v>
      </c>
      <c r="I265" s="9" t="e">
        <f>#REF!</f>
        <v>#REF!</v>
      </c>
      <c r="J265" s="9" t="e">
        <f>TRUNC(I265*C265,0)</f>
        <v>#REF!</v>
      </c>
      <c r="K265" s="9" t="e">
        <f>#REF!</f>
        <v>#REF!</v>
      </c>
      <c r="L265" s="9" t="e">
        <f>TRUNC(K265*C265,0)</f>
        <v>#REF!</v>
      </c>
      <c r="M265" s="7" t="s">
        <v>122</v>
      </c>
    </row>
    <row r="266" spans="1:61" ht="18.399999999999999" customHeight="1" x14ac:dyDescent="0.15">
      <c r="A266" s="6" t="s">
        <v>327</v>
      </c>
      <c r="B266" s="2" t="s">
        <v>866</v>
      </c>
      <c r="C266" s="3">
        <v>1</v>
      </c>
      <c r="D266" s="2" t="s">
        <v>89</v>
      </c>
      <c r="E266" s="9" t="e">
        <f t="shared" si="49"/>
        <v>#REF!</v>
      </c>
      <c r="F266" s="9" t="e">
        <f t="shared" si="48"/>
        <v>#REF!</v>
      </c>
      <c r="G266" s="9" t="e">
        <f>#REF!</f>
        <v>#REF!</v>
      </c>
      <c r="H266" s="9" t="e">
        <f>TRUNC(G266*C266,0)</f>
        <v>#REF!</v>
      </c>
      <c r="I266" s="9" t="e">
        <f>#REF!</f>
        <v>#REF!</v>
      </c>
      <c r="J266" s="9" t="e">
        <f>TRUNC(I266*C266,0)</f>
        <v>#REF!</v>
      </c>
      <c r="K266" s="9" t="e">
        <f>#REF!</f>
        <v>#REF!</v>
      </c>
      <c r="L266" s="9" t="e">
        <f>TRUNC(K266*C266,0)</f>
        <v>#REF!</v>
      </c>
      <c r="M266" s="7" t="s">
        <v>122</v>
      </c>
      <c r="N266" t="s">
        <v>122</v>
      </c>
      <c r="P266" t="s">
        <v>97</v>
      </c>
      <c r="Q266" t="s">
        <v>122</v>
      </c>
      <c r="R266" t="s">
        <v>867</v>
      </c>
      <c r="T266" t="s">
        <v>149</v>
      </c>
      <c r="BI266" s="131" t="str">
        <f>HYPERLINK("#일위대가목록!A15","ZA00A001 →")</f>
        <v>ZA00A001 →</v>
      </c>
    </row>
    <row r="267" spans="1:61" ht="18.399999999999999" customHeight="1" x14ac:dyDescent="0.15">
      <c r="A267" s="6" t="s">
        <v>327</v>
      </c>
      <c r="B267" s="2" t="s">
        <v>865</v>
      </c>
      <c r="C267" s="3">
        <v>1</v>
      </c>
      <c r="D267" s="2" t="s">
        <v>89</v>
      </c>
      <c r="E267" s="9" t="e">
        <f t="shared" si="49"/>
        <v>#REF!</v>
      </c>
      <c r="F267" s="9" t="e">
        <f t="shared" si="48"/>
        <v>#REF!</v>
      </c>
      <c r="G267" s="9" t="e">
        <f>#REF!</f>
        <v>#REF!</v>
      </c>
      <c r="H267" s="9" t="e">
        <f>TRUNC(G267*C267,0)</f>
        <v>#REF!</v>
      </c>
      <c r="I267" s="9" t="e">
        <f>#REF!</f>
        <v>#REF!</v>
      </c>
      <c r="J267" s="9" t="e">
        <f>TRUNC(I267*C267,0)</f>
        <v>#REF!</v>
      </c>
      <c r="K267" s="9" t="e">
        <f>#REF!</f>
        <v>#REF!</v>
      </c>
      <c r="L267" s="9" t="e">
        <f>TRUNC(K267*C267,0)</f>
        <v>#REF!</v>
      </c>
      <c r="M267" s="7" t="s">
        <v>122</v>
      </c>
      <c r="N267" t="s">
        <v>122</v>
      </c>
      <c r="P267" t="s">
        <v>159</v>
      </c>
      <c r="Q267" t="s">
        <v>122</v>
      </c>
      <c r="R267" t="s">
        <v>870</v>
      </c>
      <c r="T267" t="s">
        <v>149</v>
      </c>
      <c r="BI267" s="131" t="str">
        <f>HYPERLINK("#일위대가목록!A16","ZA00A002 →")</f>
        <v>ZA00A002 →</v>
      </c>
    </row>
    <row r="268" spans="1:61" ht="18.399999999999999" customHeight="1" x14ac:dyDescent="0.15">
      <c r="A268" s="47" t="s">
        <v>872</v>
      </c>
      <c r="B268" s="48" t="s">
        <v>122</v>
      </c>
      <c r="C268" s="91"/>
      <c r="D268" s="48" t="s">
        <v>122</v>
      </c>
      <c r="E268" s="50">
        <f t="shared" si="49"/>
        <v>0</v>
      </c>
      <c r="F268" s="50" t="e">
        <f t="shared" si="48"/>
        <v>#REF!</v>
      </c>
      <c r="G268" s="71"/>
      <c r="H268" s="50" t="e">
        <f>TRUNC(H269+H270+H273+H271+H272,0)</f>
        <v>#REF!</v>
      </c>
      <c r="I268" s="71"/>
      <c r="J268" s="50" t="e">
        <f>TRUNC(J269+J270+J273+J271+J272,0)</f>
        <v>#REF!</v>
      </c>
      <c r="K268" s="71"/>
      <c r="L268" s="50" t="e">
        <f>TRUNC(L269+L270+L273+L271+L272,0)</f>
        <v>#REF!</v>
      </c>
      <c r="M268" s="52" t="s">
        <v>122</v>
      </c>
      <c r="N268" t="s">
        <v>122</v>
      </c>
      <c r="P268" t="s">
        <v>214</v>
      </c>
      <c r="Q268" t="s">
        <v>122</v>
      </c>
      <c r="R268" t="s">
        <v>122</v>
      </c>
    </row>
    <row r="269" spans="1:61" ht="18.399999999999999" customHeight="1" x14ac:dyDescent="0.15">
      <c r="A269" s="6" t="s">
        <v>64</v>
      </c>
      <c r="B269" s="2" t="s">
        <v>863</v>
      </c>
      <c r="C269" s="81">
        <v>1</v>
      </c>
      <c r="D269" s="2" t="s">
        <v>89</v>
      </c>
      <c r="E269" s="9" t="e">
        <f t="shared" si="49"/>
        <v>#REF!</v>
      </c>
      <c r="F269" s="9" t="e">
        <f t="shared" si="48"/>
        <v>#REF!</v>
      </c>
      <c r="G269" s="9" t="e">
        <f>#REF!</f>
        <v>#REF!</v>
      </c>
      <c r="H269" s="9" t="e">
        <f>TRUNC(G269*C269,0)</f>
        <v>#REF!</v>
      </c>
      <c r="I269" s="9" t="e">
        <f>#REF!</f>
        <v>#REF!</v>
      </c>
      <c r="J269" s="9" t="e">
        <f>TRUNC(I269*C269,0)</f>
        <v>#REF!</v>
      </c>
      <c r="K269" s="9" t="e">
        <f>#REF!</f>
        <v>#REF!</v>
      </c>
      <c r="L269" s="9" t="e">
        <f>TRUNC(K269*C269,0)</f>
        <v>#REF!</v>
      </c>
      <c r="M269" s="7" t="s">
        <v>122</v>
      </c>
      <c r="N269" t="s">
        <v>122</v>
      </c>
      <c r="P269" t="s">
        <v>568</v>
      </c>
      <c r="Q269" t="s">
        <v>122</v>
      </c>
      <c r="R269" t="s">
        <v>868</v>
      </c>
      <c r="T269" t="s">
        <v>149</v>
      </c>
      <c r="BI269" s="131" t="str">
        <f>HYPERLINK("#일위대가목록!A17","ZA00C001 →")</f>
        <v>ZA00C001 →</v>
      </c>
    </row>
    <row r="270" spans="1:61" ht="18.399999999999999" customHeight="1" x14ac:dyDescent="0.15">
      <c r="A270" s="6" t="s">
        <v>64</v>
      </c>
      <c r="B270" s="2" t="s">
        <v>864</v>
      </c>
      <c r="C270" s="81">
        <v>1</v>
      </c>
      <c r="D270" s="2" t="s">
        <v>89</v>
      </c>
      <c r="E270" s="9" t="e">
        <f t="shared" si="49"/>
        <v>#REF!</v>
      </c>
      <c r="F270" s="9" t="e">
        <f t="shared" si="48"/>
        <v>#REF!</v>
      </c>
      <c r="G270" s="9" t="e">
        <f>#REF!</f>
        <v>#REF!</v>
      </c>
      <c r="H270" s="9" t="e">
        <f>TRUNC(G270*C270,0)</f>
        <v>#REF!</v>
      </c>
      <c r="I270" s="9" t="e">
        <f>#REF!</f>
        <v>#REF!</v>
      </c>
      <c r="J270" s="9" t="e">
        <f>TRUNC(I270*C270,0)</f>
        <v>#REF!</v>
      </c>
      <c r="K270" s="9" t="e">
        <f>#REF!</f>
        <v>#REF!</v>
      </c>
      <c r="L270" s="9" t="e">
        <f>TRUNC(K270*C270,0)</f>
        <v>#REF!</v>
      </c>
      <c r="M270" s="7" t="s">
        <v>122</v>
      </c>
      <c r="N270" t="s">
        <v>122</v>
      </c>
      <c r="P270" t="s">
        <v>560</v>
      </c>
      <c r="Q270" t="s">
        <v>122</v>
      </c>
      <c r="R270" t="s">
        <v>869</v>
      </c>
      <c r="T270" t="s">
        <v>149</v>
      </c>
      <c r="BI270" s="131" t="str">
        <f>HYPERLINK("#일위대가목록!A18","ZA00C002 →")</f>
        <v>ZA00C002 →</v>
      </c>
    </row>
    <row r="271" spans="1:61" ht="18.399999999999999" customHeight="1" x14ac:dyDescent="0.15">
      <c r="A271" s="53" t="s">
        <v>246</v>
      </c>
      <c r="B271" s="54" t="s">
        <v>863</v>
      </c>
      <c r="C271" s="130">
        <v>1</v>
      </c>
      <c r="D271" s="54" t="s">
        <v>89</v>
      </c>
      <c r="E271" s="56" t="e">
        <f t="shared" ref="E271:F273" si="50">G271+I271+K271</f>
        <v>#REF!</v>
      </c>
      <c r="F271" s="56" t="e">
        <f t="shared" si="50"/>
        <v>#REF!</v>
      </c>
      <c r="G271" s="56" t="e">
        <f>#REF!</f>
        <v>#REF!</v>
      </c>
      <c r="H271" s="56" t="e">
        <f>TRUNC(G271*C271,0)</f>
        <v>#REF!</v>
      </c>
      <c r="I271" s="56" t="e">
        <f>#REF!</f>
        <v>#REF!</v>
      </c>
      <c r="J271" s="56" t="e">
        <f>TRUNC(I271*C271,0)</f>
        <v>#REF!</v>
      </c>
      <c r="K271" s="56" t="e">
        <f>#REF!</f>
        <v>#REF!</v>
      </c>
      <c r="L271" s="56" t="e">
        <f>TRUNC(K271*C271,0)</f>
        <v>#REF!</v>
      </c>
      <c r="M271" s="58" t="s">
        <v>122</v>
      </c>
      <c r="BI271" s="18"/>
    </row>
    <row r="272" spans="1:61" ht="18.399999999999999" customHeight="1" x14ac:dyDescent="0.15">
      <c r="A272" s="53" t="s">
        <v>246</v>
      </c>
      <c r="B272" s="54" t="s">
        <v>864</v>
      </c>
      <c r="C272" s="130">
        <v>1</v>
      </c>
      <c r="D272" s="54" t="s">
        <v>89</v>
      </c>
      <c r="E272" s="56" t="e">
        <f t="shared" si="50"/>
        <v>#REF!</v>
      </c>
      <c r="F272" s="56" t="e">
        <f t="shared" si="50"/>
        <v>#REF!</v>
      </c>
      <c r="G272" s="56" t="e">
        <f>#REF!</f>
        <v>#REF!</v>
      </c>
      <c r="H272" s="56" t="e">
        <f>TRUNC(G272*C272,0)</f>
        <v>#REF!</v>
      </c>
      <c r="I272" s="56" t="e">
        <f>#REF!</f>
        <v>#REF!</v>
      </c>
      <c r="J272" s="56" t="e">
        <f>TRUNC(I272*C272,0)</f>
        <v>#REF!</v>
      </c>
      <c r="K272" s="56" t="e">
        <f>#REF!</f>
        <v>#REF!</v>
      </c>
      <c r="L272" s="56" t="e">
        <f>TRUNC(K272*C272,0)</f>
        <v>#REF!</v>
      </c>
      <c r="M272" s="58" t="s">
        <v>122</v>
      </c>
      <c r="BI272" s="18"/>
    </row>
    <row r="273" spans="1:61" ht="18.399999999999999" customHeight="1" x14ac:dyDescent="0.15">
      <c r="A273" s="53" t="s">
        <v>873</v>
      </c>
      <c r="B273" s="2" t="s">
        <v>732</v>
      </c>
      <c r="C273" s="81">
        <v>1</v>
      </c>
      <c r="D273" s="2" t="s">
        <v>219</v>
      </c>
      <c r="E273" s="56" t="e">
        <f t="shared" si="50"/>
        <v>#REF!</v>
      </c>
      <c r="F273" s="56" t="e">
        <f t="shared" si="50"/>
        <v>#REF!</v>
      </c>
      <c r="G273" s="56" t="e">
        <f>#REF!</f>
        <v>#REF!</v>
      </c>
      <c r="H273" s="56" t="e">
        <f>TRUNC(G273*C273,0)</f>
        <v>#REF!</v>
      </c>
      <c r="I273" s="56"/>
      <c r="J273" s="56">
        <f>TRUNC(I273*C273,0)</f>
        <v>0</v>
      </c>
      <c r="K273" s="56"/>
      <c r="L273" s="56">
        <f>TRUNC(K273*C273,0)</f>
        <v>0</v>
      </c>
      <c r="M273" s="7"/>
      <c r="N273">
        <f>(C269+C270)*0.05*2.35*1.02</f>
        <v>0.23970000000000002</v>
      </c>
      <c r="V273" s="3">
        <f>SUM(C269:C270)*0.05*2.35*1.02</f>
        <v>0.23970000000000002</v>
      </c>
      <c r="W273" s="82"/>
      <c r="BI273" s="18"/>
    </row>
    <row r="274" spans="1:61" ht="18.399999999999999" customHeight="1" x14ac:dyDescent="0.15">
      <c r="A274" s="47" t="s">
        <v>710</v>
      </c>
      <c r="B274" s="48" t="s">
        <v>122</v>
      </c>
      <c r="C274" s="91"/>
      <c r="D274" s="48" t="s">
        <v>122</v>
      </c>
      <c r="E274" s="50">
        <f t="shared" si="49"/>
        <v>0</v>
      </c>
      <c r="F274" s="50" t="e">
        <f t="shared" si="48"/>
        <v>#REF!</v>
      </c>
      <c r="G274" s="71"/>
      <c r="H274" s="50" t="e">
        <f>TRUNC(H275,0)</f>
        <v>#REF!</v>
      </c>
      <c r="I274" s="71"/>
      <c r="J274" s="50" t="e">
        <f>TRUNC(J275,0)</f>
        <v>#REF!</v>
      </c>
      <c r="K274" s="71"/>
      <c r="L274" s="50" t="e">
        <f>TRUNC(L275,0)</f>
        <v>#REF!</v>
      </c>
      <c r="M274" s="52" t="s">
        <v>122</v>
      </c>
      <c r="N274" t="s">
        <v>122</v>
      </c>
      <c r="P274" t="s">
        <v>567</v>
      </c>
      <c r="Q274" t="s">
        <v>122</v>
      </c>
      <c r="R274" t="s">
        <v>122</v>
      </c>
    </row>
    <row r="275" spans="1:61" ht="18.399999999999999" customHeight="1" x14ac:dyDescent="0.15">
      <c r="A275" s="6" t="s">
        <v>708</v>
      </c>
      <c r="B275" s="2" t="s">
        <v>122</v>
      </c>
      <c r="C275" s="3">
        <v>1</v>
      </c>
      <c r="D275" s="2" t="s">
        <v>89</v>
      </c>
      <c r="E275" s="9" t="e">
        <f t="shared" si="49"/>
        <v>#REF!</v>
      </c>
      <c r="F275" s="9" t="e">
        <f t="shared" si="48"/>
        <v>#REF!</v>
      </c>
      <c r="G275" s="9" t="e">
        <f>#REF!</f>
        <v>#REF!</v>
      </c>
      <c r="H275" s="9" t="e">
        <f>TRUNC(G275*C275,0)</f>
        <v>#REF!</v>
      </c>
      <c r="I275" s="9" t="e">
        <f>#REF!</f>
        <v>#REF!</v>
      </c>
      <c r="J275" s="9" t="e">
        <f>TRUNC(I275*C275,0)</f>
        <v>#REF!</v>
      </c>
      <c r="K275" s="9" t="e">
        <f>#REF!</f>
        <v>#REF!</v>
      </c>
      <c r="L275" s="9" t="e">
        <f>TRUNC(K275*C275,0)</f>
        <v>#REF!</v>
      </c>
      <c r="M275" s="7" t="s">
        <v>122</v>
      </c>
      <c r="N275" t="s">
        <v>122</v>
      </c>
      <c r="P275" t="s">
        <v>564</v>
      </c>
      <c r="Q275" t="s">
        <v>122</v>
      </c>
      <c r="R275" t="s">
        <v>51</v>
      </c>
      <c r="T275" t="s">
        <v>109</v>
      </c>
      <c r="BI275" s="131" t="str">
        <f>HYPERLINK("#일위대가목록!A5","SD00311A05 →")</f>
        <v>SD00311A05 →</v>
      </c>
    </row>
    <row r="276" spans="1:61" ht="18.399999999999999" customHeight="1" x14ac:dyDescent="0.15">
      <c r="A276" s="47" t="s">
        <v>874</v>
      </c>
      <c r="B276" s="48" t="s">
        <v>122</v>
      </c>
      <c r="C276" s="91"/>
      <c r="D276" s="48" t="s">
        <v>122</v>
      </c>
      <c r="E276" s="50">
        <f t="shared" si="49"/>
        <v>0</v>
      </c>
      <c r="F276" s="50" t="e">
        <f t="shared" si="48"/>
        <v>#REF!</v>
      </c>
      <c r="G276" s="71"/>
      <c r="H276" s="50" t="e">
        <f>TRUNC(H277+H278+H279+H280+H281,0)</f>
        <v>#REF!</v>
      </c>
      <c r="I276" s="71"/>
      <c r="J276" s="50" t="e">
        <f>TRUNC(J277+J278+J279+J280+J281,0)</f>
        <v>#REF!</v>
      </c>
      <c r="K276" s="71"/>
      <c r="L276" s="50" t="e">
        <f>TRUNC(L277+L278+L279+L280+L281,0)</f>
        <v>#REF!</v>
      </c>
      <c r="M276" s="52" t="s">
        <v>122</v>
      </c>
      <c r="N276" t="s">
        <v>122</v>
      </c>
      <c r="P276" t="s">
        <v>559</v>
      </c>
      <c r="Q276" t="s">
        <v>122</v>
      </c>
      <c r="R276" t="s">
        <v>122</v>
      </c>
    </row>
    <row r="277" spans="1:61" ht="18.399999999999999" customHeight="1" x14ac:dyDescent="0.15">
      <c r="A277" s="6" t="s">
        <v>656</v>
      </c>
      <c r="B277" s="2" t="s">
        <v>566</v>
      </c>
      <c r="C277" s="3">
        <v>1</v>
      </c>
      <c r="D277" s="2" t="s">
        <v>89</v>
      </c>
      <c r="E277" s="9" t="e">
        <f t="shared" si="49"/>
        <v>#REF!</v>
      </c>
      <c r="F277" s="9" t="e">
        <f t="shared" si="48"/>
        <v>#REF!</v>
      </c>
      <c r="G277" s="9" t="e">
        <f>#REF!</f>
        <v>#REF!</v>
      </c>
      <c r="H277" s="9" t="e">
        <f>TRUNC(G277*C277,0)</f>
        <v>#REF!</v>
      </c>
      <c r="I277" s="9" t="e">
        <f>#REF!</f>
        <v>#REF!</v>
      </c>
      <c r="J277" s="9" t="e">
        <f>TRUNC(I277*C277,0)</f>
        <v>#REF!</v>
      </c>
      <c r="K277" s="9" t="e">
        <f>#REF!</f>
        <v>#REF!</v>
      </c>
      <c r="L277" s="9" t="e">
        <f>TRUNC(K277*C277,0)</f>
        <v>#REF!</v>
      </c>
      <c r="M277" s="7" t="s">
        <v>122</v>
      </c>
      <c r="N277" t="s">
        <v>122</v>
      </c>
      <c r="P277" t="s">
        <v>577</v>
      </c>
      <c r="Q277" t="s">
        <v>122</v>
      </c>
      <c r="R277" t="s">
        <v>565</v>
      </c>
      <c r="T277" t="s">
        <v>109</v>
      </c>
      <c r="BI277" s="131" t="str">
        <f>HYPERLINK("#일위대가목록!A6","SF04420 →")</f>
        <v>SF04420 →</v>
      </c>
    </row>
    <row r="278" spans="1:61" ht="18.399999999999999" customHeight="1" x14ac:dyDescent="0.15">
      <c r="A278" s="6" t="s">
        <v>656</v>
      </c>
      <c r="B278" s="2" t="s">
        <v>563</v>
      </c>
      <c r="C278" s="3">
        <v>1</v>
      </c>
      <c r="D278" s="2" t="s">
        <v>89</v>
      </c>
      <c r="E278" s="9" t="e">
        <f t="shared" si="49"/>
        <v>#REF!</v>
      </c>
      <c r="F278" s="9" t="e">
        <f t="shared" si="48"/>
        <v>#REF!</v>
      </c>
      <c r="G278" s="9" t="e">
        <f>#REF!</f>
        <v>#REF!</v>
      </c>
      <c r="H278" s="9" t="e">
        <f>TRUNC(G278*C278,0)</f>
        <v>#REF!</v>
      </c>
      <c r="I278" s="9" t="e">
        <f>#REF!</f>
        <v>#REF!</v>
      </c>
      <c r="J278" s="9" t="e">
        <f>TRUNC(I278*C278,0)</f>
        <v>#REF!</v>
      </c>
      <c r="K278" s="9" t="e">
        <f>#REF!</f>
        <v>#REF!</v>
      </c>
      <c r="L278" s="9" t="e">
        <f>TRUNC(K278*C278,0)</f>
        <v>#REF!</v>
      </c>
      <c r="M278" s="7" t="s">
        <v>122</v>
      </c>
      <c r="N278" t="s">
        <v>122</v>
      </c>
      <c r="P278" t="s">
        <v>570</v>
      </c>
      <c r="Q278" t="s">
        <v>122</v>
      </c>
      <c r="R278" t="s">
        <v>562</v>
      </c>
      <c r="T278" t="s">
        <v>109</v>
      </c>
      <c r="BI278" s="131" t="str">
        <f>HYPERLINK("#일위대가목록!A7","SF04400 →")</f>
        <v>SF04400 →</v>
      </c>
    </row>
    <row r="279" spans="1:61" ht="18.399999999999999" customHeight="1" x14ac:dyDescent="0.15">
      <c r="A279" s="6" t="s">
        <v>348</v>
      </c>
      <c r="B279" s="2" t="s">
        <v>786</v>
      </c>
      <c r="C279" s="3">
        <v>1</v>
      </c>
      <c r="D279" s="2" t="s">
        <v>89</v>
      </c>
      <c r="E279" s="9" t="e">
        <f t="shared" si="49"/>
        <v>#REF!</v>
      </c>
      <c r="F279" s="9" t="e">
        <f t="shared" si="48"/>
        <v>#REF!</v>
      </c>
      <c r="G279" s="9" t="e">
        <f>#REF!</f>
        <v>#REF!</v>
      </c>
      <c r="H279" s="9" t="e">
        <f>TRUNC(G279*C279,0)</f>
        <v>#REF!</v>
      </c>
      <c r="I279" s="9" t="e">
        <f>#REF!</f>
        <v>#REF!</v>
      </c>
      <c r="J279" s="9" t="e">
        <f>TRUNC(I279*C279,0)</f>
        <v>#REF!</v>
      </c>
      <c r="K279" s="9" t="e">
        <f>#REF!</f>
        <v>#REF!</v>
      </c>
      <c r="L279" s="9" t="e">
        <f>TRUNC(K279*C279,0)</f>
        <v>#REF!</v>
      </c>
      <c r="M279" s="7" t="s">
        <v>122</v>
      </c>
      <c r="N279" t="s">
        <v>122</v>
      </c>
      <c r="P279" t="s">
        <v>569</v>
      </c>
      <c r="Q279" t="s">
        <v>122</v>
      </c>
      <c r="R279" t="s">
        <v>42</v>
      </c>
      <c r="T279" t="s">
        <v>109</v>
      </c>
      <c r="BI279" s="131" t="str">
        <f>HYPERLINK("#일위대가목록!A8","SD00258A1 →")</f>
        <v>SD00258A1 →</v>
      </c>
    </row>
    <row r="280" spans="1:61" ht="18.399999999999999" customHeight="1" x14ac:dyDescent="0.15">
      <c r="A280" s="6" t="s">
        <v>348</v>
      </c>
      <c r="B280" s="2" t="s">
        <v>38</v>
      </c>
      <c r="C280" s="3">
        <v>1</v>
      </c>
      <c r="D280" s="2" t="s">
        <v>89</v>
      </c>
      <c r="E280" s="9" t="e">
        <f t="shared" si="49"/>
        <v>#REF!</v>
      </c>
      <c r="F280" s="9" t="e">
        <f t="shared" si="48"/>
        <v>#REF!</v>
      </c>
      <c r="G280" s="9" t="e">
        <f>#REF!</f>
        <v>#REF!</v>
      </c>
      <c r="H280" s="9" t="e">
        <f>TRUNC(G280*C280,0)</f>
        <v>#REF!</v>
      </c>
      <c r="I280" s="9" t="e">
        <f>#REF!</f>
        <v>#REF!</v>
      </c>
      <c r="J280" s="9" t="e">
        <f>TRUNC(I280*C280,0)</f>
        <v>#REF!</v>
      </c>
      <c r="K280" s="9" t="e">
        <f>#REF!</f>
        <v>#REF!</v>
      </c>
      <c r="L280" s="9" t="e">
        <f>TRUNC(K280*C280,0)</f>
        <v>#REF!</v>
      </c>
      <c r="M280" s="7" t="s">
        <v>122</v>
      </c>
      <c r="N280" t="s">
        <v>122</v>
      </c>
      <c r="P280" t="s">
        <v>575</v>
      </c>
      <c r="Q280" t="s">
        <v>122</v>
      </c>
      <c r="R280" t="s">
        <v>803</v>
      </c>
      <c r="T280" t="s">
        <v>109</v>
      </c>
      <c r="BI280" s="131" t="str">
        <f>HYPERLINK("#일위대가목록!A9","SD00255A2 →")</f>
        <v>SD00255A2 →</v>
      </c>
    </row>
    <row r="281" spans="1:61" ht="18.399999999999999" customHeight="1" x14ac:dyDescent="0.15">
      <c r="A281" s="6" t="s">
        <v>348</v>
      </c>
      <c r="B281" s="2" t="s">
        <v>798</v>
      </c>
      <c r="C281" s="3">
        <v>1</v>
      </c>
      <c r="D281" s="2" t="s">
        <v>89</v>
      </c>
      <c r="E281" s="9" t="e">
        <f t="shared" si="49"/>
        <v>#REF!</v>
      </c>
      <c r="F281" s="9" t="e">
        <f t="shared" si="48"/>
        <v>#REF!</v>
      </c>
      <c r="G281" s="9" t="e">
        <f>#REF!</f>
        <v>#REF!</v>
      </c>
      <c r="H281" s="9" t="e">
        <f>TRUNC(G281*C281,0)</f>
        <v>#REF!</v>
      </c>
      <c r="I281" s="9" t="e">
        <f>#REF!</f>
        <v>#REF!</v>
      </c>
      <c r="J281" s="9" t="e">
        <f>TRUNC(I281*C281,0)</f>
        <v>#REF!</v>
      </c>
      <c r="K281" s="9" t="e">
        <f>#REF!</f>
        <v>#REF!</v>
      </c>
      <c r="L281" s="9" t="e">
        <f>TRUNC(K281*C281,0)</f>
        <v>#REF!</v>
      </c>
      <c r="M281" s="7" t="s">
        <v>122</v>
      </c>
      <c r="N281" t="s">
        <v>122</v>
      </c>
      <c r="P281" t="s">
        <v>576</v>
      </c>
      <c r="Q281" t="s">
        <v>122</v>
      </c>
      <c r="R281" t="s">
        <v>284</v>
      </c>
      <c r="T281" t="s">
        <v>109</v>
      </c>
      <c r="BI281" s="131" t="str">
        <f>HYPERLINK("#일위대가목록!A10","SD00254A3 →")</f>
        <v>SD00254A3 →</v>
      </c>
    </row>
    <row r="282" spans="1:61" ht="18.399999999999999" customHeight="1" x14ac:dyDescent="0.15">
      <c r="A282" s="47" t="s">
        <v>871</v>
      </c>
      <c r="B282" s="48" t="s">
        <v>122</v>
      </c>
      <c r="C282" s="91"/>
      <c r="D282" s="48" t="s">
        <v>122</v>
      </c>
      <c r="E282" s="50">
        <f t="shared" si="49"/>
        <v>0</v>
      </c>
      <c r="F282" s="50" t="e">
        <f t="shared" si="48"/>
        <v>#REF!</v>
      </c>
      <c r="G282" s="71"/>
      <c r="H282" s="50" t="e">
        <f>TRUNC(H283+H284+H285,0)</f>
        <v>#REF!</v>
      </c>
      <c r="I282" s="71"/>
      <c r="J282" s="50" t="e">
        <f>TRUNC(J283+J284+J285,0)</f>
        <v>#REF!</v>
      </c>
      <c r="K282" s="71"/>
      <c r="L282" s="50" t="e">
        <f>TRUNC(L283+L284+L285,0)</f>
        <v>#REF!</v>
      </c>
      <c r="M282" s="52" t="s">
        <v>122</v>
      </c>
      <c r="N282" t="s">
        <v>122</v>
      </c>
      <c r="P282" t="s">
        <v>572</v>
      </c>
      <c r="Q282" t="s">
        <v>122</v>
      </c>
      <c r="R282" t="s">
        <v>122</v>
      </c>
    </row>
    <row r="283" spans="1:61" ht="18.399999999999999" customHeight="1" x14ac:dyDescent="0.15">
      <c r="A283" s="6" t="s">
        <v>680</v>
      </c>
      <c r="B283" s="2" t="s">
        <v>659</v>
      </c>
      <c r="C283" s="3">
        <v>1</v>
      </c>
      <c r="D283" s="2" t="s">
        <v>148</v>
      </c>
      <c r="E283" s="9" t="e">
        <f t="shared" si="49"/>
        <v>#REF!</v>
      </c>
      <c r="F283" s="9" t="e">
        <f t="shared" si="48"/>
        <v>#REF!</v>
      </c>
      <c r="G283" s="9" t="e">
        <f>#REF!</f>
        <v>#REF!</v>
      </c>
      <c r="H283" s="9" t="e">
        <f>TRUNC(G283*C283,0)</f>
        <v>#REF!</v>
      </c>
      <c r="I283" s="9" t="e">
        <f>#REF!</f>
        <v>#REF!</v>
      </c>
      <c r="J283" s="9" t="e">
        <f>TRUNC(I283*C283,0)</f>
        <v>#REF!</v>
      </c>
      <c r="K283" s="9" t="e">
        <f>#REF!</f>
        <v>#REF!</v>
      </c>
      <c r="L283" s="9" t="e">
        <f>TRUNC(K283*C283,0)</f>
        <v>#REF!</v>
      </c>
      <c r="M283" s="7" t="s">
        <v>122</v>
      </c>
      <c r="N283" t="s">
        <v>122</v>
      </c>
      <c r="P283" t="s">
        <v>574</v>
      </c>
      <c r="Q283" t="s">
        <v>122</v>
      </c>
      <c r="R283" t="s">
        <v>461</v>
      </c>
      <c r="T283" t="s">
        <v>109</v>
      </c>
      <c r="BI283" s="131" t="str">
        <f>HYPERLINK("#일위대가목록!A11","SE06100 →")</f>
        <v>SE06100 →</v>
      </c>
    </row>
    <row r="284" spans="1:61" ht="18.399999999999999" customHeight="1" x14ac:dyDescent="0.15">
      <c r="A284" s="6" t="s">
        <v>680</v>
      </c>
      <c r="B284" s="2" t="s">
        <v>689</v>
      </c>
      <c r="C284" s="3">
        <v>1</v>
      </c>
      <c r="D284" s="2" t="s">
        <v>148</v>
      </c>
      <c r="E284" s="9" t="e">
        <f t="shared" si="49"/>
        <v>#REF!</v>
      </c>
      <c r="F284" s="9" t="e">
        <f t="shared" si="48"/>
        <v>#REF!</v>
      </c>
      <c r="G284" s="9" t="e">
        <f>#REF!</f>
        <v>#REF!</v>
      </c>
      <c r="H284" s="9" t="e">
        <f>TRUNC(G284*C284,0)</f>
        <v>#REF!</v>
      </c>
      <c r="I284" s="9" t="e">
        <f>#REF!</f>
        <v>#REF!</v>
      </c>
      <c r="J284" s="9" t="e">
        <f>TRUNC(I284*C284,0)</f>
        <v>#REF!</v>
      </c>
      <c r="K284" s="9" t="e">
        <f>#REF!</f>
        <v>#REF!</v>
      </c>
      <c r="L284" s="9" t="e">
        <f>TRUNC(K284*C284,0)</f>
        <v>#REF!</v>
      </c>
      <c r="M284" s="7" t="s">
        <v>122</v>
      </c>
      <c r="N284" t="s">
        <v>122</v>
      </c>
      <c r="P284" t="s">
        <v>573</v>
      </c>
      <c r="Q284" t="s">
        <v>122</v>
      </c>
      <c r="R284" t="s">
        <v>401</v>
      </c>
      <c r="T284" t="s">
        <v>109</v>
      </c>
      <c r="BI284" s="131" t="str">
        <f>HYPERLINK("#일위대가목록!A12","SE06200 →")</f>
        <v>SE06200 →</v>
      </c>
    </row>
    <row r="285" spans="1:61" ht="18.399999999999999" customHeight="1" x14ac:dyDescent="0.15">
      <c r="A285" s="6" t="s">
        <v>663</v>
      </c>
      <c r="B285" s="2" t="s">
        <v>536</v>
      </c>
      <c r="C285" s="3">
        <v>1</v>
      </c>
      <c r="D285" s="2" t="s">
        <v>148</v>
      </c>
      <c r="E285" s="9" t="e">
        <f t="shared" si="49"/>
        <v>#REF!</v>
      </c>
      <c r="F285" s="9" t="e">
        <f t="shared" si="48"/>
        <v>#REF!</v>
      </c>
      <c r="G285" s="9" t="e">
        <f>#REF!</f>
        <v>#REF!</v>
      </c>
      <c r="H285" s="9" t="e">
        <f>TRUNC(G285*C285,0)</f>
        <v>#REF!</v>
      </c>
      <c r="I285" s="9" t="e">
        <f>#REF!</f>
        <v>#REF!</v>
      </c>
      <c r="J285" s="9" t="e">
        <f>TRUNC(I285*C285,0)</f>
        <v>#REF!</v>
      </c>
      <c r="K285" s="9" t="e">
        <f>#REF!</f>
        <v>#REF!</v>
      </c>
      <c r="L285" s="9" t="e">
        <f>TRUNC(K285*C285,0)</f>
        <v>#REF!</v>
      </c>
      <c r="M285" s="7" t="s">
        <v>122</v>
      </c>
      <c r="N285" t="s">
        <v>122</v>
      </c>
      <c r="P285" t="s">
        <v>571</v>
      </c>
      <c r="Q285" t="s">
        <v>122</v>
      </c>
      <c r="R285" t="s">
        <v>492</v>
      </c>
      <c r="T285" t="s">
        <v>109</v>
      </c>
      <c r="BI285" s="131" t="str">
        <f>HYPERLINK("#일위대가목록!A13","SE06500 →")</f>
        <v>SE06500 →</v>
      </c>
    </row>
    <row r="286" spans="1:61" ht="18.399999999999999" customHeight="1" x14ac:dyDescent="0.15">
      <c r="A286" s="47" t="s">
        <v>713</v>
      </c>
      <c r="B286" s="48" t="s">
        <v>122</v>
      </c>
      <c r="C286" s="48"/>
      <c r="D286" s="48" t="s">
        <v>122</v>
      </c>
      <c r="E286" s="50">
        <f t="shared" si="49"/>
        <v>0</v>
      </c>
      <c r="F286" s="50" t="e">
        <f t="shared" si="48"/>
        <v>#REF!</v>
      </c>
      <c r="G286" s="71"/>
      <c r="H286" s="50" t="e">
        <f>TRUNC(SUM(H287:H293),0)</f>
        <v>#REF!</v>
      </c>
      <c r="I286" s="71"/>
      <c r="J286" s="50" t="e">
        <f>TRUNC(SUM(J287:J293),0)</f>
        <v>#REF!</v>
      </c>
      <c r="K286" s="71"/>
      <c r="L286" s="50" t="e">
        <f>TRUNC(SUM(L287:L293),0)</f>
        <v>#REF!</v>
      </c>
      <c r="M286" s="52" t="s">
        <v>122</v>
      </c>
      <c r="N286" t="s">
        <v>122</v>
      </c>
      <c r="P286" t="s">
        <v>578</v>
      </c>
      <c r="Q286" t="s">
        <v>122</v>
      </c>
      <c r="R286" t="s">
        <v>122</v>
      </c>
    </row>
    <row r="287" spans="1:61" ht="18.399999999999999" customHeight="1" x14ac:dyDescent="0.15">
      <c r="A287" s="6" t="s">
        <v>728</v>
      </c>
      <c r="B287" s="2" t="s">
        <v>715</v>
      </c>
      <c r="C287" s="3">
        <v>1</v>
      </c>
      <c r="D287" s="2" t="s">
        <v>154</v>
      </c>
      <c r="E287" s="9" t="e">
        <f>G287+I287+K287</f>
        <v>#REF!</v>
      </c>
      <c r="F287" s="9" t="e">
        <f>H287+J287+L287</f>
        <v>#REF!</v>
      </c>
      <c r="G287" s="9" t="e">
        <f>#REF!</f>
        <v>#REF!</v>
      </c>
      <c r="H287" s="9" t="e">
        <f>TRUNC(G287*C287,0)</f>
        <v>#REF!</v>
      </c>
      <c r="I287" s="9" t="e">
        <f>#REF!</f>
        <v>#REF!</v>
      </c>
      <c r="J287" s="9" t="e">
        <f>TRUNC(I287*C287,0)</f>
        <v>#REF!</v>
      </c>
      <c r="K287" s="9" t="e">
        <f>#REF!</f>
        <v>#REF!</v>
      </c>
      <c r="L287" s="9" t="e">
        <f>TRUNC(K287*C287,0)</f>
        <v>#REF!</v>
      </c>
      <c r="M287" s="7" t="s">
        <v>122</v>
      </c>
      <c r="N287" t="s">
        <v>122</v>
      </c>
      <c r="P287" t="s">
        <v>561</v>
      </c>
      <c r="Q287" t="s">
        <v>210</v>
      </c>
      <c r="R287" t="s">
        <v>122</v>
      </c>
    </row>
    <row r="288" spans="1:61" ht="18.399999999999999" customHeight="1" x14ac:dyDescent="0.15">
      <c r="A288" s="6" t="s">
        <v>749</v>
      </c>
      <c r="B288" s="2" t="s">
        <v>707</v>
      </c>
      <c r="C288" s="3">
        <v>1</v>
      </c>
      <c r="D288" s="2" t="s">
        <v>89</v>
      </c>
      <c r="E288" s="9">
        <f t="shared" ref="E288:E293" si="51">G288+I288+K288</f>
        <v>2665</v>
      </c>
      <c r="F288" s="9">
        <f t="shared" ref="F288:F294" si="52">H288+J288+L288</f>
        <v>2665</v>
      </c>
      <c r="G288" s="9">
        <v>791</v>
      </c>
      <c r="H288" s="9">
        <f t="shared" ref="H288:H293" si="53">TRUNC(G288*C288,0)</f>
        <v>791</v>
      </c>
      <c r="I288" s="9">
        <v>1130</v>
      </c>
      <c r="J288" s="9">
        <f t="shared" ref="J288:J293" si="54">TRUNC(I288*C288,0)</f>
        <v>1130</v>
      </c>
      <c r="K288" s="9">
        <v>744</v>
      </c>
      <c r="L288" s="9">
        <f t="shared" ref="L288:L293" si="55">TRUNC(K288*C288,0)</f>
        <v>744</v>
      </c>
      <c r="M288" s="7"/>
    </row>
    <row r="289" spans="1:61" ht="18.399999999999999" customHeight="1" x14ac:dyDescent="0.15">
      <c r="A289" s="6" t="s">
        <v>749</v>
      </c>
      <c r="B289" s="2" t="s">
        <v>709</v>
      </c>
      <c r="C289" s="3">
        <v>1</v>
      </c>
      <c r="D289" s="2" t="s">
        <v>89</v>
      </c>
      <c r="E289" s="9">
        <f t="shared" si="51"/>
        <v>3783</v>
      </c>
      <c r="F289" s="9">
        <f t="shared" si="52"/>
        <v>3783</v>
      </c>
      <c r="G289" s="9">
        <v>1024</v>
      </c>
      <c r="H289" s="9">
        <f t="shared" si="53"/>
        <v>1024</v>
      </c>
      <c r="I289" s="9">
        <v>1663</v>
      </c>
      <c r="J289" s="9">
        <f t="shared" si="54"/>
        <v>1663</v>
      </c>
      <c r="K289" s="9">
        <v>1096</v>
      </c>
      <c r="L289" s="9">
        <f t="shared" si="55"/>
        <v>1096</v>
      </c>
      <c r="M289" s="7"/>
    </row>
    <row r="290" spans="1:61" ht="18.399999999999999" customHeight="1" x14ac:dyDescent="0.15">
      <c r="A290" s="6" t="s">
        <v>749</v>
      </c>
      <c r="B290" s="2" t="s">
        <v>716</v>
      </c>
      <c r="C290" s="3">
        <v>1</v>
      </c>
      <c r="D290" s="2" t="s">
        <v>89</v>
      </c>
      <c r="E290" s="9">
        <f t="shared" si="51"/>
        <v>5284</v>
      </c>
      <c r="F290" s="9">
        <f t="shared" si="52"/>
        <v>5284</v>
      </c>
      <c r="G290" s="9">
        <v>1243</v>
      </c>
      <c r="H290" s="9">
        <f t="shared" si="53"/>
        <v>1243</v>
      </c>
      <c r="I290" s="9">
        <v>2694</v>
      </c>
      <c r="J290" s="9">
        <f t="shared" si="54"/>
        <v>2694</v>
      </c>
      <c r="K290" s="9">
        <v>1347</v>
      </c>
      <c r="L290" s="9">
        <f t="shared" si="55"/>
        <v>1347</v>
      </c>
      <c r="M290" s="7"/>
    </row>
    <row r="291" spans="1:61" ht="18.399999999999999" customHeight="1" x14ac:dyDescent="0.15">
      <c r="A291" s="6" t="s">
        <v>749</v>
      </c>
      <c r="B291" s="2" t="s">
        <v>330</v>
      </c>
      <c r="C291" s="3">
        <v>1</v>
      </c>
      <c r="D291" s="2" t="s">
        <v>89</v>
      </c>
      <c r="E291" s="9">
        <f t="shared" si="51"/>
        <v>3874</v>
      </c>
      <c r="F291" s="9">
        <f t="shared" si="52"/>
        <v>3874</v>
      </c>
      <c r="G291" s="9">
        <v>916</v>
      </c>
      <c r="H291" s="9">
        <f t="shared" si="53"/>
        <v>916</v>
      </c>
      <c r="I291" s="9">
        <v>2028</v>
      </c>
      <c r="J291" s="9">
        <f t="shared" si="54"/>
        <v>2028</v>
      </c>
      <c r="K291" s="9">
        <v>930</v>
      </c>
      <c r="L291" s="9">
        <f t="shared" si="55"/>
        <v>930</v>
      </c>
      <c r="M291" s="7"/>
    </row>
    <row r="292" spans="1:61" ht="18.399999999999999" customHeight="1" x14ac:dyDescent="0.15">
      <c r="A292" s="6" t="s">
        <v>749</v>
      </c>
      <c r="B292" s="2" t="s">
        <v>333</v>
      </c>
      <c r="C292" s="3">
        <v>1</v>
      </c>
      <c r="D292" s="2" t="s">
        <v>89</v>
      </c>
      <c r="E292" s="9">
        <f t="shared" si="51"/>
        <v>5560</v>
      </c>
      <c r="F292" s="9">
        <f t="shared" si="52"/>
        <v>5560</v>
      </c>
      <c r="G292" s="9">
        <v>1209</v>
      </c>
      <c r="H292" s="9">
        <f t="shared" si="53"/>
        <v>1209</v>
      </c>
      <c r="I292" s="9">
        <v>2980</v>
      </c>
      <c r="J292" s="9">
        <f t="shared" si="54"/>
        <v>2980</v>
      </c>
      <c r="K292" s="9">
        <v>1371</v>
      </c>
      <c r="L292" s="9">
        <f t="shared" si="55"/>
        <v>1371</v>
      </c>
      <c r="M292" s="7"/>
    </row>
    <row r="293" spans="1:61" ht="18.399999999999999" customHeight="1" x14ac:dyDescent="0.15">
      <c r="A293" s="6" t="s">
        <v>749</v>
      </c>
      <c r="B293" s="2" t="s">
        <v>329</v>
      </c>
      <c r="C293" s="3">
        <v>1</v>
      </c>
      <c r="D293" s="2" t="s">
        <v>89</v>
      </c>
      <c r="E293" s="9">
        <f t="shared" si="51"/>
        <v>10245</v>
      </c>
      <c r="F293" s="9">
        <f t="shared" si="52"/>
        <v>10245</v>
      </c>
      <c r="G293" s="9">
        <v>2018</v>
      </c>
      <c r="H293" s="9">
        <f t="shared" si="53"/>
        <v>2018</v>
      </c>
      <c r="I293" s="9">
        <v>5633</v>
      </c>
      <c r="J293" s="9">
        <f t="shared" si="54"/>
        <v>5633</v>
      </c>
      <c r="K293" s="9">
        <v>2594</v>
      </c>
      <c r="L293" s="9">
        <f t="shared" si="55"/>
        <v>2594</v>
      </c>
      <c r="M293" s="7"/>
    </row>
    <row r="294" spans="1:61" ht="18.399999999999999" hidden="1" customHeight="1" x14ac:dyDescent="0.15">
      <c r="A294" s="47" t="s">
        <v>252</v>
      </c>
      <c r="B294" s="48" t="s">
        <v>122</v>
      </c>
      <c r="C294" s="48"/>
      <c r="D294" s="48" t="s">
        <v>122</v>
      </c>
      <c r="E294" s="50">
        <f>G294+I294+K294</f>
        <v>0</v>
      </c>
      <c r="F294" s="50" t="e">
        <f t="shared" si="52"/>
        <v>#REF!</v>
      </c>
      <c r="G294" s="71"/>
      <c r="H294" s="50" t="e">
        <f>TRUNC(SUM(H295:H296),0)</f>
        <v>#REF!</v>
      </c>
      <c r="I294" s="71"/>
      <c r="J294" s="50" t="e">
        <f>TRUNC(SUM(J295:J296),0)</f>
        <v>#REF!</v>
      </c>
      <c r="K294" s="71"/>
      <c r="L294" s="50" t="e">
        <f>TRUNC(SUM(L295:L296),0)</f>
        <v>#REF!</v>
      </c>
      <c r="M294" s="52"/>
    </row>
    <row r="295" spans="1:61" ht="18.399999999999999" hidden="1" customHeight="1" x14ac:dyDescent="0.15">
      <c r="A295" s="83" t="s">
        <v>254</v>
      </c>
      <c r="B295" s="78"/>
      <c r="C295" s="87">
        <v>0</v>
      </c>
      <c r="D295" s="109" t="s">
        <v>89</v>
      </c>
      <c r="E295" s="84" t="e">
        <f>G295+I295+K295</f>
        <v>#REF!</v>
      </c>
      <c r="F295" s="84" t="e">
        <f>H295+J295+L295</f>
        <v>#REF!</v>
      </c>
      <c r="G295" s="84" t="e">
        <f>#REF!</f>
        <v>#REF!</v>
      </c>
      <c r="H295" s="84" t="e">
        <f>TRUNC(G295*C295,0)</f>
        <v>#REF!</v>
      </c>
      <c r="I295" s="84" t="e">
        <f>#REF!</f>
        <v>#REF!</v>
      </c>
      <c r="J295" s="84" t="e">
        <f>TRUNC(I295*C295,0)</f>
        <v>#REF!</v>
      </c>
      <c r="K295" s="84" t="e">
        <f>#REF!</f>
        <v>#REF!</v>
      </c>
      <c r="L295" s="84" t="e">
        <f>TRUNC(K295*C295,0)</f>
        <v>#REF!</v>
      </c>
      <c r="M295" s="7"/>
    </row>
    <row r="296" spans="1:61" ht="18.399999999999999" hidden="1" customHeight="1" x14ac:dyDescent="0.15">
      <c r="A296" s="83" t="s">
        <v>761</v>
      </c>
      <c r="B296" s="109"/>
      <c r="C296" s="112">
        <v>0</v>
      </c>
      <c r="D296" s="109" t="s">
        <v>89</v>
      </c>
      <c r="E296" s="84" t="e">
        <f>G296+I296+K296</f>
        <v>#REF!</v>
      </c>
      <c r="F296" s="110" t="e">
        <f>H296+J296+L296</f>
        <v>#REF!</v>
      </c>
      <c r="G296" s="110" t="e">
        <f>#REF!</f>
        <v>#REF!</v>
      </c>
      <c r="H296" s="110" t="e">
        <f>TRUNC(G296*C296,0)</f>
        <v>#REF!</v>
      </c>
      <c r="I296" s="110" t="e">
        <f>#REF!</f>
        <v>#REF!</v>
      </c>
      <c r="J296" s="110" t="e">
        <f>TRUNC(I296*C296,0)</f>
        <v>#REF!</v>
      </c>
      <c r="K296" s="110" t="e">
        <f>#REF!</f>
        <v>#REF!</v>
      </c>
      <c r="L296" s="110" t="e">
        <f>TRUNC(K296*C296,0)</f>
        <v>#REF!</v>
      </c>
      <c r="M296" s="7"/>
    </row>
    <row r="297" spans="1:61" ht="18.399999999999999" customHeight="1" x14ac:dyDescent="0.15">
      <c r="A297" s="6"/>
      <c r="B297" s="2"/>
      <c r="C297" s="59"/>
      <c r="D297" s="2"/>
      <c r="E297" s="9"/>
      <c r="F297" s="9"/>
      <c r="G297" s="1"/>
      <c r="H297" s="9"/>
      <c r="I297" s="1"/>
      <c r="J297" s="9"/>
      <c r="K297" s="1"/>
      <c r="L297" s="9"/>
      <c r="M297" s="7"/>
    </row>
    <row r="298" spans="1:61" ht="18.399999999999999" customHeight="1" x14ac:dyDescent="0.15">
      <c r="A298" s="41" t="s">
        <v>860</v>
      </c>
      <c r="B298" s="42"/>
      <c r="C298" s="61">
        <v>1</v>
      </c>
      <c r="D298" s="42" t="s">
        <v>98</v>
      </c>
      <c r="E298" s="43"/>
      <c r="F298" s="44" t="e">
        <f t="shared" ref="E298:F306" si="56">H298+J298+L298</f>
        <v>#REF!</v>
      </c>
      <c r="G298" s="45"/>
      <c r="H298" s="44" t="e">
        <f>TRUNC(H301+H304+H305,0)</f>
        <v>#REF!</v>
      </c>
      <c r="I298" s="45"/>
      <c r="J298" s="44" t="e">
        <f>TRUNC(J301+J304+J305,0)</f>
        <v>#REF!</v>
      </c>
      <c r="K298" s="43"/>
      <c r="L298" s="44" t="e">
        <f>TRUNC(L301+L304+L305,0)</f>
        <v>#REF!</v>
      </c>
      <c r="M298" s="46" t="s">
        <v>122</v>
      </c>
    </row>
    <row r="299" spans="1:61" ht="18.399999999999999" customHeight="1" x14ac:dyDescent="0.15">
      <c r="A299" s="53"/>
      <c r="B299" s="54"/>
      <c r="C299" s="62"/>
      <c r="D299" s="54"/>
      <c r="E299" s="55"/>
      <c r="F299" s="56"/>
      <c r="G299" s="57"/>
      <c r="H299" s="56"/>
      <c r="I299" s="57"/>
      <c r="J299" s="56"/>
      <c r="K299" s="55"/>
      <c r="L299" s="56"/>
      <c r="M299" s="58"/>
    </row>
    <row r="300" spans="1:61" ht="18.399999999999999" customHeight="1" x14ac:dyDescent="0.15">
      <c r="A300" s="47" t="s">
        <v>24</v>
      </c>
      <c r="B300" s="48" t="s">
        <v>122</v>
      </c>
      <c r="C300" s="63">
        <v>1</v>
      </c>
      <c r="D300" s="48" t="s">
        <v>98</v>
      </c>
      <c r="E300" s="49"/>
      <c r="F300" s="50" t="e">
        <f t="shared" si="56"/>
        <v>#REF!</v>
      </c>
      <c r="G300" s="51"/>
      <c r="H300" s="50" t="e">
        <f>TRUNC(H301,0)</f>
        <v>#REF!</v>
      </c>
      <c r="I300" s="51"/>
      <c r="J300" s="50" t="e">
        <f>TRUNC(J301,0)</f>
        <v>#REF!</v>
      </c>
      <c r="K300" s="50"/>
      <c r="L300" s="50" t="e">
        <f>TRUNC(L301,0)</f>
        <v>#REF!</v>
      </c>
      <c r="M300" s="52" t="s">
        <v>122</v>
      </c>
      <c r="N300" t="s">
        <v>122</v>
      </c>
      <c r="O300" t="s">
        <v>395</v>
      </c>
    </row>
    <row r="301" spans="1:61" ht="18.399999999999999" customHeight="1" x14ac:dyDescent="0.15">
      <c r="A301" s="6" t="s">
        <v>806</v>
      </c>
      <c r="B301" s="2" t="s">
        <v>465</v>
      </c>
      <c r="C301" s="59">
        <v>1</v>
      </c>
      <c r="D301" s="2" t="s">
        <v>120</v>
      </c>
      <c r="E301" s="40" t="e">
        <f t="shared" si="56"/>
        <v>#REF!</v>
      </c>
      <c r="F301" s="9" t="e">
        <f t="shared" si="56"/>
        <v>#REF!</v>
      </c>
      <c r="G301" s="9" t="e">
        <f>#REF!</f>
        <v>#REF!</v>
      </c>
      <c r="H301" s="9" t="e">
        <f>TRUNC(G301*C301,0)</f>
        <v>#REF!</v>
      </c>
      <c r="I301" s="9" t="e">
        <f>#REF!</f>
        <v>#REF!</v>
      </c>
      <c r="J301" s="9" t="e">
        <f>TRUNC(I301*C301,0)</f>
        <v>#REF!</v>
      </c>
      <c r="K301" s="9" t="e">
        <f>#REF!</f>
        <v>#REF!</v>
      </c>
      <c r="L301" s="9" t="e">
        <f>TRUNC(K301*C301,0)</f>
        <v>#REF!</v>
      </c>
      <c r="M301" s="7" t="s">
        <v>122</v>
      </c>
      <c r="N301" t="s">
        <v>122</v>
      </c>
      <c r="P301" t="s">
        <v>174</v>
      </c>
      <c r="Q301" t="s">
        <v>122</v>
      </c>
      <c r="R301" t="s">
        <v>523</v>
      </c>
      <c r="BI301" s="131" t="str">
        <f>HYPERLINK("#경비!A9","GTR2040 →")</f>
        <v>GTR2040 →</v>
      </c>
    </row>
    <row r="302" spans="1:61" ht="18.399999999999999" customHeight="1" x14ac:dyDescent="0.15">
      <c r="A302" s="6" t="s">
        <v>238</v>
      </c>
      <c r="B302" s="2" t="s">
        <v>122</v>
      </c>
      <c r="C302" s="59"/>
      <c r="D302" s="2" t="s">
        <v>122</v>
      </c>
      <c r="E302" s="9">
        <f t="shared" si="56"/>
        <v>0</v>
      </c>
      <c r="F302" s="9">
        <f t="shared" si="56"/>
        <v>0</v>
      </c>
      <c r="G302" s="1"/>
      <c r="H302" s="9">
        <v>0</v>
      </c>
      <c r="I302" s="1"/>
      <c r="J302" s="9">
        <v>0</v>
      </c>
      <c r="K302" s="1"/>
      <c r="L302" s="9">
        <v>0</v>
      </c>
      <c r="M302" s="7" t="s">
        <v>122</v>
      </c>
      <c r="N302" t="s">
        <v>122</v>
      </c>
      <c r="P302" t="s">
        <v>97</v>
      </c>
      <c r="Q302" t="s">
        <v>122</v>
      </c>
      <c r="R302" t="s">
        <v>122</v>
      </c>
    </row>
    <row r="303" spans="1:61" ht="18.399999999999999" customHeight="1" x14ac:dyDescent="0.15">
      <c r="A303" s="47" t="s">
        <v>764</v>
      </c>
      <c r="B303" s="48" t="s">
        <v>122</v>
      </c>
      <c r="C303" s="63">
        <v>1</v>
      </c>
      <c r="D303" s="48" t="s">
        <v>98</v>
      </c>
      <c r="E303" s="50">
        <f t="shared" si="56"/>
        <v>0</v>
      </c>
      <c r="F303" s="50" t="e">
        <f t="shared" si="56"/>
        <v>#REF!</v>
      </c>
      <c r="G303" s="51"/>
      <c r="H303" s="50" t="e">
        <f>TRUNC(H304+H305,0)</f>
        <v>#REF!</v>
      </c>
      <c r="I303" s="51"/>
      <c r="J303" s="50" t="e">
        <f>TRUNC(J304+J305,0)</f>
        <v>#REF!</v>
      </c>
      <c r="K303" s="50"/>
      <c r="L303" s="50" t="e">
        <f>TRUNC(L304+L305,0)</f>
        <v>#REF!</v>
      </c>
      <c r="M303" s="52" t="s">
        <v>122</v>
      </c>
      <c r="N303" t="s">
        <v>122</v>
      </c>
      <c r="O303" t="s">
        <v>471</v>
      </c>
    </row>
    <row r="304" spans="1:61" ht="18.399999999999999" customHeight="1" x14ac:dyDescent="0.15">
      <c r="A304" s="6" t="s">
        <v>69</v>
      </c>
      <c r="B304" s="2" t="s">
        <v>456</v>
      </c>
      <c r="C304" s="59">
        <v>1</v>
      </c>
      <c r="D304" s="2" t="s">
        <v>120</v>
      </c>
      <c r="E304" s="9" t="e">
        <f t="shared" si="56"/>
        <v>#REF!</v>
      </c>
      <c r="F304" s="9" t="e">
        <f t="shared" si="56"/>
        <v>#REF!</v>
      </c>
      <c r="G304" s="9" t="e">
        <f>#REF!</f>
        <v>#REF!</v>
      </c>
      <c r="H304" s="9" t="e">
        <f>TRUNC(G304*C304,0)</f>
        <v>#REF!</v>
      </c>
      <c r="I304" s="9" t="e">
        <f>#REF!</f>
        <v>#REF!</v>
      </c>
      <c r="J304" s="9" t="e">
        <f>TRUNC(I304*C304,0)</f>
        <v>#REF!</v>
      </c>
      <c r="K304" s="9" t="e">
        <f>#REF!</f>
        <v>#REF!</v>
      </c>
      <c r="L304" s="9" t="e">
        <f>TRUNC(K304*C304,0)</f>
        <v>#REF!</v>
      </c>
      <c r="M304" s="7" t="s">
        <v>122</v>
      </c>
      <c r="N304" t="s">
        <v>122</v>
      </c>
      <c r="P304" t="s">
        <v>174</v>
      </c>
      <c r="Q304" t="s">
        <v>122</v>
      </c>
      <c r="R304" t="s">
        <v>478</v>
      </c>
      <c r="BI304" s="131" t="str">
        <f>HYPERLINK("#경비!A7","GTR2010 →")</f>
        <v>GTR2010 →</v>
      </c>
    </row>
    <row r="305" spans="1:61" ht="18.399999999999999" customHeight="1" x14ac:dyDescent="0.15">
      <c r="A305" s="6" t="s">
        <v>69</v>
      </c>
      <c r="B305" s="2" t="s">
        <v>407</v>
      </c>
      <c r="C305" s="59">
        <v>1</v>
      </c>
      <c r="D305" s="2" t="s">
        <v>120</v>
      </c>
      <c r="E305" s="9" t="e">
        <f t="shared" si="56"/>
        <v>#REF!</v>
      </c>
      <c r="F305" s="9" t="e">
        <f t="shared" si="56"/>
        <v>#REF!</v>
      </c>
      <c r="G305" s="9" t="e">
        <f>#REF!</f>
        <v>#REF!</v>
      </c>
      <c r="H305" s="9" t="e">
        <f>TRUNC(G305*C305,0)</f>
        <v>#REF!</v>
      </c>
      <c r="I305" s="9" t="e">
        <f>#REF!</f>
        <v>#REF!</v>
      </c>
      <c r="J305" s="9" t="e">
        <f>TRUNC(I305*C305,0)</f>
        <v>#REF!</v>
      </c>
      <c r="K305" s="9" t="e">
        <f>#REF!</f>
        <v>#REF!</v>
      </c>
      <c r="L305" s="9" t="e">
        <f>TRUNC(K305*C305,0)</f>
        <v>#REF!</v>
      </c>
      <c r="M305" s="7" t="s">
        <v>122</v>
      </c>
      <c r="N305" t="s">
        <v>122</v>
      </c>
      <c r="P305" t="s">
        <v>97</v>
      </c>
      <c r="Q305" t="s">
        <v>122</v>
      </c>
      <c r="R305" t="s">
        <v>414</v>
      </c>
      <c r="BI305" s="131" t="str">
        <f>HYPERLINK("#경비!A8","GTR2020 →")</f>
        <v>GTR2020 →</v>
      </c>
    </row>
    <row r="306" spans="1:61" ht="18.399999999999999" customHeight="1" x14ac:dyDescent="0.15">
      <c r="A306" s="6" t="s">
        <v>238</v>
      </c>
      <c r="B306" s="2" t="s">
        <v>122</v>
      </c>
      <c r="C306" s="59"/>
      <c r="D306" s="2" t="s">
        <v>122</v>
      </c>
      <c r="E306" s="9">
        <f t="shared" si="56"/>
        <v>0</v>
      </c>
      <c r="F306" s="9">
        <f t="shared" si="56"/>
        <v>0</v>
      </c>
      <c r="G306" s="1"/>
      <c r="H306" s="9">
        <v>0</v>
      </c>
      <c r="I306" s="1"/>
      <c r="J306" s="9">
        <v>0</v>
      </c>
      <c r="K306" s="1"/>
      <c r="L306" s="9">
        <v>0</v>
      </c>
      <c r="M306" s="7" t="s">
        <v>122</v>
      </c>
      <c r="N306" t="s">
        <v>122</v>
      </c>
      <c r="P306" t="s">
        <v>159</v>
      </c>
      <c r="Q306" t="s">
        <v>210</v>
      </c>
      <c r="R306" t="s">
        <v>122</v>
      </c>
    </row>
    <row r="307" spans="1:61" ht="18.399999999999999" customHeight="1" x14ac:dyDescent="0.15">
      <c r="A307" s="14"/>
      <c r="B307" s="15"/>
      <c r="C307" s="64"/>
      <c r="D307" s="15"/>
      <c r="E307" s="15"/>
      <c r="F307" s="15"/>
      <c r="G307" s="15"/>
      <c r="H307" s="15"/>
      <c r="I307" s="15"/>
      <c r="J307" s="15"/>
      <c r="K307" s="15"/>
      <c r="L307" s="15"/>
      <c r="M307" s="17"/>
    </row>
  </sheetData>
  <mergeCells count="9">
    <mergeCell ref="I2:J2"/>
    <mergeCell ref="K2:L2"/>
    <mergeCell ref="M2:M3"/>
    <mergeCell ref="A2:A3"/>
    <mergeCell ref="B2:B3"/>
    <mergeCell ref="C2:C3"/>
    <mergeCell ref="D2:D3"/>
    <mergeCell ref="E2:F2"/>
    <mergeCell ref="G2:H2"/>
  </mergeCells>
  <phoneticPr fontId="30" type="noConversion"/>
  <pageMargins left="0.31486111879348755" right="0.31486111879348755" top="1" bottom="0.59041666984558105" header="0.5" footer="0.5"/>
  <pageSetup paperSize="9" scale="94" fitToHeight="0" orientation="landscape" r:id="rId1"/>
  <headerFooter alignWithMargins="0">
    <oddHeader>&amp;R&amp;"맑은 고딕,Regular"&amp;11Page : &amp;P/&amp;N</oddHeader>
  </headerFooter>
  <rowBreaks count="5" manualBreakCount="5">
    <brk id="31" max="16383" man="1"/>
    <brk id="70" max="16383" man="1"/>
    <brk id="120" max="16383" man="1"/>
    <brk id="187" max="16383" man="1"/>
    <brk id="248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갑지</vt:lpstr>
      <vt:lpstr>원가계산서(총괄)</vt:lpstr>
      <vt:lpstr>내역서(총괄)</vt:lpstr>
      <vt:lpstr>원가계산서(기초단가)</vt:lpstr>
      <vt:lpstr>내역서(기초단가)</vt:lpstr>
      <vt:lpstr>'내역서(기초단가)'!Print_Area</vt:lpstr>
      <vt:lpstr>'내역서(총괄)'!Print_Area</vt:lpstr>
      <vt:lpstr>'원가계산서(총괄)'!Print_Area</vt:lpstr>
      <vt:lpstr>'내역서(기초단가)'!Print_Titles</vt:lpstr>
      <vt:lpstr>'내역서(총괄)'!Print_Titles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8</cp:revision>
  <cp:lastPrinted>2026-09-04T06:46:49Z</cp:lastPrinted>
  <dcterms:created xsi:type="dcterms:W3CDTF">2021-02-01T14:05:26Z</dcterms:created>
  <dcterms:modified xsi:type="dcterms:W3CDTF">2026-09-12T00:04:52Z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Windows_10</vt:lpwstr>
  </property>
  <property fmtid="{F29F85E0-4FF9-1068-AB91-08002B27B3D9}" pid="254">
    <vt:lpwstr>12.0.0.4204</vt:lpwstr>
  </property>
  <property fmtid="{F29F85E0-4FF9-1068-AB91-08002B27B3D9}" pid="255">
    <vt:lpwstr/>
  </property>
</Properties>
</file>