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1. 농어촌사업부\01. 화성수원지사(2026)\수탁사업\장하지구\발주\"/>
    </mc:Choice>
  </mc:AlternateContent>
  <xr:revisionPtr revIDLastSave="0" documentId="13_ncr:1_{DE6B34DE-E0E8-4FD9-844A-F6ED1365F1FF}" xr6:coauthVersionLast="47" xr6:coauthVersionMax="47" xr10:uidLastSave="{00000000-0000-0000-0000-000000000000}"/>
  <bookViews>
    <workbookView xWindow="7965" yWindow="420" windowWidth="40620" windowHeight="20910" activeTab="1" xr2:uid="{A69137EB-43BA-4BE5-B256-EB2075F8F6CB}"/>
  </bookViews>
  <sheets>
    <sheet name="제경비적용기준" sheetId="2" r:id="rId1"/>
    <sheet name="총 괄" sheetId="3" r:id="rId2"/>
    <sheet name="평 야 부" sheetId="4" r:id="rId3"/>
    <sheet name="부 대 공 사" sheetId="5" r:id="rId4"/>
    <sheet name="폐 기 물 처 리" sheetId="6" r:id="rId5"/>
    <sheet name="내역서" sheetId="7" r:id="rId6"/>
    <sheet name="일위목록" sheetId="8" r:id="rId7"/>
    <sheet name="Sheet1" sheetId="1" r:id="rId8"/>
  </sheets>
  <externalReferences>
    <externalReference r:id="rId9"/>
  </externalReferences>
  <definedNames>
    <definedName name="_" hidden="1">#REF!</definedName>
    <definedName name="__" localSheetId="0" hidden="1">#REF!</definedName>
    <definedName name="__" hidden="1">#REF!</definedName>
    <definedName name="__123Graph_A" hidden="1">#REF!</definedName>
    <definedName name="__123Graph_A공광전력" hidden="1">#REF!</definedName>
    <definedName name="__123Graph_B" localSheetId="0" hidden="1">#REF!</definedName>
    <definedName name="__123Graph_B" hidden="1">#REF!</definedName>
    <definedName name="__123Graph_B공광전력" hidden="1">#REF!</definedName>
    <definedName name="__123Graph_C공광전력" hidden="1">#REF!</definedName>
    <definedName name="__123Graph_D" hidden="1">#REF!</definedName>
    <definedName name="__123Graph_E" hidden="1">#REF!</definedName>
    <definedName name="__123Graph_F" hidden="1">#REF!</definedName>
    <definedName name="__123Graph_X" hidden="1">#REF!</definedName>
    <definedName name="__123Graph_X공광전력" hidden="1">#REF!</definedName>
    <definedName name="__1F" hidden="1">#N/A</definedName>
    <definedName name="__dfdfe" hidden="1">#REF!</definedName>
    <definedName name="__F1" hidden="1">{#N/A,#N/A,FALSE,"배수1"}</definedName>
    <definedName name="__FF1" hidden="1">{#N/A,#N/A,FALSE,"표지목차"}</definedName>
    <definedName name="__IntlFixup" hidden="1">TRUE</definedName>
    <definedName name="__P3" hidden="1">{#N/A,#N/A,FALSE,"배수1"}</definedName>
    <definedName name="__P4" hidden="1">{#N/A,#N/A,FALSE,"혼합골재"}</definedName>
    <definedName name="__P5" hidden="1">{#N/A,#N/A,FALSE,"배수1"}</definedName>
    <definedName name="__P6" hidden="1">{#N/A,#N/A,FALSE,"2~8번"}</definedName>
    <definedName name="__q1" hidden="1">{"'Sheet1'!$A$4","'Sheet1'!$A$9:$G$28"}</definedName>
    <definedName name="__QW1" hidden="1">{#N/A,#N/A,FALSE,"배수2"}</definedName>
    <definedName name="__RRR1" hidden="1">{#N/A,#N/A,FALSE,"포장2"}</definedName>
    <definedName name="__S3" hidden="1">{#N/A,#N/A,FALSE,"포장2"}</definedName>
    <definedName name="__wrm10" localSheetId="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1______________0_F" hidden="1">#REF!</definedName>
    <definedName name="_1_0_F" hidden="1">#REF!</definedName>
    <definedName name="_10_____0_Dist_" hidden="1">#REF!</definedName>
    <definedName name="_10_2___Parse" hidden="1">#REF!</definedName>
    <definedName name="_11___0_0__123Grap" hidden="1">#REF!</definedName>
    <definedName name="_110q1_" hidden="1">{"'Sheet1'!$A$4","'Sheet1'!$A$9:$G$28"}</definedName>
    <definedName name="_12___0_0_F" hidden="1">#REF!</definedName>
    <definedName name="_12_2_0_Parse" hidden="1">#REF!</definedName>
    <definedName name="_123S3_" hidden="1">{#N/A,#N/A,FALSE,"포장2"}</definedName>
    <definedName name="_13_0__123Grap" hidden="1">#REF!</definedName>
    <definedName name="_14_0_Dist_" hidden="1">#REF!</definedName>
    <definedName name="_15_0_F" hidden="1">#REF!</definedName>
    <definedName name="_16_0_F" hidden="1">#REF!</definedName>
    <definedName name="_17_0_0__123Grap" hidden="1">#REF!</definedName>
    <definedName name="_18_0_0_F" hidden="1">#REF!</definedName>
    <definedName name="_18F" hidden="1">#REF!</definedName>
    <definedName name="_19_2_0_Parse" hidden="1">#REF!</definedName>
    <definedName name="_1F" hidden="1">#N/A</definedName>
    <definedName name="_2______________0_F" hidden="1">#REF!</definedName>
    <definedName name="_2_0_F" localSheetId="0" hidden="1">#REF!</definedName>
    <definedName name="_2_0_F" hidden="1">#REF!</definedName>
    <definedName name="_2_2___Parse" localSheetId="0" hidden="1">#REF!</definedName>
    <definedName name="_2_2___Parse" hidden="1">#REF!</definedName>
    <definedName name="_2_2_0_Parse" localSheetId="0" hidden="1">#REF!</definedName>
    <definedName name="_2_2_0_Parse" hidden="1">#REF!</definedName>
    <definedName name="_20" hidden="1">#REF!</definedName>
    <definedName name="_20___¤§¤_¤¡" hidden="1">{#N/A,#N/A,FALSE,"Sheet1"}</definedName>
    <definedName name="_20_0_F" localSheetId="0" hidden="1">#REF!</definedName>
    <definedName name="_20_0_F" hidden="1">#REF!</definedName>
    <definedName name="_20_2_0_Parse" localSheetId="0" hidden="1">#REF!</definedName>
    <definedName name="_20_2_0_Parse" hidden="1">#REF!</definedName>
    <definedName name="_21_0_F" hidden="1">#N/A</definedName>
    <definedName name="_22_2___Parse" hidden="1">#N/A</definedName>
    <definedName name="_23_0_F" localSheetId="0" hidden="1">#REF!</definedName>
    <definedName name="_23_0_F" hidden="1">#REF!</definedName>
    <definedName name="_2309f" hidden="1">#REF!</definedName>
    <definedName name="_23fil" hidden="1">#REF!</definedName>
    <definedName name="_23i99" hidden="1">#REF!</definedName>
    <definedName name="_24_0_F" hidden="1">#N/A</definedName>
    <definedName name="_24342" hidden="1">#REF!</definedName>
    <definedName name="_25_0_F" localSheetId="0" hidden="1">#REF!</definedName>
    <definedName name="_25_0_F" hidden="1">#REF!</definedName>
    <definedName name="_25_2___Parse" hidden="1">#N/A</definedName>
    <definedName name="_26_0_F" hidden="1">#N/A</definedName>
    <definedName name="_27_0_F" hidden="1">#REF!</definedName>
    <definedName name="_27_2___Parse" hidden="1">#N/A</definedName>
    <definedName name="_28_0_F" localSheetId="0" hidden="1">#REF!</definedName>
    <definedName name="_28_0_F" hidden="1">#REF!</definedName>
    <definedName name="_29_0_F" hidden="1">#N/A</definedName>
    <definedName name="_2F" localSheetId="0" hidden="1">#REF!</definedName>
    <definedName name="_2F" hidden="1">#REF!</definedName>
    <definedName name="_3____________2_0_Parse" localSheetId="0" hidden="1">#REF!</definedName>
    <definedName name="_3____________2_0_Parse" hidden="1">#REF!</definedName>
    <definedName name="_3_0_F" localSheetId="2" hidden="1">#REF!</definedName>
    <definedName name="_3_0_F" hidden="1">#REF!</definedName>
    <definedName name="_3_2___Parse" hidden="1">#N/A</definedName>
    <definedName name="_3_2_0_Parse" hidden="1">#REF!</definedName>
    <definedName name="_30_2___Parse" hidden="1">#N/A</definedName>
    <definedName name="_323fil" hidden="1">#REF!</definedName>
    <definedName name="_324dfel" hidden="1">#REF!</definedName>
    <definedName name="_32fial" hidden="1">#REF!</definedName>
    <definedName name="_33___wrn.Ã¶°ñÁý°èÇ_._.5Ä­." hidden="1">{#N/A,#N/A,FALSE,"Sheet1"}</definedName>
    <definedName name="_333ddl" hidden="1">#REF!</definedName>
    <definedName name="_34__¤§¤_¤¡" hidden="1">{#N/A,#N/A,FALSE,"Sheet1"}</definedName>
    <definedName name="_34234if" hidden="1">#REF!</definedName>
    <definedName name="_36_____F" hidden="1">#REF!</definedName>
    <definedName name="_36_2___Parse" hidden="1">#REF!</definedName>
    <definedName name="_37__wrn.Ã¶°ñÁý°èÇ_._.5Ä­." hidden="1">{#N/A,#N/A,FALSE,"Sheet1"}</definedName>
    <definedName name="_3F" hidden="1">#REF!</definedName>
    <definedName name="_3ihil" hidden="1">#REF!</definedName>
    <definedName name="_4____________2_0_Parse" hidden="1">#REF!</definedName>
    <definedName name="_4_0_F" hidden="1">#REF!</definedName>
    <definedName name="_4_2___Parse" hidden="1">#N/A</definedName>
    <definedName name="_4_2_0_Parse" localSheetId="0" hidden="1">#REF!</definedName>
    <definedName name="_4_2_0_Parse" hidden="1">#REF!</definedName>
    <definedName name="_40_¤§¤_¤¡" hidden="1">{#N/A,#N/A,FALSE,"Sheet1"}</definedName>
    <definedName name="_41_2_0_Parse" hidden="1">#N/A</definedName>
    <definedName name="_42_2_0_Parse" localSheetId="0" hidden="1">#REF!</definedName>
    <definedName name="_42_2_0_Parse" hidden="1">#REF!</definedName>
    <definedName name="_44_0_0_F" hidden="1">#REF!</definedName>
    <definedName name="_45_2_0_Parse" hidden="1">#REF!</definedName>
    <definedName name="_47_2_0_Parse" hidden="1">#N/A</definedName>
    <definedName name="_48_2_0_Parse" localSheetId="0" hidden="1">#REF!</definedName>
    <definedName name="_48_2_0_Parse" hidden="1">#REF!</definedName>
    <definedName name="_5_________0_F" localSheetId="0" hidden="1">#REF!</definedName>
    <definedName name="_5_________0_F" hidden="1">#REF!</definedName>
    <definedName name="_51_2_0_Parse" localSheetId="0" hidden="1">#REF!</definedName>
    <definedName name="_51_2_0_Parse" hidden="1">#REF!</definedName>
    <definedName name="_52_2_0_Parse" hidden="1">#N/A</definedName>
    <definedName name="_57_2_0_Parse" hidden="1">#N/A</definedName>
    <definedName name="_58_2_0_Parse" localSheetId="0" hidden="1">#REF!</definedName>
    <definedName name="_58_2_0_Parse" hidden="1">#REF!</definedName>
    <definedName name="_58P3_" hidden="1">{#N/A,#N/A,FALSE,"배수1"}</definedName>
    <definedName name="_6_________0_F" localSheetId="0" hidden="1">#REF!</definedName>
    <definedName name="_6_________0_F" hidden="1">#REF!</definedName>
    <definedName name="_6_2___Parse" localSheetId="0" hidden="1">#REF!</definedName>
    <definedName name="_6_2___Parse" hidden="1">#REF!</definedName>
    <definedName name="_6_2_0_Parse" localSheetId="2" hidden="1">#REF!</definedName>
    <definedName name="_6_2_0_Parse" hidden="1">#REF!</definedName>
    <definedName name="_67_wrn.Ã¶°ñÁý°èÇ_._.5Ä­." hidden="1">{#N/A,#N/A,FALSE,"Sheet1"}</definedName>
    <definedName name="_6F" hidden="1">#REF!</definedName>
    <definedName name="_7_______2_0_Parse" hidden="1">#REF!</definedName>
    <definedName name="_71P4_" hidden="1">{#N/A,#N/A,FALSE,"혼합골재"}</definedName>
    <definedName name="_8_______2_0_Parse" hidden="1">#REF!</definedName>
    <definedName name="_8_0_F" hidden="1">#REF!</definedName>
    <definedName name="_8_2_0_Parse" hidden="1">#REF!</definedName>
    <definedName name="_84P5_" hidden="1">{#N/A,#N/A,FALSE,"배수1"}</definedName>
    <definedName name="_9_____0__123Grap" hidden="1">#REF!</definedName>
    <definedName name="_9_123Grap" hidden="1">#REF!</definedName>
    <definedName name="_97P6_" hidden="1">{#N/A,#N/A,FALSE,"2~8번"}</definedName>
    <definedName name="_A1" hidden="1">{#N/A,#N/A,FALSE,"2~8번"}</definedName>
    <definedName name="_A2" hidden="1">{#N/A,#N/A,FALSE,"운반시간"}</definedName>
    <definedName name="_A3" hidden="1">{#N/A,#N/A,FALSE,"2~8번"}</definedName>
    <definedName name="_A45" hidden="1">{#N/A,#N/A,FALSE,"조골재"}</definedName>
    <definedName name="_A5" hidden="1">{#N/A,#N/A,FALSE,"조골재"}</definedName>
    <definedName name="_A55" hidden="1">{#N/A,#N/A,FALSE,"조골재"}</definedName>
    <definedName name="_A6" hidden="1">{#N/A,#N/A,FALSE,"단가표지"}</definedName>
    <definedName name="_A65" hidden="1">{#N/A,#N/A,FALSE,"2~8번"}</definedName>
    <definedName name="_A7" hidden="1">{#N/A,#N/A,FALSE,"조골재"}</definedName>
    <definedName name="_A8" hidden="1">{#N/A,#N/A,FALSE,"2~8번"}</definedName>
    <definedName name="_A9" hidden="1">{#N/A,#N/A,FALSE,"조골재"}</definedName>
    <definedName name="_AA1" hidden="1">{#N/A,#N/A,FALSE,"골재소요량";#N/A,#N/A,FALSE,"골재소요량"}</definedName>
    <definedName name="_AA2" hidden="1">{#N/A,#N/A,FALSE,"조골재"}</definedName>
    <definedName name="_AA3" hidden="1">{#N/A,#N/A,FALSE,"조골재"}</definedName>
    <definedName name="_AA4" hidden="1">{#N/A,#N/A,FALSE,"운반시간"}</definedName>
    <definedName name="_AA5" hidden="1">{#N/A,#N/A,FALSE,"조골재"}</definedName>
    <definedName name="_AA6" hidden="1">{#N/A,#N/A,FALSE,"골재소요량";#N/A,#N/A,FALSE,"골재소요량"}</definedName>
    <definedName name="_AA7" hidden="1">{#N/A,#N/A,FALSE,"2~8번"}</definedName>
    <definedName name="_AA8" hidden="1">{#N/A,#N/A,FALSE,"조골재"}</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iblsl" hidden="1">#REF!</definedName>
    <definedName name="_bilil" hidden="1">#REF!</definedName>
    <definedName name="_bill" hidden="1">#REF!</definedName>
    <definedName name="_cceeil" hidden="1">#REF!</definedName>
    <definedName name="_ccill" hidden="1">#REF!</definedName>
    <definedName name="_cdill" hidden="1">#REF!</definedName>
    <definedName name="_cfecil" hidden="1">#REF!</definedName>
    <definedName name="_cfelllss" hidden="1">#REF!</definedName>
    <definedName name="_cicile" hidden="1">#REF!</definedName>
    <definedName name="_cill" hidden="1">#REF!</definedName>
    <definedName name="_ck" hidden="1">#REF!</definedName>
    <definedName name="_d2jkjl" hidden="1">#REF!</definedName>
    <definedName name="_d3fefe" hidden="1">#REF!</definedName>
    <definedName name="_daeidl" hidden="1">#REF!</definedName>
    <definedName name="_daeiel" hidden="1">#REF!</definedName>
    <definedName name="_dail" hidden="1">#REF!</definedName>
    <definedName name="_dcccil" hidden="1">#REF!</definedName>
    <definedName name="_ddaill" hidden="1">#REF!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hidden="1">#REF!</definedName>
    <definedName name="_Dist_Bin" hidden="1">#N/A</definedName>
    <definedName name="_Dist_Values" hidden="1">#N/A</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1" hidden="1">{#N/A,#N/A,FALSE,"배수1"}</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1" hidden="1">{#N/A,#N/A,FALSE,"표지목차"}</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2"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localSheetId="5" hidden="1">내역서!$D$1:$D$159</definedName>
    <definedName name="_xlnm._FilterDatabase" hidden="1">#N/A</definedName>
    <definedName name="_fiooe" localSheetId="0"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4" hidden="1">{#N/A,#N/A,FALSE,"운반시간"}</definedName>
    <definedName name="_gaile" hidden="1">#REF!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ill"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2" hidden="1">#REF!</definedName>
    <definedName name="_Key1" hidden="1">#REF!</definedName>
    <definedName name="_Key2" hidden="1">#N/A</definedName>
    <definedName name="_kfkf" hidden="1">#REF!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MatMult_A" hidden="1">#REF!</definedName>
    <definedName name="_MatMult_AxB" hidden="1">#REF!</definedName>
    <definedName name="_MatMult_B" hidden="1">#REF!</definedName>
    <definedName name="_mdidkl" localSheetId="0" hidden="1">#REF!</definedName>
    <definedName name="_mdidkl" hidden="1">#REF!</definedName>
    <definedName name="_mdiidld" localSheetId="0" hidden="1">#REF!</definedName>
    <definedName name="_mdiidld" hidden="1">#REF!</definedName>
    <definedName name="_mdill" localSheetId="0"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7" hidden="1">{#N/A,#N/A,FALSE,"골재소요량";#N/A,#N/A,FALSE,"골재소요량"}</definedName>
    <definedName name="_naeil" hidden="1">#REF!</definedName>
    <definedName name="_naiel" hidden="1">#REF!</definedName>
    <definedName name="_naill" hidden="1">#REF!</definedName>
    <definedName name="_ncikl" hidden="1">#REF!</definedName>
    <definedName name="_ncr2" hidden="1">{#N/A,#N/A,FALSE,"현장 NCR 분석";#N/A,#N/A,FALSE,"현장품질감사";#N/A,#N/A,FALSE,"현장품질감사"}</definedName>
    <definedName name="_ndiel" hidden="1">#REF!</definedName>
    <definedName name="_ndill" hidden="1">#REF!</definedName>
    <definedName name="_new" hidden="1">#REF!</definedName>
    <definedName name="_new2" hidden="1">#REF!</definedName>
    <definedName name="_ngsndi" hidden="1">#REF!</definedName>
    <definedName name="_nilei" hidden="1">#REF!</definedName>
    <definedName name="_nilief" hidden="1">#REF!</definedName>
    <definedName name="_nill" hidden="1">#REF!</definedName>
    <definedName name="_nsill" hidden="1">#REF!</definedName>
    <definedName name="_nsoidi" hidden="1">#REF!</definedName>
    <definedName name="_oill" hidden="1">#REF!</definedName>
    <definedName name="_oillu" hidden="1">#REF!</definedName>
    <definedName name="_Order1" hidden="1">255</definedName>
    <definedName name="_Order2" hidden="1">255</definedName>
    <definedName name="_P3" hidden="1">{#N/A,#N/A,FALSE,"배수1"}</definedName>
    <definedName name="_P4" hidden="1">{#N/A,#N/A,FALSE,"혼합골재"}</definedName>
    <definedName name="_P5" hidden="1">{#N/A,#N/A,FALSE,"배수1"}</definedName>
    <definedName name="_P6" hidden="1">{#N/A,#N/A,FALSE,"2~8번"}</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hidden="1">#N/A</definedName>
    <definedName name="_Parse_Out" hidden="1">#N/A</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QW1" hidden="1">{#N/A,#N/A,FALSE,"배수2"}</definedName>
    <definedName name="_Regression_Int" hidden="1">1</definedName>
    <definedName name="_Regression_Out" localSheetId="2" hidden="1">#REF!</definedName>
    <definedName name="_Regression_Out" hidden="1">#REF!</definedName>
    <definedName name="_Regression_X" localSheetId="2" hidden="1">#REF!</definedName>
    <definedName name="_Regression_X" hidden="1">#REF!</definedName>
    <definedName name="_Regression_Y" localSheetId="2"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RRR1" hidden="1">{#N/A,#N/A,FALSE,"포장2"}</definedName>
    <definedName name="_S3" hidden="1">{#N/A,#N/A,FALSE,"포장2"}</definedName>
    <definedName name="_seiell2" hidden="1">#REF!</definedName>
    <definedName name="_sfile" hidden="1">#REF!</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localSheetId="5" hidden="1">#REF!</definedName>
    <definedName name="_Sort" localSheetId="0" hidden="1">#REF!</definedName>
    <definedName name="_Sort" localSheetId="2" hidden="1">#REF!</definedName>
    <definedName name="_Sort" hidden="1">#REF!</definedName>
    <definedName name="_SORT1" hidden="1">#N/A</definedName>
    <definedName name="_ssoeoiif2" localSheetId="0" hidden="1">#REF!</definedName>
    <definedName name="_ssoeoiif2" hidden="1">#REF!</definedName>
    <definedName name="_Table1_In1" hidden="1">#N/A</definedName>
    <definedName name="_Table1_Out" hidden="1">#N/A</definedName>
    <definedName name="_uaiellis2" localSheetId="0" hidden="1">#REF!</definedName>
    <definedName name="_uaiellis2" hidden="1">#REF!</definedName>
    <definedName name="_uaill" localSheetId="0" hidden="1">#REF!</definedName>
    <definedName name="_uaill" hidden="1">#REF!</definedName>
    <definedName name="_udfill" localSheetId="0"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rm10" localSheetId="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재ㅐ햐" hidden="1">#REF!</definedName>
    <definedName name="a"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a"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a"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a"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a"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aaa" hidden="1">{#N/A,#N/A,FALSE,"속도"}</definedName>
    <definedName name="aaaa" localSheetId="3" hidden="1">{"'결과(하)'!$L$24"}</definedName>
    <definedName name="aaaa" localSheetId="0" hidden="1">{"'결과(하)'!$L$24"}</definedName>
    <definedName name="aaaa" localSheetId="2" hidden="1">{"'결과(하)'!$L$24"}</definedName>
    <definedName name="aaaa" localSheetId="4" hidden="1">{"'결과(하)'!$L$24"}</definedName>
    <definedName name="aaaa" hidden="1">{"'결과(하)'!$L$24"}</definedName>
    <definedName name="AAAA5" hidden="1">{#N/A,#N/A,FALSE,"골재소요량";#N/A,#N/A,FALSE,"골재소요량"}</definedName>
    <definedName name="aaaaa" hidden="1">{#N/A,#N/A,FALSE,"조골재"}</definedName>
    <definedName name="aaaaaa" hidden="1">{#N/A,#N/A,FALSE,"속도"}</definedName>
    <definedName name="aaaaaaaaaa" hidden="1">{#N/A,#N/A,FALSE,"운반시간"}</definedName>
    <definedName name="AAAAAAAAAAAAAAAAA" hidden="1">{#N/A,#N/A,FALSE,"배수2"}</definedName>
    <definedName name="Access_Button" hidden="1">"제당토적_제당토적_List"</definedName>
    <definedName name="Access_Button1" hidden="1">"물품목_2_제품테이블_List"</definedName>
    <definedName name="Access_Button2" hidden="1">"물품목_2_제품테이블_List"</definedName>
    <definedName name="Access_Button3" hidden="1">"카드발송_카드발송_List1"</definedName>
    <definedName name="Access_Button4" hidden="1">"업체현황_카드발송_List"</definedName>
    <definedName name="AccessDatabase" hidden="1">"C:\USER\NKD\제당토적.mdb"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localSheetId="2" hidden="1">#REF!</definedName>
    <definedName name="ACX" hidden="1">#REF!</definedName>
    <definedName name="adada" hidden="1">#REF!</definedName>
    <definedName name="a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afafadf" hidden="1">{#N/A,#N/A,FALSE,"이정표"}</definedName>
    <definedName name="ADSKF" hidden="1">{#N/A,#N/A,FALSE,"배수1"}</definedName>
    <definedName name="AEFWTWRWE" hidden="1">{#N/A,#N/A,FALSE,"배수1"}</definedName>
    <definedName name="AFAFA" hidden="1">{#N/A,#N/A,FALSE,"부대1"}</definedName>
    <definedName name="afasd" localSheetId="0" hidden="1">{#N/A,#N/A,FALSE,"단가표지"}</definedName>
    <definedName name="afasd" hidden="1">{#N/A,#N/A,FALSE,"단가표지"}</definedName>
    <definedName name="AFASFAS" hidden="1">{#N/A,#N/A,FALSE,"조골재"}</definedName>
    <definedName name="afd" localSheetId="0" hidden="1">{#N/A,#N/A,FALSE,"운반시간"}</definedName>
    <definedName name="afd" hidden="1">{#N/A,#N/A,FALSE,"운반시간"}</definedName>
    <definedName name="AFDSFDSFDSAF" hidden="1">{#N/A,#N/A,FALSE,"혼합골재"}</definedName>
    <definedName name="AFDSFSADFSA" hidden="1">{#N/A,#N/A,FALSE,"토공2"}</definedName>
    <definedName name="AFFFFFFFFFFFFFFF" hidden="1">{#N/A,#N/A,FALSE,"단가표지"}</definedName>
    <definedName name="AFSAFS" hidden="1">{#N/A,#N/A,FALSE,"표지목차"}</definedName>
    <definedName name="AFSAFSA" hidden="1">{#N/A,#N/A,FALSE,"이정표"}</definedName>
    <definedName name="AFSAFSAF" hidden="1">{#N/A,#N/A,FALSE,"운반시간"}</definedName>
    <definedName name="AFSDAFSA" hidden="1">{#N/A,#N/A,FALSE,"속도"}</definedName>
    <definedName name="AFSSAFSAFSAFSAFSAD" hidden="1">{#N/A,#N/A,FALSE,"배수1"}</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jdfk" hidden="1">{#N/A,#N/A,FALSE,"부대2"}</definedName>
    <definedName name="aldsjflkjflk" hidden="1">{#N/A,#N/A,FALSE,"조골재"}</definedName>
    <definedName name="alslsdkjfjs" hidden="1">#N/A</definedName>
    <definedName name="ann"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REA0002" hidden="1">#REF!</definedName>
    <definedName name="arr"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C" hidden="1">#REF!</definedName>
    <definedName name="aSD" localSheetId="0" hidden="1">{#N/A,"수불부",FALSE,"사급자재수불서";#N/A,"수불부",FALSE,"사급자재수불서"}</definedName>
    <definedName name="aSD" hidden="1">{#N/A,"수불부",FALSE,"사급자재수불서";#N/A,"수불부",FALSE,"사급자재수불서"}</definedName>
    <definedName name="ASDASD8129817285A64D" hidden="1">#REF!</definedName>
    <definedName name="asdfasdfasdfasfcasx" hidden="1">#N/A</definedName>
    <definedName name="asdljfkdk" hidden="1">{#N/A,#N/A,FALSE,"포장2"}</definedName>
    <definedName name="asdlkasmdkl" hidden="1">#REF!</definedName>
    <definedName name="ASF" hidden="1">{#N/A,#N/A,FALSE,"2~8번"}</definedName>
    <definedName name="asfas" localSheetId="0" hidden="1">{#N/A,#N/A,FALSE,"표지목차"}</definedName>
    <definedName name="asfas" hidden="1">{#N/A,#N/A,FALSE,"표지목차"}</definedName>
    <definedName name="ASFSA" hidden="1">{#N/A,#N/A,FALSE,"포장1";#N/A,#N/A,FALSE,"포장1"}</definedName>
    <definedName name="ASFSADFSAFSA" hidden="1">{#N/A,#N/A,FALSE,"부대2"}</definedName>
    <definedName name="ASFSADFSDGAFDSAF" hidden="1">{#N/A,#N/A,FALSE,"2~8번"}</definedName>
    <definedName name="ASFSAFAS" hidden="1">{#N/A,#N/A,FALSE,"2~8번"}</definedName>
    <definedName name="ASFSAFASFSA" hidden="1">{#N/A,#N/A,FALSE,"혼합골재"}</definedName>
    <definedName name="ASFSAFSA" hidden="1">{#N/A,#N/A,FALSE,"혼합골재"}</definedName>
    <definedName name="ASFSDAFSAF" hidden="1">{#N/A,#N/A,FALSE,"표지목차"}</definedName>
    <definedName name="ASFSDFSDFSAD" hidden="1">{#N/A,#N/A,FALSE,"2~8번"}</definedName>
    <definedName name="avvv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GAWEG" hidden="1">#REF!</definedName>
    <definedName name="AWG" hidden="1">#REF!</definedName>
    <definedName name="AWGRA" hidden="1">#REF!</definedName>
    <definedName name="AWGRWGAW" hidden="1">#REF!</definedName>
    <definedName name="bbb" localSheetId="0" hidden="1">#REF!</definedName>
    <definedName name="bbb" hidden="1">#REF!</definedName>
    <definedName name="bbbb" localSheetId="3" hidden="1">{"'결과(하)'!$L$24"}</definedName>
    <definedName name="bbbb" localSheetId="0" hidden="1">{"'결과(하)'!$L$24"}</definedName>
    <definedName name="bbbb" localSheetId="2" hidden="1">{"'결과(하)'!$L$24"}</definedName>
    <definedName name="bbbb" localSheetId="4" hidden="1">{"'결과(하)'!$L$24"}</definedName>
    <definedName name="bbbb" hidden="1">{"'결과(하)'!$L$24"}</definedName>
    <definedName name="bbbbb" localSheetId="3" hidden="1">{"'결과(하)'!$L$24"}</definedName>
    <definedName name="bbbbb" localSheetId="0" hidden="1">{"'결과(하)'!$L$24"}</definedName>
    <definedName name="bbbbb" localSheetId="2" hidden="1">{"'결과(하)'!$L$24"}</definedName>
    <definedName name="bbbbb" localSheetId="4" hidden="1">{"'결과(하)'!$L$24"}</definedName>
    <definedName name="bbbbb" hidden="1">{"'결과(하)'!$L$24"}</definedName>
    <definedName name="bcx" localSheetId="0" hidden="1">{"'중기작업1'!$A$1:$V$18"}</definedName>
    <definedName name="bcx" hidden="1">{"'중기작업1'!$A$1:$V$18"}</definedName>
    <definedName name="bfd" localSheetId="0" hidden="1">{"'중기작업1'!$A$1:$V$18"}</definedName>
    <definedName name="bfd" hidden="1">{"'중기작업1'!$A$1:$V$18"}</definedName>
    <definedName name="BI" localSheetId="0" hidden="1">{#N/A,#N/A,FALSE,"이태원철근"}</definedName>
    <definedName name="BI" hidden="1">{#N/A,#N/A,FALSE,"이태원철근"}</definedName>
    <definedName name="bms" hidden="1">#REF!</definedName>
    <definedName name="bnn" hidden="1">{#N/A,#N/A,FALSE,"조골재"}</definedName>
    <definedName name="BOOK2" localSheetId="0" hidden="1">{#N/A,#N/A,TRUE,"손익보고"}</definedName>
    <definedName name="BOOK2" hidden="1">{#N/A,#N/A,TRUE,"손익보고"}</definedName>
    <definedName name="box" hidden="1">#N/A</definedName>
    <definedName name="BSB"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x" localSheetId="0" hidden="1">{"'중기작업1'!$A$1:$V$18"}</definedName>
    <definedName name="bx" hidden="1">{"'중기작업1'!$A$1:$V$18"}</definedName>
    <definedName name="bxz" localSheetId="0" hidden="1">{"'중기작업1'!$A$1:$V$18"}</definedName>
    <definedName name="bxz" hidden="1">{"'중기작업1'!$A$1:$V$18"}</definedName>
    <definedName name="bz" localSheetId="0" hidden="1">{"'중기작업1'!$A$1:$V$18"}</definedName>
    <definedName name="bz" hidden="1">{"'중기작업1'!$A$1:$V$18"}</definedName>
    <definedName name="bzd" localSheetId="0" hidden="1">{"'중기작업1'!$A$1:$V$18"}</definedName>
    <definedName name="bzd" hidden="1">{"'중기작업1'!$A$1:$V$18"}</definedName>
    <definedName name="bzsd" localSheetId="0" hidden="1">{"'중기작업1'!$A$1:$V$18"}</definedName>
    <definedName name="bzsd" hidden="1">{"'중기작업1'!$A$1:$V$18"}</definedName>
    <definedName name="CCTV" hidden="1">{#N/A,#N/A,FALSE,"전력간선"}</definedName>
    <definedName name="cha"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h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M" hidden="1">{#N/A,#N/A,FALSE,"현장 NCR 분석";#N/A,#N/A,FALSE,"현장품질감사";#N/A,#N/A,FALSE,"현장품질감사"}</definedName>
    <definedName name="cm철골공사시방서" hidden="1">{#N/A,#N/A,FALSE,"현장 NCR 분석";#N/A,#N/A,FALSE,"현장품질감사";#N/A,#N/A,FALSE,"현장품질감사"}</definedName>
    <definedName name="cvnh" localSheetId="0" hidden="1">{"'중기작업1'!$A$1:$V$18"}</definedName>
    <definedName name="cvnh" hidden="1">{"'중기작업1'!$A$1:$V$18"}</definedName>
    <definedName name="dadadas" hidden="1">#REF!</definedName>
    <definedName name="dataww" localSheetId="0" hidden="1">#REF!</definedName>
    <definedName name="dataww" hidden="1">#REF!</definedName>
    <definedName name="DDD" localSheetId="0" hidden="1">#REF!</definedName>
    <definedName name="DDD" hidden="1">#REF!</definedName>
    <definedName name="dd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ASDF" hidden="1">#N/A</definedName>
    <definedName name="DFASFD" hidden="1">{#N/A,#N/A,FALSE,"골재소요량";#N/A,#N/A,FALSE,"골재소요량"}</definedName>
    <definedName name="DFDASFGDASG" hidden="1">{#N/A,#N/A,FALSE,"단가표지"}</definedName>
    <definedName name="dfd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{#N/A,#N/A,FALSE,"단가표지"}</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DFHRE" hidden="1">{#N/A,#N/A,FALSE,"속도"}</definedName>
    <definedName name="DGDFGFGDG" hidden="1">{#N/A,#N/A,FALSE,"배수1"}</definedName>
    <definedName name="dgfgf" hidden="1">{#N/A,#N/A,FALSE,"2~8번"}</definedName>
    <definedName name="dh" hidden="1">{#N/A,#N/A,TRUE,"토적및재료집계";#N/A,#N/A,TRUE,"토적및재료집계";#N/A,#N/A,TRUE,"단위량"}</definedName>
    <definedName name="DHHD" localSheetId="0" hidden="1">{#N/A,#N/A,FALSE,"부대1"}</definedName>
    <definedName name="DHHD" hidden="1">{#N/A,#N/A,FALSE,"부대1"}</definedName>
    <definedName name="dhk" localSheetId="0" hidden="1">{#N/A,#N/A,FALSE,"Sheet1"}</definedName>
    <definedName name="dhk" hidden="1">{#N/A,#N/A,FALSE,"Sheet1"}</definedName>
    <definedName name="didtlr" localSheetId="3" hidden="1">{"'중기작업1'!$A$1:$V$18"}</definedName>
    <definedName name="didtlr" localSheetId="0" hidden="1">{"'중기작업1'!$A$1:$V$18"}</definedName>
    <definedName name="didtlr" localSheetId="2" hidden="1">{"'중기작업1'!$A$1:$V$18"}</definedName>
    <definedName name="didtlr" localSheetId="4" hidden="1">{"'중기작업1'!$A$1:$V$18"}</definedName>
    <definedName name="didtlr" hidden="1">{"'중기작업1'!$A$1:$V$18"}</definedName>
    <definedName name="DJGFK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YDTYJ" localSheetId="0" hidden="1">#REF!</definedName>
    <definedName name="DJYDTYJ" hidden="1">#REF!</definedName>
    <definedName name="dk"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lflmf.kdfjp" hidden="1">{#N/A,#N/A,FALSE,"표지목차"}</definedName>
    <definedName name="dn" localSheetId="0" hidden="1">{#N/A,#N/A,FALSE,"혼합골재"}</definedName>
    <definedName name="dn" hidden="1">{#N/A,#N/A,FALSE,"혼합골재"}</definedName>
    <definedName name="doirhgujeao" hidden="1">{#N/A,#N/A,FALSE,"포장1";#N/A,#N/A,FALSE,"포장1"}</definedName>
    <definedName name="DRJDRTH" hidden="1">#REF!</definedName>
    <definedName name="DSA" hidden="1">{#N/A,#N/A,FALSE,"포장1";#N/A,#N/A,FALSE,"포장1"}</definedName>
    <definedName name="dsaf" localSheetId="0" hidden="1">{#N/A,#N/A,FALSE,"조골재"}</definedName>
    <definedName name="dsaf" hidden="1">{#N/A,#N/A,FALSE,"조골재"}</definedName>
    <definedName name="DSF" localSheetId="0" hidden="1">{#N/A,#N/A,FALSE,"골재소요량";#N/A,#N/A,FALSE,"골재소요량"}</definedName>
    <definedName name="DSF" hidden="1">{#N/A,#N/A,FALSE,"골재소요량";#N/A,#N/A,FALSE,"골재소요량"}</definedName>
    <definedName name="dsfg" hidden="1">{#N/A,#N/A,FALSE,"배수1"}</definedName>
    <definedName name="dsg" localSheetId="0" hidden="1">{"'중기작업1'!$A$1:$V$18"}</definedName>
    <definedName name="dsg" hidden="1">{"'중기작업1'!$A$1:$V$18"}</definedName>
    <definedName name="DSGSFWERD" hidden="1">{#N/A,#N/A,FALSE,"골재소요량";#N/A,#N/A,FALSE,"골재소요량"}</definedName>
    <definedName name="dt" hidden="1">{"'Sheet1'!$A$4","'Sheet1'!$A$9:$G$28"}</definedName>
    <definedName name="dtrhgnb" hidden="1">{#N/A,#N/A,FALSE,"2~8번"}</definedName>
    <definedName name="DTYJTH" localSheetId="0" hidden="1">#REF!</definedName>
    <definedName name="DTYJTH" hidden="1">#REF!</definedName>
    <definedName name="DW" hidden="1">{#N/A,#N/A,FALSE,"배수2"}</definedName>
    <definedName name="DW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 localSheetId="0" hidden="1">{#N/A,#N/A,FALSE,"표지목차"}</definedName>
    <definedName name="E" hidden="1">{#N/A,#N/A,FALSE,"표지목차"}</definedName>
    <definedName name="ee" localSheetId="3" hidden="1">{#N/A,#N/A,FALSE,"단가표지"}</definedName>
    <definedName name="ee" localSheetId="0" hidden="1">{#N/A,#N/A,FALSE,"단가표지"}</definedName>
    <definedName name="ee" localSheetId="2" hidden="1">{#N/A,#N/A,FALSE,"단가표지"}</definedName>
    <definedName name="ee" localSheetId="4" hidden="1">{#N/A,#N/A,FALSE,"단가표지"}</definedName>
    <definedName name="ee" hidden="1">{#N/A,#N/A,FALSE,"단가표지"}</definedName>
    <definedName name="eee" localSheetId="0" hidden="1">{#N/A,#N/A,FALSE,"2~8번"}</definedName>
    <definedName name="eee" hidden="1">{#N/A,#N/A,FALSE,"2~8번"}</definedName>
    <definedName name="eee.송운" localSheetId="0" hidden="1">{#N/A,#N/A,FALSE,"운반시간"}</definedName>
    <definedName name="eee.송운" hidden="1">{#N/A,#N/A,FALSE,"운반시간"}</definedName>
    <definedName name="e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eff" localSheetId="0" hidden="1">{#N/A,#N/A,FALSE,"단가표지"}</definedName>
    <definedName name="efeeff" hidden="1">{#N/A,#N/A,FALSE,"단가표지"}</definedName>
    <definedName name="eh" hidden="1">{#N/A,#N/A,FALSE,"현장 NCR 분석";#N/A,#N/A,FALSE,"현장품질감사";#N/A,#N/A,FALSE,"현장품질감사"}</definedName>
    <definedName name="ekfl" hidden="1">{#N/A,#N/A,FALSE,"표지목차"}</definedName>
    <definedName name="er" hidden="1">{#N/A,#N/A,FALSE,"단가표지"}</definedName>
    <definedName name="ert" localSheetId="0" hidden="1">{"'중기작업1'!$A$1:$V$18"}</definedName>
    <definedName name="ert" hidden="1">{"'중기작업1'!$A$1:$V$18"}</definedName>
    <definedName name="erwy" localSheetId="0" hidden="1">{"'중기작업1'!$A$1:$V$18"}</definedName>
    <definedName name="erwy" hidden="1">{"'중기작업1'!$A$1:$V$18"}</definedName>
    <definedName name="ewa" localSheetId="0" hidden="1">{"'중기작업1'!$A$1:$V$18"}</definedName>
    <definedName name="ewa" hidden="1">{"'중기작업1'!$A$1:$V$18"}</definedName>
    <definedName name="F" hidden="1">{#N/A,#N/A,FALSE,"배수1"}</definedName>
    <definedName name="fasdfadfasdfdsfasfasdfasdf" hidden="1">{#N/A,#N/A,FALSE,"포장2"}</definedName>
    <definedName name="fdafdsafdsa" localSheetId="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afdsafdsa"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b" localSheetId="0" hidden="1">{"'중기작업1'!$A$1:$V$18"}</definedName>
    <definedName name="fdb" hidden="1">{"'중기작업1'!$A$1:$V$18"}</definedName>
    <definedName name="fddgf" localSheetId="0" hidden="1">#REF!</definedName>
    <definedName name="fddgf" hidden="1">#REF!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fdg" hidden="1">{#N/A,#N/A,FALSE,"2~8번"}</definedName>
    <definedName name="fdgfgf" hidden="1">{#N/A,#N/A,FALSE,"운반시간"}</definedName>
    <definedName name="fdgs" hidden="1">#REF!</definedName>
    <definedName name="fdjk" localSheetId="0" hidden="1">{#N/A,#N/A,FALSE,"골재소요량";#N/A,#N/A,FALSE,"골재소요량"}</definedName>
    <definedName name="fdjk" hidden="1">{#N/A,#N/A,FALSE,"골재소요량";#N/A,#N/A,FALSE,"골재소요량"}</definedName>
    <definedName name="FD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hidden="1">#REF!</definedName>
    <definedName name="FFD호ㅗㅗ" localSheetId="2" hidden="1">#REF!</definedName>
    <definedName name="FFD호ㅗㅗ" hidden="1">#REF!</definedName>
    <definedName name="F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localSheetId="0" hidden="1">{#N/A,#N/A,FALSE,"골재소요량";#N/A,#N/A,FALSE,"골재소요량"}</definedName>
    <definedName name="ffffffffff" hidden="1">{#N/A,#N/A,FALSE,"골재소요량";#N/A,#N/A,FALSE,"골재소요량"}</definedName>
    <definedName name="ffk" hidden="1">#REF!</definedName>
    <definedName name="FGDAG" hidden="1">{#N/A,#N/A,FALSE,"포장2"}</definedName>
    <definedName name="FGDAGFG" hidden="1">{#N/A,#N/A,FALSE,"혼합골재"}</definedName>
    <definedName name="FG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#REF!</definedName>
    <definedName name="fgfgfg" hidden="1">{#N/A,#N/A,FALSE,"골재소요량";#N/A,#N/A,FALSE,"골재소요량"}</definedName>
    <definedName name="FGG" localSheetId="0" hidden="1">{"'Sheet1'!$A$4","'Sheet1'!$A$9:$G$28"}</definedName>
    <definedName name="FGG" hidden="1">{"'Sheet1'!$A$4","'Sheet1'!$A$9:$G$28"}</definedName>
    <definedName name="fghfdagfd" hidden="1">{#N/A,#N/A,FALSE,"표지목차"}</definedName>
    <definedName name="FGJFG" hidden="1">{#N/A,#N/A,FALSE,"배수2"}</definedName>
    <definedName name="FGJFK" hidden="1">{#N/A,#N/A,FALSE,"구조2"}</definedName>
    <definedName name="FGJGFJGF" hidden="1">{#N/A,#N/A,FALSE,"포장2"}</definedName>
    <definedName name="FGJGFJGH" hidden="1">{#N/A,#N/A,FALSE,"구조2"}</definedName>
    <definedName name="FGJGFTTJGHK" hidden="1">{#N/A,#N/A,FALSE,"배수2"}</definedName>
    <definedName name="FGJGHJ" hidden="1">{#N/A,#N/A,FALSE,"속도"}</definedName>
    <definedName name="FGJGJG" hidden="1">{#N/A,#N/A,FALSE,"배수1"}</definedName>
    <definedName name="FGJHGFJG" hidden="1">{#N/A,#N/A,FALSE,"구조2"}</definedName>
    <definedName name="fhddg" hidden="1">{#N/A,#N/A,FALSE,"부대1"}</definedName>
    <definedName name="fifofl" hidden="1">#REF!</definedName>
    <definedName name="FJHGJK" hidden="1">{#N/A,#N/A,FALSE,"운반시간"}</definedName>
    <definedName name="fkf" hidden="1">#REF!</definedName>
    <definedName name="FR" hidden="1">{#N/A,#N/A,FALSE,"혼합골재"}</definedName>
    <definedName name="FSAFSAFSA" hidden="1">{#N/A,#N/A,FALSE,"운반시간"}</definedName>
    <definedName name="FSDFASDF" hidden="1">{#N/A,#N/A,FALSE,"배수1"}</definedName>
    <definedName name="FSDSAFSA" hidden="1">{#N/A,#N/A,FALSE,"2~8번"}</definedName>
    <definedName name="FSFGD" hidden="1">{#N/A,#N/A,FALSE,"배수1"}</definedName>
    <definedName name="FULL" hidden="1">#REF!</definedName>
    <definedName name="fv" localSheetId="0" hidden="1">{#N/A,#N/A,FALSE,"전력간선"}</definedName>
    <definedName name="fv" hidden="1">{#N/A,#N/A,FALSE,"전력간선"}</definedName>
    <definedName name="fvkjlenrjkbqer" hidden="1">#REF!</definedName>
    <definedName name="fx" hidden="1">{#N/A,#N/A,FALSE,"조골재"}</definedName>
    <definedName name="FYUKGFYUK" hidden="1">#REF!</definedName>
    <definedName name="G" hidden="1">{#N/A,#N/A,FALSE,"2~8번"}</definedName>
    <definedName name="gaga" hidden="1">#REF!</definedName>
    <definedName name="gbc"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G" hidden="1">{#N/A,#N/A,FALSE,"포장2"}</definedName>
    <definedName name="GDGFD" hidden="1">{#N/A,#N/A,FALSE,"배수1"}</definedName>
    <definedName name="GDGFHFJ" localSheetId="0" hidden="1">{#N/A,#N/A,FALSE,"운반시간"}</definedName>
    <definedName name="GDGFHFJ" hidden="1">{#N/A,#N/A,FALSE,"운반시간"}</definedName>
    <definedName name="gds" localSheetId="0" hidden="1">{"'중기작업1'!$A$1:$V$18"}</definedName>
    <definedName name="gds" hidden="1">{"'중기작업1'!$A$1:$V$18"}</definedName>
    <definedName name="GEW"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hidden="1">{#N/A,#N/A,FALSE,"2~8번"}</definedName>
    <definedName name="GFDGDFGFG" hidden="1">{#N/A,#N/A,FALSE,"혼합골재"}</definedName>
    <definedName name="G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#N/A</definedName>
    <definedName name="gfg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gh" hidden="1">{#N/A,#N/A,FALSE,"배수2"}</definedName>
    <definedName name="GFHJ" hidden="1">{#N/A,#N/A,FALSE,"단가표지"}</definedName>
    <definedName name="GFJGFJGH" hidden="1">{#N/A,#N/A,FALSE,"2~8번"}</definedName>
    <definedName name="GFJGFJRRJGH" hidden="1">{#N/A,#N/A,FALSE,"배수1"}</definedName>
    <definedName name="GFJHGFJGF" hidden="1">{#N/A,#N/A,FALSE,"혼합골재"}</definedName>
    <definedName name="GFRRJGH" hidden="1">{#N/A,#N/A,FALSE,"단가표지"}</definedName>
    <definedName name="ggfhgfshgh" hidden="1">{#N/A,#N/A,FALSE,"포장2"}</definedName>
    <definedName name="gg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g" hidden="1">{#N/A,#N/A,FALSE,"구조1"}</definedName>
    <definedName name="G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gfh" hidden="1">{#N/A,#N/A,FALSE,"포장2"}</definedName>
    <definedName name="GHHHH" localSheetId="0" hidden="1">{#N/A,#N/A,FALSE,"단가표지"}</definedName>
    <definedName name="GHHHH" hidden="1">{#N/A,#N/A,FALSE,"단가표지"}</definedName>
    <definedName name="ghj" hidden="1">{#N/A,#N/A,FALSE,"운반시간"}</definedName>
    <definedName name="GJFGJFGJ" hidden="1">{#N/A,#N/A,FALSE,"골재소요량";#N/A,#N/A,FALSE,"골재소요량"}</definedName>
    <definedName name="GJGFJGFHJ" hidden="1">{#N/A,#N/A,FALSE,"속도"}</definedName>
    <definedName name="GJHGLI" hidden="1">{#N/A,#N/A,FALSE,"포장1";#N/A,#N/A,FALSE,"포장1"}</definedName>
    <definedName name="grew" hidden="1">#N/A</definedName>
    <definedName name="grh" hidden="1">{"'Sheet1'!$A$4","'Sheet1'!$A$9:$G$28"}</definedName>
    <definedName name="gsd" localSheetId="0" hidden="1">{"'중기작업1'!$A$1:$V$18"}</definedName>
    <definedName name="gsd" hidden="1">{"'중기작업1'!$A$1:$V$18"}</definedName>
    <definedName name="GSDGSRWQR" hidden="1">{#N/A,#N/A,FALSE,"속도"}</definedName>
    <definedName name="GUGIG" localSheetId="0" hidden="1">{#N/A,#N/A,FALSE,"혼합골재"}</definedName>
    <definedName name="GUGIG" hidden="1">{#N/A,#N/A,FALSE,"혼합골재"}</definedName>
    <definedName name="G견적" localSheetId="0" hidden="1">{#N/A,#N/A,TRUE,"손익보고"}</definedName>
    <definedName name="G견적" hidden="1">{#N/A,#N/A,TRUE,"손익보고"}</definedName>
    <definedName name="hal" localSheetId="2" hidden="1">#REF!</definedName>
    <definedName name="hal" hidden="1">#REF!</definedName>
    <definedName name="han" hidden="1">#N/A</definedName>
    <definedName name="HDFD" hidden="1">{#N/A,#N/A,FALSE,"속도"}</definedName>
    <definedName name="hdfs" localSheetId="0" hidden="1">{"'중기작업1'!$A$1:$V$18"}</definedName>
    <definedName name="hdfs" hidden="1">{"'중기작업1'!$A$1:$V$18"}</definedName>
    <definedName name="hdfszh" localSheetId="0" hidden="1">{"'중기작업1'!$A$1:$V$18"}</definedName>
    <definedName name="hdfszh" hidden="1">{"'중기작업1'!$A$1:$V$18"}</definedName>
    <definedName name="hdfz" localSheetId="0" hidden="1">{"'중기작업1'!$A$1:$V$18"}</definedName>
    <definedName name="hdfz" hidden="1">{"'중기작업1'!$A$1:$V$18"}</definedName>
    <definedName name="hdfzz" localSheetId="0" hidden="1">{"'중기작업1'!$A$1:$V$18"}</definedName>
    <definedName name="hdfzz" hidden="1">{"'중기작업1'!$A$1:$V$18"}</definedName>
    <definedName name="HDGBG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zf" localSheetId="0" hidden="1">{"'중기작업1'!$A$1:$V$18"}</definedName>
    <definedName name="hdzf" hidden="1">{"'중기작업1'!$A$1:$V$18"}</definedName>
    <definedName name="hdzfh" localSheetId="0" hidden="1">{"'중기작업1'!$A$1:$V$18"}</definedName>
    <definedName name="hdzfh" hidden="1">{"'중기작업1'!$A$1:$V$18"}</definedName>
    <definedName name="hdzzz" localSheetId="0" hidden="1">{"'중기작업1'!$A$1:$V$18"}</definedName>
    <definedName name="hdzzz" hidden="1">{"'중기작업1'!$A$1:$V$18"}</definedName>
    <definedName name="HERE" localSheetId="0" hidden="1">{#N/A,#N/A,TRUE,"손익보고"}</definedName>
    <definedName name="HERE" hidden="1">{#N/A,#N/A,TRUE,"손익보고"}</definedName>
    <definedName name="hfd" localSheetId="0" hidden="1">{"'중기작업1'!$A$1:$V$18"}</definedName>
    <definedName name="hfd" hidden="1">{"'중기작업1'!$A$1:$V$18"}</definedName>
    <definedName name="hfdz" localSheetId="0" hidden="1">{"'중기작업1'!$A$1:$V$18"}</definedName>
    <definedName name="hfdz" hidden="1">{"'중기작업1'!$A$1:$V$18"}</definedName>
    <definedName name="hgd" hidden="1">{#N/A,#N/A,FALSE,"배수2"}</definedName>
    <definedName name="HGDSGJGFJGF" hidden="1">{#N/A,#N/A,FALSE,"배수2"}</definedName>
    <definedName name="hg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 hidden="1">{#N/A,#N/A,FALSE,"단가표지"}</definedName>
    <definedName name="hghg" hidden="1">{#N/A,#N/A,FALSE,"운반시간"}</definedName>
    <definedName name="HGHH" hidden="1">{#N/A,#N/A,FALSE,"표지목차"}</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HHHHHHHHHHHHHHHHH" hidden="1">{#N/A,#N/A,FALSE,"토공2"}</definedName>
    <definedName name="hhj" localSheetId="0" hidden="1">{#N/A,#N/A,FALSE,"혼합골재"}</definedName>
    <definedName name="hhj" hidden="1">{#N/A,#N/A,FALSE,"혼합골재"}</definedName>
    <definedName name="HHR" hidden="1">{#N/A,#N/A,FALSE,"포장2"}</definedName>
    <definedName name="hikjh" hidden="1">{"'Sheet1'!$A$4","'Sheet1'!$A$9:$G$28"}</definedName>
    <definedName name="hjdxf" localSheetId="0" hidden="1">{"'중기작업1'!$A$1:$V$18"}</definedName>
    <definedName name="hjdxf" hidden="1">{"'중기작업1'!$A$1:$V$18"}</definedName>
    <definedName name="hjhhgjg" hidden="1">{#N/A,#N/A,FALSE,"배수1"}</definedName>
    <definedName name="hkj" hidden="1">{#N/A,#N/A,FALSE,"혼합골재"}</definedName>
    <definedName name="HMHM"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RDTJYT" hidden="1">{#N/A,#N/A,FALSE,"배수1"}</definedName>
    <definedName name="hsd" localSheetId="0" hidden="1">{"'중기작업1'!$A$1:$V$18"}</definedName>
    <definedName name="hsd" hidden="1">{"'중기작업1'!$A$1:$V$18"}</definedName>
    <definedName name="hsdfz" localSheetId="0" hidden="1">{"'중기작업1'!$A$1:$V$18"}</definedName>
    <definedName name="hsdfz" hidden="1">{"'중기작업1'!$A$1:$V$18"}</definedName>
    <definedName name="hsDg" localSheetId="0" hidden="1">{"'중기작업1'!$A$1:$V$18"}</definedName>
    <definedName name="hsDg" hidden="1">{"'중기작업1'!$A$1:$V$18"}</definedName>
    <definedName name="hsdz" localSheetId="0" hidden="1">{"'중기작업1'!$A$1:$V$18"}</definedName>
    <definedName name="hsdz" hidden="1">{"'중기작업1'!$A$1:$V$18"}</definedName>
    <definedName name="HTHT"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jklkjhgfds" hidden="1">{"'Sheet1'!$A$4","'Sheet1'!$A$9:$G$28"}</definedName>
    <definedName name="HTML_CodePage" hidden="1">949</definedName>
    <definedName name="HTML_Control" localSheetId="5" hidden="1">{"'중기작업1'!$A$1:$V$18"}</definedName>
    <definedName name="HTML_Control" localSheetId="3" hidden="1">{"'중기작업1'!$A$1:$V$18"}</definedName>
    <definedName name="HTML_Control" localSheetId="0" hidden="1">{"'중기작업1'!$A$1:$V$18"}</definedName>
    <definedName name="HTML_Control" localSheetId="2" hidden="1">{"'중기작업1'!$A$1:$V$18"}</definedName>
    <definedName name="HTML_Control" localSheetId="4" hidden="1">{"'중기작업1'!$A$1:$V$18"}</definedName>
    <definedName name="HTML_Control" hidden="1">{"'중기작업1'!$A$1:$V$18"}</definedName>
    <definedName name="HTML_Description" hidden="1">""</definedName>
    <definedName name="HTML_Email" hidden="1">""</definedName>
    <definedName name="HTML_Header" hidden="1">"중기작업1"</definedName>
    <definedName name="HTML_LastUpdate" hidden="1">"99-07-22"</definedName>
    <definedName name="HTML_LineAfter" hidden="1">FALSE</definedName>
    <definedName name="HTML_LineBefore" hidden="1">FALSE</definedName>
    <definedName name="HTML_Name" hidden="1">"경일"</definedName>
    <definedName name="HTML_OBDlg2" hidden="1">TRUE</definedName>
    <definedName name="HTML_OBDlg4" hidden="1">TRUE</definedName>
    <definedName name="HTML_OS" hidden="1">0</definedName>
    <definedName name="HTML_PathFile" hidden="1">"C:\WORK\상구\MyHTML.htm"</definedName>
    <definedName name="HTML_Title" hidden="1">"99공1"</definedName>
    <definedName name="HTML1_1" hidden="1">"'[엑셀95-따라하기 문제.xls]인터넷 어시스턴트'!$A$1:$J$18"</definedName>
    <definedName name="HTML1_5" hidden="1">"엑셀 워크시트를 HTML문서로 변환한다. 이 적업은 &lt;한빛 미디어&gt; 책에서만 가능하며, [어린왕자]만의 독특한 아이디어 이다."</definedName>
    <definedName name="hzd" localSheetId="0" hidden="1">{"'중기작업1'!$A$1:$V$18"}</definedName>
    <definedName name="hzd" hidden="1">{"'중기작업1'!$A$1:$V$18"}</definedName>
    <definedName name="hzdf" localSheetId="0" hidden="1">{"'중기작업1'!$A$1:$V$18"}</definedName>
    <definedName name="hzdf" hidden="1">{"'중기작업1'!$A$1:$V$18"}</definedName>
    <definedName name="hzsd" localSheetId="0" hidden="1">{"'중기작업1'!$A$1:$V$18"}</definedName>
    <definedName name="hzsd" hidden="1">{"'중기작업1'!$A$1:$V$18"}</definedName>
    <definedName name="hzsdf" localSheetId="0" hidden="1">{"'중기작업1'!$A$1:$V$18"}</definedName>
    <definedName name="hzsdf" hidden="1">{"'중기작업1'!$A$1:$V$18"}</definedName>
    <definedName name="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OIOIOIO" hidden="1">{#N/A,#N/A,FALSE,"표지목차"}</definedName>
    <definedName name="iu"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DFHERHGFHJ" hidden="1">{#N/A,#N/A,FALSE,"포장2"}</definedName>
    <definedName name="JDFHERHGFJFD" hidden="1">{#N/A,#N/A,FALSE,"포장1";#N/A,#N/A,FALSE,"포장1"}</definedName>
    <definedName name="JDFHETHGFJ" hidden="1">{#N/A,#N/A,FALSE,"조골재"}</definedName>
    <definedName name="JDFHFDJDNDHT" hidden="1">{#N/A,#N/A,FALSE,"토공2"}</definedName>
    <definedName name="JDHDFHERHG" hidden="1">{#N/A,#N/A,FALSE,"이정표"}</definedName>
    <definedName name="JDHGEHGFGJRTYJHFG" hidden="1">{#N/A,#N/A,FALSE,"구조1"}</definedName>
    <definedName name="jhjg" hidden="1">{#N/A,#N/A,FALSE,"조골재"}</definedName>
    <definedName name="jhjh" hidden="1">{#N/A,#N/A,FALSE,"표지목차"}</definedName>
    <definedName name="jj"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JJ" hidden="1">#REF!</definedName>
    <definedName name="jjk" localSheetId="0" hidden="1">{#N/A,#N/A,FALSE,"조골재"}</definedName>
    <definedName name="jjk" hidden="1">{#N/A,#N/A,FALSE,"조골재"}</definedName>
    <definedName name="JKJKJKJK" hidden="1">{#N/A,#N/A,FALSE,"포장1";#N/A,#N/A,FALSE,"포장1"}</definedName>
    <definedName name="jmjkf" hidden="1">{#N/A,#N/A,FALSE,"혼합골재"}</definedName>
    <definedName name="jtrere" localSheetId="0" hidden="1">{"'중기작업1'!$A$1:$V$18"}</definedName>
    <definedName name="jtrere" hidden="1">{"'중기작업1'!$A$1:$V$18"}</definedName>
    <definedName name="JYJY"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a" localSheetId="0" hidden="1">{#N/A,#N/A,FALSE,"2~8번"}</definedName>
    <definedName name="kdfa" hidden="1">{#N/A,#N/A,FALSE,"2~8번"}</definedName>
    <definedName name="kds" hidden="1">{#N/A,#N/A,FALSE,"포장1";#N/A,#N/A,FALSE,"포장1"}</definedName>
    <definedName name="k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GHYH" hidden="1">{#N/A,#N/A,FALSE,"혼합골재"}</definedName>
    <definedName name="KFGJGFJGHGRJGH" hidden="1">{#N/A,#N/A,FALSE,"부대1"}</definedName>
    <definedName name="KFGJREYDFHFD" hidden="1">{#N/A,#N/A,FALSE,"속도"}</definedName>
    <definedName name="KGFJHGJGH" hidden="1">{#N/A,#N/A,FALSE,"2~8번"}</definedName>
    <definedName name="khl" hidden="1">{#N/A,#N/A,FALSE,"2~8번"}</definedName>
    <definedName name="KHUG" localSheetId="0" hidden="1">{#N/A,#N/A,FALSE,"운반시간"}</definedName>
    <definedName name="KHUG" hidden="1">{#N/A,#N/A,FALSE,"운반시간"}</definedName>
    <definedName name="kj" localSheetId="0" hidden="1">{#N/A,#N/A,FALSE,"운반시간"}</definedName>
    <definedName name="kj" hidden="1">{#N/A,#N/A,FALSE,"운반시간"}</definedName>
    <definedName name="KJGHJG" hidden="1">{#N/A,#N/A,FALSE,"배수2"}</definedName>
    <definedName name="kjj" localSheetId="0" hidden="1">{#N/A,#N/A,FALSE,"조골재"}</definedName>
    <definedName name="kjj" hidden="1">{#N/A,#N/A,FALSE,"조골재"}</definedName>
    <definedName name="KJUYT" localSheetId="0" hidden="1">{#N/A,#N/A,FALSE,"운반시간"}</definedName>
    <definedName name="KJUYT" hidden="1">{#N/A,#N/A,FALSE,"운반시간"}</definedName>
    <definedName name="kk" hidden="1">{"'Sheet1'!$A$4","'Sheet1'!$A$9:$G$28"}</definedName>
    <definedName name="kl" localSheetId="0" hidden="1">{#N/A,#N/A,FALSE,"단가표지"}</definedName>
    <definedName name="kl" hidden="1">{#N/A,#N/A,FALSE,"단가표지"}</definedName>
    <definedName name="KLLKLKLK" hidden="1">{#N/A,#N/A,FALSE,"포장2"}</definedName>
    <definedName name="kpqeiwri" hidden="1">#REF!</definedName>
    <definedName name="ksk" hidden="1">#REF!</definedName>
    <definedName name="ktf" hidden="1">#REF!</definedName>
    <definedName name="kty" hidden="1">#REF!</definedName>
    <definedName name="KUK"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FODFD" hidden="1">{#N/A,#N/A,FALSE,"2~8번"}</definedName>
    <definedName name="LHO" localSheetId="0" hidden="1">{#N/A,#N/A,FALSE,"운반시간"}</definedName>
    <definedName name="LHO" hidden="1">{#N/A,#N/A,FALSE,"운반시간"}</definedName>
    <definedName name="lii" localSheetId="3" hidden="1">{"'결과(하)'!$L$24"}</definedName>
    <definedName name="lii" localSheetId="0" hidden="1">{"'결과(하)'!$L$24"}</definedName>
    <definedName name="lii" localSheetId="2" hidden="1">{"'결과(하)'!$L$24"}</definedName>
    <definedName name="lii" localSheetId="4" hidden="1">{"'결과(하)'!$L$24"}</definedName>
    <definedName name="lii" hidden="1">{"'결과(하)'!$L$24"}</definedName>
    <definedName name="lj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localSheetId="0" hidden="1">{#N/A,#N/A,FALSE,"2~8번"}</definedName>
    <definedName name="ljkㅏㅎ" hidden="1">{#N/A,#N/A,FALSE,"2~8번"}</definedName>
    <definedName name="lkjhdafj" hidden="1">{#N/A,#N/A,FALSE,"구조1"}</definedName>
    <definedName name="LLL"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 localSheetId="0" hidden="1">{"'중기작업1'!$A$1:$V$18"}</definedName>
    <definedName name="llll" hidden="1">{"'중기작업1'!$A$1:$V$18"}</definedName>
    <definedName name="luj" hidden="1">{"'Sheet1'!$A$4","'Sheet1'!$A$9:$G$28"}</definedName>
    <definedName name="mm" hidden="1">{#N/A,#N/A,TRUE,"토적및재료집계";#N/A,#N/A,TRUE,"토적및재료집계";#N/A,#N/A,TRUE,"단위량"}</definedName>
    <definedName name="mmm" hidden="1">#REF!</definedName>
    <definedName name="n" hidden="1">#REF!</definedName>
    <definedName name="ncr" hidden="1">{#N/A,#N/A,FALSE,"현장 NCR 분석";#N/A,#N/A,FALSE,"현장품질감사";#N/A,#N/A,FALSE,"현장품질감사"}</definedName>
    <definedName name="ng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S" hidden="1">#REF!</definedName>
    <definedName name="oi" hidden="1">{#N/A,#N/A,FALSE,"혼합골재"}</definedName>
    <definedName name="old예산" localSheetId="0" hidden="1">{#N/A,#N/A,TRUE,"손익보고"}</definedName>
    <definedName name="old예산" hidden="1">{#N/A,#N/A,TRUE,"손익보고"}</definedName>
    <definedName name="ooo" hidden="1">#REF!</definedName>
    <definedName name="op" localSheetId="0" hidden="1">{#N/A,#N/A,FALSE,"구조1"}</definedName>
    <definedName name="op" hidden="1">{#N/A,#N/A,FALSE,"구조1"}</definedName>
    <definedName name="oplk" hidden="1">{"'Sheet1'!$A$4","'Sheet1'!$A$9:$G$28"}</definedName>
    <definedName name="owoel" hidden="1">#REF!</definedName>
    <definedName name="PE이중관집계" localSheetId="0" hidden="1">{"'산출근거'!$B$4:$D$8"}</definedName>
    <definedName name="PE이중관집계" hidden="1">{"'산출근거'!$B$4:$D$8"}</definedName>
    <definedName name="piiuer" hidden="1">#REF!</definedName>
    <definedName name="pp"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RE">[0]!PRE</definedName>
    <definedName name="_xlnm.Print_Area" localSheetId="3">'부 대 공 사'!$A$1:$R$35</definedName>
    <definedName name="_xlnm.Print_Area" localSheetId="6">일위목록!$A$1:$K$57</definedName>
    <definedName name="_xlnm.Print_Area" localSheetId="0">제경비적용기준!$B$1:$EP$101</definedName>
    <definedName name="_xlnm.Print_Area" localSheetId="1">'총 괄'!$A$1:$T$35</definedName>
    <definedName name="_xlnm.Print_Area" localSheetId="2">'평 야 부'!$A$1:$N$35</definedName>
    <definedName name="_xlnm.Print_Area" localSheetId="4">'폐 기 물 처 리'!$A$1:$R$35</definedName>
    <definedName name="_xlnm.Print_Titles" localSheetId="5">내역서!$1:$3</definedName>
    <definedName name="_xlnm.Print_Titles" localSheetId="3">'부 대 공 사'!$A:$G</definedName>
    <definedName name="_xlnm.Print_Titles" localSheetId="6">일위목록!$1:$2</definedName>
    <definedName name="_xlnm.Print_Titles" localSheetId="2">'평 야 부'!$A:$G</definedName>
    <definedName name="_xlnm.Print_Titles" localSheetId="4">'폐 기 물 처 리'!$A:$G</definedName>
    <definedName name="psie" localSheetId="0" hidden="1">#REF!</definedName>
    <definedName name="psie" hidden="1">#REF!</definedName>
    <definedName name="q00" hidden="1">{#N/A,#N/A,FALSE,"운반시간"}</definedName>
    <definedName name="Q3WEE" localSheetId="0" hidden="1">{#N/A,#N/A,FALSE,"조골재"}</definedName>
    <definedName name="Q3WEE" hidden="1">{#N/A,#N/A,FALSE,"조골재"}</definedName>
    <definedName name="qor" hidden="1">#N/A</definedName>
    <definedName name="qqqqqq" hidden="1">{"'Sheet1'!$A$4","'Sheet1'!$A$9:$G$28"}</definedName>
    <definedName name="qw" localSheetId="3" hidden="1">{#N/A,#N/A,FALSE,"단가표지"}</definedName>
    <definedName name="qw" localSheetId="0" hidden="1">{#N/A,#N/A,FALSE,"단가표지"}</definedName>
    <definedName name="qw" localSheetId="2" hidden="1">{#N/A,#N/A,FALSE,"단가표지"}</definedName>
    <definedName name="qw" localSheetId="4" hidden="1">{#N/A,#N/A,FALSE,"단가표지"}</definedName>
    <definedName name="qw" hidden="1">{#N/A,#N/A,FALSE,"단가표지"}</definedName>
    <definedName name="qweqw" hidden="1">{#N/A,#N/A,FALSE,"2~8번"}</definedName>
    <definedName name="QWERQWER" hidden="1">#REF!</definedName>
    <definedName name="QWERT" hidden="1">#REF!</definedName>
    <definedName name="QWQ" hidden="1">{#N/A,#N/A,FALSE,"배수2"}</definedName>
    <definedName name="QWS" hidden="1">#REF!</definedName>
    <definedName name="radfadf" localSheetId="0" hidden="1">{"'중기작업1'!$A$1:$V$18"}</definedName>
    <definedName name="radfadf" hidden="1">{"'중기작업1'!$A$1:$V$18"}</definedName>
    <definedName name="rey" localSheetId="0" hidden="1">{"'중기작업1'!$A$1:$V$18"}</definedName>
    <definedName name="rey" hidden="1">{"'중기작업1'!$A$1:$V$18"}</definedName>
    <definedName name="RFYIFIOYGOPIO" localSheetId="2" hidden="1">#REF!</definedName>
    <definedName name="RFYIFIOYGOPIO" hidden="1">#REF!</definedName>
    <definedName name="R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ksk" hidden="1">{#N/A,#N/A,FALSE,"배수1"}</definedName>
    <definedName name="rksk1" hidden="1">{#N/A,#N/A,FALSE,"배수1"}</definedName>
    <definedName name="rkswjq2." hidden="1">{#N/A,#N/A,FALSE,"현장 NCR 분석";#N/A,#N/A,FALSE,"현장품질감사";#N/A,#N/A,FALSE,"현장품질감사"}</definedName>
    <definedName name="rlch.ncr" hidden="1">{#N/A,#N/A,FALSE,"현장 NCR 분석";#N/A,#N/A,FALSE,"현장품질감사";#N/A,#N/A,FALSE,"현장품질감사"}</definedName>
    <definedName name="Royalty" localSheetId="0" hidden="1">{#N/A,#N/A,FALSE,"Sheet1"}</definedName>
    <definedName name="Royalty" hidden="1">{#N/A,#N/A,FALSE,"Sheet1"}</definedName>
    <definedName name="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 hidden="1">{#N/A,#N/A,FALSE,"포장2"}</definedName>
    <definedName name="sa" localSheetId="0" hidden="1">{"'중기작업1'!$A$1:$V$18"}</definedName>
    <definedName name="sa" hidden="1">{"'중기작업1'!$A$1:$V$18"}</definedName>
    <definedName name="SAFSAFSAD" hidden="1">{#N/A,#N/A,FALSE,"속도"}</definedName>
    <definedName name="s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S" hidden="1">#N/A</definedName>
    <definedName name="SDCFG\" localSheetId="0" hidden="1">{#N/A,#N/A,FALSE,"운반시간"}</definedName>
    <definedName name="SDCFG\" hidden="1">{#N/A,#N/A,FALSE,"운반시간"}</definedName>
    <definedName name="SDDFD" hidden="1">{#N/A,#N/A,FALSE,"배수1"}</definedName>
    <definedName name="SDF" hidden="1">#N/A</definedName>
    <definedName name="SDFDFD" hidden="1">{#N/A,#N/A,FALSE,"운반시간"}</definedName>
    <definedName name="SDFGFH" hidden="1">{#N/A,#N/A,FALSE,"부대2"}</definedName>
    <definedName name="SDFSAFSADFS" hidden="1">{#N/A,#N/A,FALSE,"혼합골재"}</definedName>
    <definedName name="sdg" hidden="1">#N/A</definedName>
    <definedName name="SDGAS" localSheetId="0" hidden="1">#REF!</definedName>
    <definedName name="SDGAS" hidden="1">#REF!</definedName>
    <definedName name="SDGSDFHFDJDG" hidden="1">{#N/A,#N/A,FALSE,"속도"}</definedName>
    <definedName name="SDGSDGDHDFHGF" hidden="1">{#N/A,#N/A,FALSE,"운반시간"}</definedName>
    <definedName name="SDRTHST" hidden="1">#REF!</definedName>
    <definedName name="SDS" hidden="1">{#N/A,#N/A,FALSE,"2~8번"}</definedName>
    <definedName name="sdsdddd" hidden="1">{#N/A,#N/A,FALSE,"토공2"}</definedName>
    <definedName name="sfa" localSheetId="0" hidden="1">{"'중기작업1'!$A$1:$V$18"}</definedName>
    <definedName name="sfa" hidden="1">{"'중기작업1'!$A$1:$V$18"}</definedName>
    <definedName name="sfggf" hidden="1">{#N/A,#N/A,FALSE,"배수1"}</definedName>
    <definedName name="SFSDFDSF" hidden="1">{#N/A,#N/A,FALSE,"운반시간"}</definedName>
    <definedName name="S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heet" hidden="1">{#N/A,#N/A,FALSE,"골재소요량";#N/A,#N/A,FALSE,"골재소요량"}</definedName>
    <definedName name="sheet1" hidden="1">{"'결과(하)'!$L$24"}</definedName>
    <definedName name="skdfsk" hidden="1">#REF!</definedName>
    <definedName name="solver_adj" localSheetId="0" hidden="1">#REF!,#REF!</definedName>
    <definedName name="solver_adj" hidden="1">#REF!,#REF!</definedName>
    <definedName name="solver_adj1" localSheetId="0" hidden="1">#REF!,#REF!</definedName>
    <definedName name="solver_adj1"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opt1" hidden="1">#REF!</definedName>
    <definedName name="solver_pre" hidden="1">0.000001</definedName>
    <definedName name="solver_scl" hidden="1">0</definedName>
    <definedName name="solver_sho" hidden="1">0</definedName>
    <definedName name="solver_tim" hidden="1">100</definedName>
    <definedName name="solver_tmp" localSheetId="0" hidden="1">#REF!,#REF!</definedName>
    <definedName name="solver_tmp" hidden="1">#REF!,#REF!</definedName>
    <definedName name="solver_tol" hidden="1">0.05</definedName>
    <definedName name="solver_typ" hidden="1">1</definedName>
    <definedName name="solver_val" hidden="1">0</definedName>
    <definedName name="sss" localSheetId="0" hidden="1">{#N/A,#N/A,FALSE,"전력간선"}</definedName>
    <definedName name="sss" hidden="1">{#N/A,#N/A,FALSE,"전력간선"}</definedName>
    <definedName name="SSSS" localSheetId="0" hidden="1">{#N/A,#N/A,FALSE,"전력간선"}</definedName>
    <definedName name="SSSS" hidden="1">{#N/A,#N/A,FALSE,"전력간선"}</definedName>
    <definedName name="sssss" localSheetId="0" hidden="1">#REF!</definedName>
    <definedName name="sssss" hidden="1">#REF!</definedName>
    <definedName name="SVS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swswswsws" localSheetId="3" hidden="1">{"'중기작업1'!$A$1:$V$18"}</definedName>
    <definedName name="swswswswsws" localSheetId="0" hidden="1">{"'중기작업1'!$A$1:$V$18"}</definedName>
    <definedName name="swswswswsws" localSheetId="2" hidden="1">{"'중기작업1'!$A$1:$V$18"}</definedName>
    <definedName name="swswswswsws" localSheetId="4" hidden="1">{"'중기작업1'!$A$1:$V$18"}</definedName>
    <definedName name="swswswswsws" hidden="1">{"'중기작업1'!$A$1:$V$18"}</definedName>
    <definedName name="t"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EWGDSGVDSFGVDSVGSD" hidden="1">{#N/A,#N/A,FALSE,"운반시간"}</definedName>
    <definedName name="tr" hidden="1">#REF!</definedName>
    <definedName name="tt" hidden="1">{#N/A,#N/A,FALSE,"단가표지"}</definedName>
    <definedName name="TTREWQ" localSheetId="0" hidden="1">{#N/A,#N/A,FALSE,"혼합골재"}</definedName>
    <definedName name="TTREWQ" hidden="1">{#N/A,#N/A,FALSE,"혼합골재"}</definedName>
    <definedName name="ttt" localSheetId="0" hidden="1">{#N/A,#N/A,FALSE,"혼합골재"}</definedName>
    <definedName name="ttt" hidden="1">{#N/A,#N/A,FALSE,"혼합골재"}</definedName>
    <definedName name="tttt" localSheetId="0" hidden="1">{#N/A,#N/A,FALSE,"골재소요량";#N/A,#N/A,FALSE,"골재소요량"}</definedName>
    <definedName name="tttt" hidden="1">{#N/A,#N/A,FALSE,"골재소요량";#N/A,#N/A,FALSE,"골재소요량"}</definedName>
    <definedName name="ttttt" hidden="1">{#N/A,#N/A,FALSE,"포장2"}</definedName>
    <definedName name="tttttt" localSheetId="0" hidden="1">{#N/A,#N/A,FALSE,"골재소요량";#N/A,#N/A,FALSE,"골재소요량"}</definedName>
    <definedName name="tttttt" hidden="1">{#N/A,#N/A,FALSE,"골재소요량";#N/A,#N/A,FALSE,"골재소요량"}</definedName>
    <definedName name="TYHFDGFD" hidden="1">{#N/A,#N/A,FALSE,"배수2"}</definedName>
    <definedName name="TYRY" hidden="1">#REF!</definedName>
    <definedName name="uuiii" hidden="1">{"'Sheet1'!$A$4","'Sheet1'!$A$9:$G$28"}</definedName>
    <definedName name="uuuu" localSheetId="0" hidden="1">{#N/A,#N/A,FALSE,"단가표지"}</definedName>
    <definedName name="uuuu" hidden="1">{#N/A,#N/A,FALSE,"단가표지"}</definedName>
    <definedName name="uy89ihbn" hidden="1">{#N/A,#N/A,FALSE,"2~8번"}</definedName>
    <definedName name="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HFG" hidden="1">#REF!</definedName>
    <definedName name="VSV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xz" localSheetId="0" hidden="1">{"'중기작업1'!$A$1:$V$18"}</definedName>
    <definedName name="vxz" hidden="1">{"'중기작업1'!$A$1:$V$18"}</definedName>
    <definedName name="vzx" localSheetId="0" hidden="1">{"'중기작업1'!$A$1:$V$18"}</definedName>
    <definedName name="vzx" hidden="1">{"'중기작업1'!$A$1:$V$18"}</definedName>
    <definedName name="W" localSheetId="3" hidden="1">{#N/A,#N/A,FALSE,"혼합골재"}</definedName>
    <definedName name="W" localSheetId="0" hidden="1">{#N/A,#N/A,FALSE,"혼합골재"}</definedName>
    <definedName name="W" localSheetId="2" hidden="1">{#N/A,#N/A,FALSE,"혼합골재"}</definedName>
    <definedName name="W" localSheetId="4" hidden="1">{#N/A,#N/A,FALSE,"혼합골재"}</definedName>
    <definedName name="W" hidden="1">{#N/A,#N/A,FALSE,"혼합골재"}</definedName>
    <definedName name="we" hidden="1">{#N/A,#N/A,FALSE,"골재소요량";#N/A,#N/A,FALSE,"골재소요량"}</definedName>
    <definedName name="wer"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kwo" localSheetId="0" hidden="1">{"'제조(순번)'!$A$386:$A$387","'제조(순번)'!$A$1:$H$399"}</definedName>
    <definedName name="wkwo" hidden="1">{"'제조(순번)'!$A$386:$A$387","'제조(순번)'!$A$1:$H$399"}</definedName>
    <definedName name="wm.조골재1" localSheetId="3" hidden="1">{#N/A,#N/A,FALSE,"조골재"}</definedName>
    <definedName name="wm.조골재1" localSheetId="0" hidden="1">{#N/A,#N/A,FALSE,"조골재"}</definedName>
    <definedName name="wm.조골재1" localSheetId="2" hidden="1">{#N/A,#N/A,FALSE,"조골재"}</definedName>
    <definedName name="wm.조골재1" localSheetId="4" hidden="1">{#N/A,#N/A,FALSE,"조골재"}</definedName>
    <definedName name="wm.조골재1" hidden="1">{#N/A,#N/A,FALSE,"조골재"}</definedName>
    <definedName name="woogi" hidden="1">#REF!</definedName>
    <definedName name="woogi2" hidden="1">#REF!</definedName>
    <definedName name="WQW"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1." localSheetId="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2번." localSheetId="3" hidden="1">{#N/A,#N/A,FALSE,"2~8번"}</definedName>
    <definedName name="wrn.2번." localSheetId="0" hidden="1">{#N/A,#N/A,FALSE,"2~8번"}</definedName>
    <definedName name="wrn.2번." localSheetId="2" hidden="1">{#N/A,#N/A,FALSE,"2~8번"}</definedName>
    <definedName name="wrn.2번." localSheetId="4" hidden="1">{#N/A,#N/A,FALSE,"2~8번"}</definedName>
    <definedName name="wrn.2번." hidden="1">{#N/A,#N/A,FALSE,"2~8번"}</definedName>
    <definedName name="wrn.3번." hidden="1">{#N/A,#N/A,FALSE,"2~8번"}</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AAA." localSheetId="0" hidden="1">{#N/A,#N/A,FALSE,"집계표"}</definedName>
    <definedName name="wrn.AAA." hidden="1">{#N/A,#N/A,FALSE,"집계표"}</definedName>
    <definedName name="wrn.ac30prn." localSheetId="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test1." hidden="1">{#N/A,#N/A,FALSE,"명세표"}</definedName>
    <definedName name="wrn.각종보고서._.전체인쇄._.기본형." localSheetId="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경비인쇄." localSheetId="0" hidden="1">{#N/A,#N/A,FALSE,"경비"}</definedName>
    <definedName name="wrn.경비인쇄." hidden="1">{#N/A,#N/A,FALSE,"경비"}</definedName>
    <definedName name="wrn.고철소정교." hidden="1">{#N/A,#N/A,TRUE,"단가산출서";#N/A,#N/A,TRUE,"수량산출서"}</definedName>
    <definedName name="wrn.골재소요량." localSheetId="3" hidden="1">{#N/A,#N/A,FALSE,"골재소요량";#N/A,#N/A,FALSE,"골재소요량"}</definedName>
    <definedName name="wrn.골재소요량." localSheetId="0" hidden="1">{#N/A,#N/A,FALSE,"골재소요량";#N/A,#N/A,FALSE,"골재소요량"}</definedName>
    <definedName name="wrn.골재소요량." localSheetId="2" hidden="1">{#N/A,#N/A,FALSE,"골재소요량";#N/A,#N/A,FALSE,"골재소요량"}</definedName>
    <definedName name="wrn.골재소요량." localSheetId="4" hidden="1">{#N/A,#N/A,FALSE,"골재소요량";#N/A,#N/A,FALSE,"골재소요량"}</definedName>
    <definedName name="wrn.골재소요량." hidden="1">{#N/A,#N/A,FALSE,"골재소요량";#N/A,#N/A,FALSE,"골재소요량"}</definedName>
    <definedName name="wrn.교대." hidden="1">{#N/A,#N/A,FALSE,"type1";#N/A,#N/A,FALSE,"지지력";#N/A,#N/A,FALSE,"PILE계산";#N/A,#N/A,FALSE,"PILE ";#N/A,#N/A,FALSE,"철근량";#N/A,#N/A,FALSE,"균열검토";#N/A,#N/A,FALSE,"날개벽";#N/A,#N/A,FALSE,"주철근조립도";#N/A,#N/A,FALSE,"교좌"}</definedName>
    <definedName name="wrn.교대구조계산."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3" hidden="1">{#N/A,#N/A,FALSE,"전력간선"}</definedName>
    <definedName name="wrn.교육청." localSheetId="0" hidden="1">{#N/A,#N/A,FALSE,"전력간선"}</definedName>
    <definedName name="wrn.교육청." localSheetId="2" hidden="1">{#N/A,#N/A,FALSE,"전력간선"}</definedName>
    <definedName name="wrn.교육청." localSheetId="4" hidden="1">{#N/A,#N/A,FALSE,"전력간선"}</definedName>
    <definedName name="wrn.교육청." hidden="1">{#N/A,#N/A,FALSE,"전력간선"}</definedName>
    <definedName name="wrn.구조2." localSheetId="3" hidden="1">{#N/A,#N/A,FALSE,"구조2"}</definedName>
    <definedName name="wrn.구조2." localSheetId="0" hidden="1">{#N/A,#N/A,FALSE,"구조2"}</definedName>
    <definedName name="wrn.구조2." localSheetId="2" hidden="1">{#N/A,#N/A,FALSE,"구조2"}</definedName>
    <definedName name="wrn.구조2." localSheetId="4" hidden="1">{#N/A,#N/A,FALSE,"구조2"}</definedName>
    <definedName name="wrn.구조2." hidden="1">{#N/A,#N/A,FALSE,"구조2"}</definedName>
    <definedName name="wrn.기타인쇄." localSheetId="0" hidden="1">{#N/A,#N/A,FALSE,"기타"}</definedName>
    <definedName name="wrn.기타인쇄." hidden="1">{#N/A,#N/A,FALSE,"기타"}</definedName>
    <definedName name="wrn.노무비인쇄." localSheetId="0" hidden="1">{#N/A,#N/A,FALSE,"노무비"}</definedName>
    <definedName name="wrn.노무비인쇄." hidden="1">{#N/A,#N/A,FALSE,"노무비"}</definedName>
    <definedName name="wrn.단가표지." localSheetId="3" hidden="1">{#N/A,#N/A,FALSE,"단가표지"}</definedName>
    <definedName name="wrn.단가표지." localSheetId="0" hidden="1">{#N/A,#N/A,FALSE,"단가표지"}</definedName>
    <definedName name="wrn.단가표지." localSheetId="2" hidden="1">{#N/A,#N/A,FALSE,"단가표지"}</definedName>
    <definedName name="wrn.단가표지." localSheetId="4" hidden="1">{#N/A,#N/A,FALSE,"단가표지"}</definedName>
    <definedName name="wrn.단가표지." hidden="1">{#N/A,#N/A,FALSE,"단가표지"}</definedName>
    <definedName name="wrn.배수1." localSheetId="3" hidden="1">{#N/A,#N/A,FALSE,"배수1"}</definedName>
    <definedName name="wrn.배수1." localSheetId="0" hidden="1">{#N/A,#N/A,FALSE,"배수1"}</definedName>
    <definedName name="wrn.배수1." localSheetId="2" hidden="1">{#N/A,#N/A,FALSE,"배수1"}</definedName>
    <definedName name="wrn.배수1." localSheetId="4" hidden="1">{#N/A,#N/A,FALSE,"배수1"}</definedName>
    <definedName name="wrn.배수1." hidden="1">{#N/A,#N/A,FALSE,"배수1"}</definedName>
    <definedName name="wrn.배수2." localSheetId="3" hidden="1">{#N/A,#N/A,FALSE,"배수2"}</definedName>
    <definedName name="wrn.배수2." localSheetId="0" hidden="1">{#N/A,#N/A,FALSE,"배수2"}</definedName>
    <definedName name="wrn.배수2." localSheetId="2" hidden="1">{#N/A,#N/A,FALSE,"배수2"}</definedName>
    <definedName name="wrn.배수2." localSheetId="4" hidden="1">{#N/A,#N/A,FALSE,"배수2"}</definedName>
    <definedName name="wrn.배수2." hidden="1">{#N/A,#N/A,FALSE,"배수2"}</definedName>
    <definedName name="wrn.부대1." localSheetId="3" hidden="1">{#N/A,#N/A,FALSE,"부대1"}</definedName>
    <definedName name="wrn.부대1." localSheetId="0" hidden="1">{#N/A,#N/A,FALSE,"부대1"}</definedName>
    <definedName name="wrn.부대1." localSheetId="2" hidden="1">{#N/A,#N/A,FALSE,"부대1"}</definedName>
    <definedName name="wrn.부대1." localSheetId="4" hidden="1">{#N/A,#N/A,FALSE,"부대1"}</definedName>
    <definedName name="wrn.부대1." hidden="1">{#N/A,#N/A,FALSE,"부대1"}</definedName>
    <definedName name="wrn.부대2." localSheetId="3" hidden="1">{#N/A,#N/A,FALSE,"부대2"}</definedName>
    <definedName name="wrn.부대2." localSheetId="0" hidden="1">{#N/A,#N/A,FALSE,"부대2"}</definedName>
    <definedName name="wrn.부대2." localSheetId="2" hidden="1">{#N/A,#N/A,FALSE,"부대2"}</definedName>
    <definedName name="wrn.부대2." localSheetId="4"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0" hidden="1">{#N/A,#N/A,FALSE,"산출근거목록"}</definedName>
    <definedName name="wrn.산출근거목록인쇄." hidden="1">{#N/A,#N/A,FALSE,"산출근거목록"}</definedName>
    <definedName name="wrn.산출근거인쇄." localSheetId="0" hidden="1">{#N/A,#N/A,FALSE,"산출근거"}</definedName>
    <definedName name="wrn.산출근거인쇄." hidden="1">{#N/A,#N/A,FALSE,"산출근거"}</definedName>
    <definedName name="wrn.산출근거인쇄._.토개공변환." localSheetId="0" hidden="1">{#N/A,#N/A,FALSE,"산출근거변환"}</definedName>
    <definedName name="wrn.산출근거인쇄._.토개공변환." hidden="1">{#N/A,#N/A,FALSE,"산출근거변환"}</definedName>
    <definedName name="wrn.설계내역서인쇄." localSheetId="0" hidden="1">{#N/A,#N/A,FALSE,"설계내역서"}</definedName>
    <definedName name="wrn.설계내역서인쇄." hidden="1">{#N/A,#N/A,FALSE,"설계내역서"}</definedName>
    <definedName name="wrn.속도." localSheetId="3" hidden="1">{#N/A,#N/A,FALSE,"속도"}</definedName>
    <definedName name="wrn.속도." localSheetId="0" hidden="1">{#N/A,#N/A,FALSE,"속도"}</definedName>
    <definedName name="wrn.속도." localSheetId="2" hidden="1">{#N/A,#N/A,FALSE,"속도"}</definedName>
    <definedName name="wrn.속도." localSheetId="4" hidden="1">{#N/A,#N/A,FALSE,"속도"}</definedName>
    <definedName name="wrn.속도." hidden="1">{#N/A,#N/A,FALSE,"속도"}</definedName>
    <definedName name="wrn.손익._.보고." localSheetId="0" hidden="1">{#N/A,#N/A,TRUE,"손익보고"}</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0" hidden="1">{#N/A,"수불부",FALSE,"사급자재수불서";#N/A,"수불부",FALSE,"사급자재수불서"}</definedName>
    <definedName name="wrn.수." hidden="1">{#N/A,"수불부",FALSE,"사급자재수불서";#N/A,"수불부",FALSE,"사급자재수불서"}</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운반시간." localSheetId="3" hidden="1">{#N/A,#N/A,FALSE,"운반시간"}</definedName>
    <definedName name="wrn.운반시간." localSheetId="0" hidden="1">{#N/A,#N/A,FALSE,"운반시간"}</definedName>
    <definedName name="wrn.운반시간." localSheetId="2" hidden="1">{#N/A,#N/A,FALSE,"운반시간"}</definedName>
    <definedName name="wrn.운반시간." localSheetId="4" hidden="1">{#N/A,#N/A,FALSE,"운반시간"}</definedName>
    <definedName name="wrn.운반시간." hidden="1">{#N/A,#N/A,FALSE,"운반시간"}</definedName>
    <definedName name="wrn.원가계산서인쇄." localSheetId="0" hidden="1">{#N/A,#N/A,FALSE,"원가계산서"}</definedName>
    <definedName name="wrn.원가계산서인쇄." hidden="1">{#N/A,#N/A,FALSE,"원가계산서"}</definedName>
    <definedName name="wrn.이정표." localSheetId="3" hidden="1">{#N/A,#N/A,FALSE,"이정표"}</definedName>
    <definedName name="wrn.이정표." localSheetId="0" hidden="1">{#N/A,#N/A,FALSE,"이정표"}</definedName>
    <definedName name="wrn.이정표." localSheetId="2" hidden="1">{#N/A,#N/A,FALSE,"이정표"}</definedName>
    <definedName name="wrn.이정표." localSheetId="4" hidden="1">{#N/A,#N/A,FALSE,"이정표"}</definedName>
    <definedName name="wrn.이정표." hidden="1">{#N/A,#N/A,FALSE,"이정표"}</definedName>
    <definedName name="wrn.이정표2." localSheetId="0" hidden="1">{#N/A,#N/A,FALSE,"이정표"}</definedName>
    <definedName name="wrn.이정표2." hidden="1">{#N/A,#N/A,FALSE,"이정표"}</definedName>
    <definedName name="wrn.이태원._.철근." localSheetId="0" hidden="1">{#N/A,#N/A,FALSE,"이태원철근"}</definedName>
    <definedName name="wrn.이태원._.철근." hidden="1">{#N/A,#N/A,FALSE,"이태원철근"}</definedName>
    <definedName name="wrn.일위대가목록인쇄." localSheetId="0" hidden="1">{#N/A,#N/A,FALSE,"일위대가목록"}</definedName>
    <definedName name="wrn.일위대가목록인쇄." hidden="1">{#N/A,#N/A,FALSE,"일위대가목록"}</definedName>
    <definedName name="wrn.일위대가인쇄." localSheetId="0" hidden="1">{#N/A,#N/A,FALSE,"일위대가"}</definedName>
    <definedName name="wrn.일위대가인쇄." hidden="1">{#N/A,#N/A,FALSE,"일위대가"}</definedName>
    <definedName name="wrn.일위대가인쇄._.수자원변환." localSheetId="0" hidden="1">{#N/A,#N/A,FALSE,"일위대가변환"}</definedName>
    <definedName name="wrn.일위대가인쇄._.수자원변환." hidden="1">{#N/A,#N/A,FALSE,"일위대가변환"}</definedName>
    <definedName name="wrn.재료비인쇄." localSheetId="0" hidden="1">{#N/A,#N/A,FALSE,"재료비"}</definedName>
    <definedName name="wrn.재료비인쇄." hidden="1">{#N/A,#N/A,FALSE,"재료비"}</definedName>
    <definedName name="wrn.전열선출서." localSheetId="0" hidden="1">{#N/A,#N/A,FALSE,"전열산출서"}</definedName>
    <definedName name="wrn.전열선출서." hidden="1">{#N/A,#N/A,FALSE,"전열산출서"}</definedName>
    <definedName name="wrn.조골재." localSheetId="3" hidden="1">{#N/A,#N/A,FALSE,"조골재"}</definedName>
    <definedName name="wrn.조골재." localSheetId="0" hidden="1">{#N/A,#N/A,FALSE,"조골재"}</definedName>
    <definedName name="wrn.조골재." localSheetId="2" hidden="1">{#N/A,#N/A,FALSE,"조골재"}</definedName>
    <definedName name="wrn.조골재." localSheetId="4" hidden="1">{#N/A,#N/A,FALSE,"조골재"}</definedName>
    <definedName name="wrn.조골재." hidden="1">{#N/A,#N/A,FALSE,"조골재"}</definedName>
    <definedName name="wrn.중기목록인쇄." localSheetId="0" hidden="1">{#N/A,#N/A,FALSE,"중기목록"}</definedName>
    <definedName name="wrn.중기목록인쇄." hidden="1">{#N/A,#N/A,FALSE,"중기목록"}</definedName>
    <definedName name="wrn.중기산출기초인쇄." localSheetId="0" hidden="1">{#N/A,#N/A,FALSE,"중기산출기초"}</definedName>
    <definedName name="wrn.중기산출기초인쇄." hidden="1">{#N/A,#N/A,FALSE,"중기산출기초"}</definedName>
    <definedName name="wrn.중기인쇄." localSheetId="0" hidden="1">{#N/A,#N/A,FALSE,"중기"}</definedName>
    <definedName name="wrn.중기인쇄." hidden="1">{#N/A,#N/A,FALSE,"중기"}</definedName>
    <definedName name="wrn.중기인쇄._.일반형변환." localSheetId="0" hidden="1">{#N/A,#N/A,FALSE,"중기변환"}</definedName>
    <definedName name="wrn.중기인쇄._.일반형변환." hidden="1">{#N/A,#N/A,FALSE,"중기변환"}</definedName>
    <definedName name="wrn.지수1."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0" hidden="1">{#N/A,#N/A,FALSE,"Sheet1"}</definedName>
    <definedName name="wrn.철골집계표._.5칸." hidden="1">{#N/A,#N/A,FALSE,"Sheet1"}</definedName>
    <definedName name="wrn.토공1." localSheetId="3" hidden="1">{#N/A,#N/A,FALSE,"구조1"}</definedName>
    <definedName name="wrn.토공1." localSheetId="0" hidden="1">{#N/A,#N/A,FALSE,"구조1"}</definedName>
    <definedName name="wrn.토공1." localSheetId="2" hidden="1">{#N/A,#N/A,FALSE,"구조1"}</definedName>
    <definedName name="wrn.토공1." localSheetId="4" hidden="1">{#N/A,#N/A,FALSE,"구조1"}</definedName>
    <definedName name="wrn.토공1." hidden="1">{#N/A,#N/A,FALSE,"구조1"}</definedName>
    <definedName name="wrn.토공2." localSheetId="3" hidden="1">{#N/A,#N/A,FALSE,"토공2"}</definedName>
    <definedName name="wrn.토공2." localSheetId="0" hidden="1">{#N/A,#N/A,FALSE,"토공2"}</definedName>
    <definedName name="wrn.토공2." localSheetId="2" hidden="1">{#N/A,#N/A,FALSE,"토공2"}</definedName>
    <definedName name="wrn.토공2." localSheetId="4" hidden="1">{#N/A,#N/A,FALSE,"토공2"}</definedName>
    <definedName name="wrn.토공2." hidden="1">{#N/A,#N/A,FALSE,"토공2"}</definedName>
    <definedName name="wrn.통신지." hidden="1">{#N/A,#N/A,FALSE,"기안지";#N/A,#N/A,FALSE,"통신지"}</definedName>
    <definedName name="wrn.포장1." localSheetId="3" hidden="1">{#N/A,#N/A,FALSE,"포장1";#N/A,#N/A,FALSE,"포장1"}</definedName>
    <definedName name="wrn.포장1." localSheetId="0" hidden="1">{#N/A,#N/A,FALSE,"포장1";#N/A,#N/A,FALSE,"포장1"}</definedName>
    <definedName name="wrn.포장1." localSheetId="2" hidden="1">{#N/A,#N/A,FALSE,"포장1";#N/A,#N/A,FALSE,"포장1"}</definedName>
    <definedName name="wrn.포장1." localSheetId="4" hidden="1">{#N/A,#N/A,FALSE,"포장1";#N/A,#N/A,FALSE,"포장1"}</definedName>
    <definedName name="wrn.포장1." hidden="1">{#N/A,#N/A,FALSE,"포장1";#N/A,#N/A,FALSE,"포장1"}</definedName>
    <definedName name="wrn.포장2." localSheetId="3" hidden="1">{#N/A,#N/A,FALSE,"포장2"}</definedName>
    <definedName name="wrn.포장2." localSheetId="0" hidden="1">{#N/A,#N/A,FALSE,"포장2"}</definedName>
    <definedName name="wrn.포장2." localSheetId="2" hidden="1">{#N/A,#N/A,FALSE,"포장2"}</definedName>
    <definedName name="wrn.포장2." localSheetId="4" hidden="1">{#N/A,#N/A,FALSE,"포장2"}</definedName>
    <definedName name="wrn.포장2." hidden="1">{#N/A,#N/A,FALSE,"포장2"}</definedName>
    <definedName name="wrn.포장단가." localSheetId="3" hidden="1">{#N/A,#N/A,FALSE,"포장단가"}</definedName>
    <definedName name="wrn.포장단가." localSheetId="0" hidden="1">{#N/A,#N/A,FALSE,"포장단가"}</definedName>
    <definedName name="wrn.포장단가." localSheetId="2" hidden="1">{#N/A,#N/A,FALSE,"포장단가"}</definedName>
    <definedName name="wrn.포장단가." localSheetId="4" hidden="1">{#N/A,#N/A,FALSE,"포장단가"}</definedName>
    <definedName name="wrn.포장단가." hidden="1">{#N/A,#N/A,FALSE,"포장단가"}</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3" hidden="1">{#N/A,#N/A,FALSE,"표지목차"}</definedName>
    <definedName name="wrn.표지목차." localSheetId="0" hidden="1">{#N/A,#N/A,FALSE,"표지목차"}</definedName>
    <definedName name="wrn.표지목차." localSheetId="2" hidden="1">{#N/A,#N/A,FALSE,"표지목차"}</definedName>
    <definedName name="wrn.표지목차." localSheetId="4" hidden="1">{#N/A,#N/A,FALSE,"표지목차"}</definedName>
    <definedName name="wrn.표지목차." hidden="1">{#N/A,#N/A,FALSE,"표지목차"}</definedName>
    <definedName name="wrn.현장._.NCR._.분석." localSheetId="3" hidden="1">{#N/A,#N/A,FALSE,"현장 NCR 분석";#N/A,#N/A,FALSE,"현장품질감사";#N/A,#N/A,FALSE,"현장품질감사"}</definedName>
    <definedName name="wrn.현장._.NCR._.분석." localSheetId="0" hidden="1">{#N/A,#N/A,FALSE,"현장 NCR 분석";#N/A,#N/A,FALSE,"현장품질감사";#N/A,#N/A,FALSE,"현장품질감사"}</definedName>
    <definedName name="wrn.현장._.NCR._.분석." localSheetId="2" hidden="1">{#N/A,#N/A,FALSE,"현장 NCR 분석";#N/A,#N/A,FALSE,"현장품질감사";#N/A,#N/A,FALSE,"현장품질감사"}</definedName>
    <definedName name="wrn.현장._.NCR._.분석." localSheetId="4"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3" hidden="1">{#N/A,#N/A,FALSE,"혼합골재"}</definedName>
    <definedName name="wrn.혼합골재." localSheetId="0" hidden="1">{#N/A,#N/A,FALSE,"혼합골재"}</definedName>
    <definedName name="wrn.혼합골재." localSheetId="2" hidden="1">{#N/A,#N/A,FALSE,"혼합골재"}</definedName>
    <definedName name="wrn.혼합골재." localSheetId="4" hidden="1">{#N/A,#N/A,FALSE,"혼합골재"}</definedName>
    <definedName name="wrn.혼합골재." hidden="1">{#N/A,#N/A,FALSE,"혼합골재"}</definedName>
    <definedName name="wrn.황금동." localSheetId="0" hidden="1">{#N/A,#N/A,FALSE,"단면 제원"}</definedName>
    <definedName name="wrn.황금동." hidden="1">{#N/A,#N/A,FALSE,"단면 제원"}</definedName>
    <definedName name="wwwdcx" hidden="1">{"'Sheet1'!$A$4","'Sheet1'!$A$9:$G$28"}</definedName>
    <definedName name="wwww" hidden="1">{"'Sheet1'!$A$4","'Sheet1'!$A$9:$G$28"}</definedName>
    <definedName name="x" hidden="1">{#N/A,#N/A,FALSE,"운반시간"}</definedName>
    <definedName name="xbvxz" localSheetId="0" hidden="1">{"'중기작업1'!$A$1:$V$18"}</definedName>
    <definedName name="xbvxz" hidden="1">{"'중기작업1'!$A$1:$V$18"}</definedName>
    <definedName name="xcb" localSheetId="0" hidden="1">{"'중기작업1'!$A$1:$V$18"}</definedName>
    <definedName name="xcb" hidden="1">{"'중기작업1'!$A$1:$V$18"}</definedName>
    <definedName name="XCVBGSDFGSER" hidden="1">#N/A</definedName>
    <definedName name="xdgr" hidden="1">{"'Sheet1'!$A$4","'Sheet1'!$A$9:$G$28"}</definedName>
    <definedName name="xmrrlwhrjs" hidden="1">{#N/A,#N/A,FALSE,"현장 NCR 분석";#N/A,#N/A,FALSE,"현장품질감사";#N/A,#N/A,FALSE,"현장품질감사"}</definedName>
    <definedName name="xvz" localSheetId="0" hidden="1">{"'중기작업1'!$A$1:$V$18"}</definedName>
    <definedName name="xvz" hidden="1">{"'중기작업1'!$A$1:$V$18"}</definedName>
    <definedName name="xx" localSheetId="2" hidden="1">#REF!</definedName>
    <definedName name="xx" hidden="1">#REF!</definedName>
    <definedName name="xxxxc" localSheetId="0" hidden="1">{#N/A,#N/A,FALSE,"조골재"}</definedName>
    <definedName name="xxxxc" hidden="1">{#N/A,#N/A,FALSE,"조골재"}</definedName>
    <definedName name="XXXXXX" localSheetId="0" hidden="1">{"'공사부문'!$A$6:$A$32"}</definedName>
    <definedName name="XXXXXX" hidden="1">{"'공사부문'!$A$6:$A$32"}</definedName>
    <definedName name="YBG견적서통" localSheetId="0" hidden="1">{#N/A,#N/A,TRUE,"손익보고"}</definedName>
    <definedName name="YBG견적서통" hidden="1">{#N/A,#N/A,TRUE,"손익보고"}</definedName>
    <definedName name="YGFHV" hidden="1">{#N/A,#N/A,FALSE,"배수1"}</definedName>
    <definedName name="YUYUY" hidden="1">{#N/A,#N/A,FALSE,"혼합골재"}</definedName>
    <definedName name="yy" localSheetId="0" hidden="1">{#N/A,#N/A,FALSE,"단가표지"}</definedName>
    <definedName name="yy" hidden="1">{#N/A,#N/A,FALSE,"단가표지"}</definedName>
    <definedName name="yyy" localSheetId="0" hidden="1">{#N/A,#N/A,FALSE,"포장단가"}</definedName>
    <definedName name="yyy" hidden="1">{#N/A,#N/A,FALSE,"포장단가"}</definedName>
    <definedName name="yyyy"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localSheetId="0" hidden="1">{#N/A,#N/A,FALSE,"조골재"}</definedName>
    <definedName name="yyyyyy" hidden="1">{#N/A,#N/A,FALSE,"조골재"}</definedName>
    <definedName name="z" localSheetId="0" hidden="1">{"'중기작업1'!$A$1:$V$18"}</definedName>
    <definedName name="z" hidden="1">{"'중기작업1'!$A$1:$V$18"}</definedName>
    <definedName name="Z_4F74ED08_7DE6_11D4_BC29_005004C1F3AD_.wvu.PrintTitles" hidden="1">#REF!</definedName>
    <definedName name="za" localSheetId="2" hidden="1">#REF!</definedName>
    <definedName name="za" hidden="1">#REF!</definedName>
    <definedName name="zCX" localSheetId="0" hidden="1">{"'중기작업1'!$A$1:$V$18"}</definedName>
    <definedName name="zCX" hidden="1">{"'중기작업1'!$A$1:$V$18"}</definedName>
    <definedName name="zhdf" localSheetId="0" hidden="1">{"'중기작업1'!$A$1:$V$18"}</definedName>
    <definedName name="zhdf" hidden="1">{"'중기작업1'!$A$1:$V$18"}</definedName>
    <definedName name="zx" localSheetId="2" hidden="1">#REF!</definedName>
    <definedName name="zx" hidden="1">#REF!</definedName>
    <definedName name="ㄱ" hidden="1">#N/A</definedName>
    <definedName name="ㄱㄱ"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ㄱ" hidden="1">{#N/A,#N/A,FALSE,"표지목차"}</definedName>
    <definedName name="ㄱㄱㄱㄱㄱ" localSheetId="3" hidden="1">{"'중기작업1'!$A$1:$V$18"}</definedName>
    <definedName name="ㄱㄱㄱㄱㄱ" localSheetId="0" hidden="1">{"'중기작업1'!$A$1:$V$18"}</definedName>
    <definedName name="ㄱㄱㄱㄱㄱ" localSheetId="2" hidden="1">{"'중기작업1'!$A$1:$V$18"}</definedName>
    <definedName name="ㄱㄱㄱㄱㄱ" localSheetId="4" hidden="1">{"'중기작업1'!$A$1:$V$18"}</definedName>
    <definedName name="ㄱㄱㄱㄱㄱ" hidden="1">{"'중기작업1'!$A$1:$V$18"}</definedName>
    <definedName name="ㄱㄱㄱㄱㄱㄱㄱㄱㄱㄱㄱㄱㄱ" localSheetId="0" hidden="1">{#N/A,#N/A,FALSE,"단가표지"}</definedName>
    <definedName name="ㄱㄱㄱㄱㄱㄱㄱㄱㄱㄱㄱㄱㄱ" hidden="1">{#N/A,#N/A,FALSE,"단가표지"}</definedName>
    <definedName name="ㄱㄱㄱㄱㄱㄱㄱㄱㄱㄱㄱㄱㄱㄱㄱㄱ" localSheetId="0" hidden="1">{#N/A,#N/A,FALSE,"골재소요량";#N/A,#N/A,FALSE,"골재소요량"}</definedName>
    <definedName name="ㄱㄱㄱㄱㄱㄱㄱㄱㄱㄱㄱㄱㄱㄱㄱㄱ" hidden="1">{#N/A,#N/A,FALSE,"골재소요량";#N/A,#N/A,FALSE,"골재소요량"}</definedName>
    <definedName name="ㄱㄱㄱㄱㄱㄱㄱㄱㄱㄱㄱㄱㄱㄱㄱㄱㄱㄱ" localSheetId="0" hidden="1">{#N/A,#N/A,FALSE,"조골재"}</definedName>
    <definedName name="ㄱㄱㄱㄱㄱㄱㄱㄱㄱㄱㄱㄱㄱㄱㄱㄱㄱㄱ" hidden="1">{#N/A,#N/A,FALSE,"조골재"}</definedName>
    <definedName name="ㄱㄳㄳ" localSheetId="0" hidden="1">{#N/A,#N/A,FALSE,"2~8번"}</definedName>
    <definedName name="ㄱㄳㄳ" hidden="1">{#N/A,#N/A,FALSE,"2~8번"}</definedName>
    <definedName name="ㄱㄴ슌ㄱ" localSheetId="0" hidden="1">{#N/A,#N/A,FALSE,"단가표지"}</definedName>
    <definedName name="ㄱㄴ슌ㄱ" hidden="1">{#N/A,#N/A,FALSE,"단가표지"}</definedName>
    <definedName name="ㄱㄷㄱㄷ" hidden="1">{#N/A,#N/A,FALSE,"2~8번"}</definedName>
    <definedName name="ㄱㄷㄴ슌ㄱ" localSheetId="0" hidden="1">{#N/A,#N/A,FALSE,"골재소요량";#N/A,#N/A,FALSE,"골재소요량"}</definedName>
    <definedName name="ㄱㄷㄴ슌ㄱ" hidden="1">{#N/A,#N/A,FALSE,"골재소요량";#N/A,#N/A,FALSE,"골재소요량"}</definedName>
    <definedName name="ㄱㄷㅁㅍㅅㅂ" localSheetId="0" hidden="1">{#N/A,#N/A,FALSE,"골재소요량";#N/A,#N/A,FALSE,"골재소요량"}</definedName>
    <definedName name="ㄱㄷㅁㅍㅅㅂ" hidden="1">{#N/A,#N/A,FALSE,"골재소요량";#N/A,#N/A,FALSE,"골재소요량"}</definedName>
    <definedName name="ㄱㄷㅂㄱㅈ" hidden="1">{#N/A,#N/A,FALSE,"2~8번"}</definedName>
    <definedName name="ㄱㄷㅈ" localSheetId="0" hidden="1">{#N/A,#N/A,FALSE,"골재소요량";#N/A,#N/A,FALSE,"골재소요량"}</definedName>
    <definedName name="ㄱㄷㅈ" hidden="1">{#N/A,#N/A,FALSE,"골재소요량";#N/A,#N/A,FALSE,"골재소요량"}</definedName>
    <definedName name="ㄱㄷㅈㅎㅎ" localSheetId="0" hidden="1">{"'중기작업1'!$A$1:$V$18"}</definedName>
    <definedName name="ㄱㄷㅈㅎㅎ" hidden="1">{"'중기작업1'!$A$1:$V$18"}</definedName>
    <definedName name="ㄱㄷㅎㅅㄷ4" localSheetId="0" hidden="1">{#N/A,#N/A,FALSE,"운반시간"}</definedName>
    <definedName name="ㄱㄷㅎㅅㄷ4" hidden="1">{#N/A,#N/A,FALSE,"운반시간"}</definedName>
    <definedName name="ㄱ서" localSheetId="0" hidden="1">{"'중기작업1'!$A$1:$V$18"}</definedName>
    <definedName name="ㄱ서" hidden="1">{"'중기작업1'!$A$1:$V$18"}</definedName>
    <definedName name="ㄱ슈" localSheetId="0" hidden="1">{#N/A,#N/A,FALSE,"혼합골재"}</definedName>
    <definedName name="ㄱ슈" hidden="1">{#N/A,#N/A,FALSE,"혼합골재"}</definedName>
    <definedName name="ㄱㅈ" localSheetId="0" hidden="1">{"'중기작업1'!$A$1:$V$18"}</definedName>
    <definedName name="ㄱㅈ" hidden="1">{"'중기작업1'!$A$1:$V$18"}</definedName>
    <definedName name="ㄱㅈㅎ" hidden="1">#N/A</definedName>
    <definedName name="가" localSheetId="0" hidden="1">{"'결과(하)'!$L$24"}</definedName>
    <definedName name="가" hidden="1">{"'결과(하)'!$L$24"}</definedName>
    <definedName name="가나다" hidden="1">#REF!</definedName>
    <definedName name="가도" localSheetId="0" hidden="1">#REF!</definedName>
    <definedName name="가도" hidden="1">#REF!</definedName>
    <definedName name="가드레일집계" localSheetId="0" hidden="1">{#N/A,#N/A,FALSE,"2~8번"}</definedName>
    <definedName name="가드레일집계" hidden="1">{#N/A,#N/A,FALSE,"2~8번"}</definedName>
    <definedName name="가설공사" hidden="1">#REF!</definedName>
    <definedName name="가설방음벽" hidden="1">{#N/A,#N/A,FALSE,"골재소요량";#N/A,#N/A,FALSE,"골재소요량"}</definedName>
    <definedName name="가옥" hidden="1">{#N/A,#N/A,FALSE,"속도"}</definedName>
    <definedName name="가자" localSheetId="0" hidden="1">#REF!</definedName>
    <definedName name="가자" hidden="1">#REF!</definedName>
    <definedName name="간선" hidden="1">#REF!</definedName>
    <definedName name="간접노무비" localSheetId="5">내역서!$G$8</definedName>
    <definedName name="간접비" hidden="1">{#N/A,#N/A,FALSE,"현장 NCR 분석";#N/A,#N/A,FALSE,"현장품질감사";#N/A,#N/A,FALSE,"현장품질감사"}</definedName>
    <definedName name="간접비.ncr" hidden="1">{#N/A,#N/A,FALSE,"현장 NCR 분석";#N/A,#N/A,FALSE,"현장품질감사";#N/A,#N/A,FALSE,"현장품질감사"}</definedName>
    <definedName name="간접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지7" hidden="1">{#N/A,#N/A,FALSE,"골재소요량";#N/A,#N/A,FALSE,"골재소요량"}</definedName>
    <definedName name="간지8" hidden="1">{#N/A,#N/A,FALSE,"조골재"}</definedName>
    <definedName name="감독2" localSheetId="0" hidden="1">{#N/A,#N/A,FALSE,"단가표지"}</definedName>
    <definedName name="감독2" hidden="1">{#N/A,#N/A,FALSE,"단가표지"}</definedName>
    <definedName name="감독의견서" localSheetId="0" hidden="1">{#N/A,#N/A,FALSE,"Sheet1"}</definedName>
    <definedName name="감독의견서" hidden="1">{#N/A,#N/A,FALSE,"Sheet1"}</definedName>
    <definedName name="감독조서" localSheetId="0" hidden="1">{#N/A,#N/A,FALSE,"집계표"}</definedName>
    <definedName name="감독조서" hidden="1">{#N/A,#N/A,FALSE,"집계표"}</definedName>
    <definedName name="갑지" hidden="1">{#N/A,#N/A,FALSE,"현장 NCR 분석";#N/A,#N/A,FALSE,"현장품질감사";#N/A,#N/A,FALSE,"현장품질감사"}</definedName>
    <definedName name="강"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경욱" localSheetId="0" hidden="1">{#N/A,#N/A,FALSE,"골재소요량";#N/A,#N/A,FALSE,"골재소요량"}</definedName>
    <definedName name="강경욱" hidden="1">{#N/A,#N/A,FALSE,"골재소요량";#N/A,#N/A,FALSE,"골재소요량"}</definedName>
    <definedName name="강관"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재" hidden="1">{#N/A,#N/A,FALSE,"배수1"}</definedName>
    <definedName name="개거" hidden="1">#REF!</definedName>
    <definedName name="개산급사유서" localSheetId="0" hidden="1">{#N/A,#N/A,FALSE,"집계표"}</definedName>
    <definedName name="개산급사유서" hidden="1">{#N/A,#N/A,FALSE,"집계표"}</definedName>
    <definedName name="건강보험료" localSheetId="5">내역서!$G$11</definedName>
    <definedName name="건설사업소" hidden="1">{#N/A,#N/A,FALSE,"속도"}</definedName>
    <definedName name="건축" hidden="1">{#N/A,#N/A,TRUE,"토적및재료집계";#N/A,#N/A,TRUE,"토적및재료집계";#N/A,#N/A,TRUE,"단위량"}</definedName>
    <definedName name="건축원가" hidden="1">#REF!</definedName>
    <definedName name="것" hidden="1">{#N/A,#N/A,FALSE,"골재소요량";#N/A,#N/A,FALSE,"골재소요량"}</definedName>
    <definedName name="겨격" hidden="1">#N/A</definedName>
    <definedName name="견적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서" localSheetId="0" hidden="1">{#N/A,#N/A,TRUE,"손익보고"}</definedName>
    <definedName name="견적서" hidden="1">{#N/A,#N/A,TRUE,"손익보고"}</definedName>
    <definedName name="계약보증금" localSheetId="0" hidden="1">{#N/A,#N/A,FALSE,"2~8번"}</definedName>
    <definedName name="계약보증금" hidden="1">{#N/A,#N/A,FALSE,"2~8번"}</definedName>
    <definedName name="계약서뽕" localSheetId="0" hidden="1">{#N/A,#N/A,FALSE,"토공2"}</definedName>
    <definedName name="계약서뽕" hidden="1">{#N/A,#N/A,FALSE,"토공2"}</definedName>
    <definedName name="계측" localSheetId="0" hidden="1">{#N/A,#N/A,FALSE,"단가표지"}</definedName>
    <definedName name="계측" hidden="1">{#N/A,#N/A,FALSE,"단가표지"}</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localSheetId="0" hidden="1">#REF!</definedName>
    <definedName name="고" hidden="1">#REF!</definedName>
    <definedName name="고경준" localSheetId="0" hidden="1">{#N/A,#N/A,FALSE,"골재소요량";#N/A,#N/A,FALSE,"골재소요량"}</definedName>
    <definedName name="고경준" hidden="1">{#N/A,#N/A,FALSE,"골재소요량";#N/A,#N/A,FALSE,"골재소요량"}</definedName>
    <definedName name="고고" localSheetId="0" hidden="1">{#N/A,#N/A,FALSE,"조골재"}</definedName>
    <definedName name="고고" hidden="1">{#N/A,#N/A,FALSE,"조골재"}</definedName>
    <definedName name="고고.." localSheetId="0" hidden="1">{#N/A,#N/A,FALSE,"골재소요량";#N/A,#N/A,FALSE,"골재소요량"}</definedName>
    <definedName name="고고.." hidden="1">{#N/A,#N/A,FALSE,"골재소요량";#N/A,#N/A,FALSE,"골재소요량"}</definedName>
    <definedName name="고사" hidden="1">{"'결과(하)'!$L$24"}</definedName>
    <definedName name="고용보험료" localSheetId="5">내역서!$G$10</definedName>
    <definedName name="고ㅗㅗㅗㅗ" localSheetId="0" hidden="1">{"'중기작업1'!$A$1:$V$18"}</definedName>
    <definedName name="고ㅗㅗㅗㅗ" hidden="1">{"'중기작업1'!$A$1:$V$18"}</definedName>
    <definedName name="골재" localSheetId="0" hidden="1">{#N/A,#N/A,FALSE,"골재소요량";#N/A,#N/A,FALSE,"골재소요량"}</definedName>
    <definedName name="골재" hidden="1">{#N/A,#N/A,FALSE,"골재소요량";#N/A,#N/A,FALSE,"골재소요량"}</definedName>
    <definedName name="공" hidden="1">#REF!</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급가액" localSheetId="5">내역서!$G$27</definedName>
    <definedName name="공문" hidden="1">{#N/A,#N/A,FALSE,"현장 NCR 분석";#N/A,#N/A,FALSE,"현장품질감사";#N/A,#N/A,FALSE,"현장품질감사"}</definedName>
    <definedName name="공사내역서" localSheetId="0" hidden="1">{#N/A,#N/A,FALSE,"설계내역서"}</definedName>
    <definedName name="공사내역서" hidden="1">{#N/A,#N/A,FALSE,"설계내역서"}</definedName>
    <definedName name="공사비증감내역서" localSheetId="0" hidden="1">{#N/A,#N/A,FALSE,"Sheet1"}</definedName>
    <definedName name="공사비증감내역서" hidden="1">{#N/A,#N/A,FALSE,"Sheet1"}</definedName>
    <definedName name="공사원가계산서" localSheetId="0" hidden="1">{#N/A,#N/A,FALSE,"Sheet1"}</definedName>
    <definedName name="공사원가계산서" hidden="1">{#N/A,#N/A,FALSE,"Sheet1"}</definedName>
    <definedName name="공사준공표시석" hidden="1">{#N/A,#N/A,FALSE,"골재소요량";#N/A,#N/A,FALSE,"골재소요량"}</definedName>
    <definedName name="공정표" hidden="1">{#N/A,#N/A,FALSE,"현장 NCR 분석";#N/A,#N/A,FALSE,"현장품질감사";#N/A,#N/A,FALSE,"현장품질감사"}</definedName>
    <definedName name="공제" hidden="1">#REF!</definedName>
    <definedName name="공종간지" localSheetId="0" hidden="1">#REF!</definedName>
    <definedName name="공종간지" hidden="1">#REF!</definedName>
    <definedName name="관급자재대">내역서!$G$30</definedName>
    <definedName name="관로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공" localSheetId="0" hidden="1">{#N/A,#N/A,FALSE,"단면 제원"}</definedName>
    <definedName name="교대공" hidden="1">{#N/A,#N/A,FALSE,"단면 제원"}</definedName>
    <definedName name="교대집계" hidden="1">{#N/A,#N/A,FALSE,"배수1"}</definedName>
    <definedName name="교대철근집계" hidden="1">{#N/A,#N/A,FALSE,"배수1"}</definedName>
    <definedName name="교대펄근집계" hidden="1">{#N/A,#N/A,FALSE,"배수1"}</definedName>
    <definedName name="교대펄근집계1" hidden="1">{#N/A,#N/A,FALSE,"배수1"}</definedName>
    <definedName name="교동토" hidden="1">#REF!</definedName>
    <definedName name="교동토목공사" localSheetId="0" hidden="1">{#N/A,#N/A,FALSE,"이태원철근"}</definedName>
    <definedName name="교동토목공사" hidden="1">{#N/A,#N/A,FALSE,"이태원철근"}</definedName>
    <definedName name="구산갑지" localSheetId="0" hidden="1">#REF!</definedName>
    <definedName name="구산갑지" hidden="1">#REF!</definedName>
    <definedName name="구조견적" hidden="1">{#N/A,#N/A,FALSE,"단가표지"}</definedName>
    <definedName name="구조물" localSheetId="0" hidden="1">{#N/A,#N/A,TRUE,"토적및재료집계";#N/A,#N/A,TRUE,"토적및재료집계";#N/A,#N/A,TRUE,"단위량"}</definedName>
    <definedName name="구조물" hidden="1">#REF!</definedName>
    <definedName name="구조물2" localSheetId="0" hidden="1">{#N/A,#N/A,FALSE,"구조1"}</definedName>
    <definedName name="구조물2" hidden="1">{#N/A,#N/A,FALSE,"구조1"}</definedName>
    <definedName name="구조물공" hidden="1">#REF!</definedName>
    <definedName name="구조물집계">[1]장하지구!$187:$217</definedName>
    <definedName name="구조물헐기Q">[1]장하지구!$R$187</definedName>
    <definedName name="구헐A">[1]수량산출서!$A$103:$A$122</definedName>
    <definedName name="구헐AD">[1]수량산출서!$AD$103:$AD$122</definedName>
    <definedName name="군자1배TA">[1]수량산출서!$A$63:$A$82</definedName>
    <definedName name="군자1배TAD">[1]수량산출서!$AD$63:$AD$82</definedName>
    <definedName name="군자1용TA">[1]수량산출서!$A$83:$A$102</definedName>
    <definedName name="군자1용TAD">[1]수량산출서!$AD$83:$AD$102</definedName>
    <definedName name="군자콘포A">[1]수량산출서!$A$3:$A$22</definedName>
    <definedName name="군자콘포AD">[1]수량산출서!$AD$3:$AD$22</definedName>
    <definedName name="귯ㄳ" localSheetId="0" hidden="1">{#N/A,#N/A,FALSE,"표지목차"}</definedName>
    <definedName name="귯ㄳ" hidden="1">{#N/A,#N/A,FALSE,"표지목차"}</definedName>
    <definedName name="귯늇ㄳ" localSheetId="0" hidden="1">{#N/A,#N/A,FALSE,"단가표지"}</definedName>
    <definedName name="귯늇ㄳ" hidden="1">{#N/A,#N/A,FALSE,"단가표지"}</definedName>
    <definedName name="그림" localSheetId="0" hidden="1">{#N/A,#N/A,FALSE,"전력간선"}</definedName>
    <definedName name="그림" hidden="1">{#N/A,#N/A,FALSE,"전력간선"}</definedName>
    <definedName name="급수Q">[1]장하지구!$R$125</definedName>
    <definedName name="급수관조서">[1]급수관조서!$25:$347</definedName>
    <definedName name="급수관집계">[1]장하지구!$125:$155</definedName>
    <definedName name="기계경비" localSheetId="5">내역서!$M$7</definedName>
    <definedName name="기계실배관"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원가" localSheetId="0" hidden="1">{#N/A,#N/A,FALSE,"Sheet1"}</definedName>
    <definedName name="기계원가" hidden="1">{#N/A,#N/A,FALSE,"Sheet1"}</definedName>
    <definedName name="기기수량산출" localSheetId="0" hidden="1">{#N/A,#N/A,FALSE,"Sheet1"}</definedName>
    <definedName name="기기수량산출" hidden="1">{#N/A,#N/A,FALSE,"Sheet1"}</definedName>
    <definedName name="기성내역" localSheetId="0" hidden="1">{#N/A,#N/A,FALSE,"포장단가"}</definedName>
    <definedName name="기성내역" hidden="1">{#N/A,#N/A,FALSE,"포장단가"}</definedName>
    <definedName name="기술3" localSheetId="0" hidden="1">{#N/A,#N/A,TRUE,"손익보고"}</definedName>
    <definedName name="기술3" hidden="1">{#N/A,#N/A,TRUE,"손익보고"}</definedName>
    <definedName name="기존" localSheetId="0" hidden="1">{#N/A,#N/A,FALSE,"전열산출서"}</definedName>
    <definedName name="기존" hidden="1">{#N/A,#N/A,FALSE,"전열산출서"}</definedName>
    <definedName name="기존수문" localSheetId="0" hidden="1">{#N/A,#N/A,FALSE,"전열산출서"}</definedName>
    <definedName name="기존수문" hidden="1">{#N/A,#N/A,FALSE,"전열산출서"}</definedName>
    <definedName name="기초" hidden="1">{#N/A,#N/A,FALSE,"토공2"}</definedName>
    <definedName name="기초.ㄷㄷ" hidden="1">{#N/A,#N/A,FALSE,"현장 NCR 분석";#N/A,#N/A,FALSE,"현장품질감사";#N/A,#N/A,FALSE,"현장품질감사"}</definedName>
    <definedName name="기초3" localSheetId="0" hidden="1">{#N/A,#N/A,FALSE,"포장1";#N/A,#N/A,FALSE,"포장1"}</definedName>
    <definedName name="기초3" hidden="1">{#N/A,#N/A,FALSE,"포장1";#N/A,#N/A,FALSE,"포장1"}</definedName>
    <definedName name="기초금액" localSheetId="5">내역서!$F$14</definedName>
    <definedName name="기초처리.xls" hidden="1">{#N/A,#N/A,FALSE,"현장 NCR 분석";#N/A,#N/A,FALSE,"현장품질감사";#N/A,#N/A,FALSE,"현장품질감사"}</definedName>
    <definedName name="기초처리2" hidden="1">{#N/A,#N/A,FALSE,"현장 NCR 분석";#N/A,#N/A,FALSE,"현장품질감사";#N/A,#N/A,FALSE,"현장품질감사"}</definedName>
    <definedName name="기타"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타경비" localSheetId="5">내역서!$G$20</definedName>
    <definedName name="기타경비1" hidden="1">{#N/A,#N/A,TRUE,"토적및재료집계";#N/A,#N/A,TRUE,"토적및재료집계";#N/A,#N/A,TRUE,"단위량"}</definedName>
    <definedName name="김" hidden="1">#REF!</definedName>
    <definedName name="김규중" localSheetId="0" hidden="1">{#N/A,#N/A,FALSE,"포장1";#N/A,#N/A,FALSE,"포장1"}</definedName>
    <definedName name="김규중" hidden="1">{#N/A,#N/A,FALSE,"포장1";#N/A,#N/A,FALSE,"포장1"}</definedName>
    <definedName name="김준형" localSheetId="0" hidden="1">{#N/A,#N/A,FALSE,"골재소요량";#N/A,#N/A,FALSE,"골재소요량"}</definedName>
    <definedName name="김준형" hidden="1">{#N/A,#N/A,FALSE,"골재소요량";#N/A,#N/A,FALSE,"골재소요량"}</definedName>
    <definedName name="깨기" localSheetId="3" hidden="1">{"'중기작업1'!$A$1:$V$18"}</definedName>
    <definedName name="깨기" localSheetId="0" hidden="1">{"'중기작업1'!$A$1:$V$18"}</definedName>
    <definedName name="깨기" localSheetId="2" hidden="1">{"'중기작업1'!$A$1:$V$18"}</definedName>
    <definedName name="깨기" localSheetId="4" hidden="1">{"'중기작업1'!$A$1:$V$18"}</definedName>
    <definedName name="깨기" hidden="1">{"'중기작업1'!$A$1:$V$18"}</definedName>
    <definedName name="깨기총괄" localSheetId="0" hidden="1">{"'산출근거'!$B$4:$D$8"}</definedName>
    <definedName name="깨기총괄" hidden="1">{"'산출근거'!$B$4:$D$8"}</definedName>
    <definedName name="ㄳ" localSheetId="0" hidden="1">{#N/A,#N/A,FALSE,"단가표지"}</definedName>
    <definedName name="ㄳ" hidden="1">{#N/A,#N/A,FALSE,"단가표지"}</definedName>
    <definedName name="ㄳㄳㅅ셔ㅛㅅ" localSheetId="0" hidden="1">{#N/A,#N/A,FALSE,"단가표지"}</definedName>
    <definedName name="ㄳㄳㅅ셔ㅛㅅ" hidden="1">{#N/A,#N/A,FALSE,"단가표지"}</definedName>
    <definedName name="ㄳㄳㅎㄱㅎㄱㄷ" localSheetId="0" hidden="1">{#N/A,#N/A,FALSE,"조골재"}</definedName>
    <definedName name="ㄳㄳㅎㄱㅎㄱㄷ" hidden="1">{#N/A,#N/A,FALSE,"조골재"}</definedName>
    <definedName name="ㄳㄷ" localSheetId="0" hidden="1">{#N/A,#N/A,FALSE,"표지목차"}</definedName>
    <definedName name="ㄳㄷ" hidden="1">{#N/A,#N/A,FALSE,"표지목차"}</definedName>
    <definedName name="ㄳㅍㅁㅁ규" localSheetId="0" hidden="1">{#N/A,#N/A,FALSE,"표지목차"}</definedName>
    <definedName name="ㄳㅍㅁㅁ규" hidden="1">{#N/A,#N/A,FALSE,"표지목차"}</definedName>
    <definedName name="ㄴ" localSheetId="0" hidden="1">#REF!</definedName>
    <definedName name="ㄴ" hidden="1">#REF!</definedName>
    <definedName name="ㄴㄱㄹ" hidden="1">#REF!</definedName>
    <definedName name="ㄴㄴㄴ" hidden="1">{#N/A,#N/A,FALSE,"골재소요량";#N/A,#N/A,FALSE,"골재소요량"}</definedName>
    <definedName name="ㄴㄴㄴㄴ" hidden="1">#REF!</definedName>
    <definedName name="ㄴㄴㄴㄴㄴ" localSheetId="3" hidden="1">{"'중기작업1'!$A$1:$V$18"}</definedName>
    <definedName name="ㄴㄴㄴㄴㄴ" localSheetId="0" hidden="1">{"'중기작업1'!$A$1:$V$18"}</definedName>
    <definedName name="ㄴㄴㄴㄴㄴ" localSheetId="2" hidden="1">{"'중기작업1'!$A$1:$V$18"}</definedName>
    <definedName name="ㄴㄴㄴㄴㄴ" localSheetId="4" hidden="1">{"'중기작업1'!$A$1:$V$18"}</definedName>
    <definedName name="ㄴㄴㄴㄴㄴ" hidden="1">{"'중기작업1'!$A$1:$V$18"}</definedName>
    <definedName name="ㄴㄴㅀㅇㅇㅀ" hidden="1">{#N/A,#N/A,FALSE,"부대1"}</definedName>
    <definedName name="ㄴㄷㅎㅎㅎㅈㄷㄴ" localSheetId="0" hidden="1">{"'중기작업1'!$A$1:$V$18"}</definedName>
    <definedName name="ㄴㄷㅎㅎㅎㅈㄷㄴ" hidden="1">{"'중기작업1'!$A$1:$V$18"}</definedName>
    <definedName name="ㄴㄹ" hidden="1">{#N/A,#N/A,FALSE,"2~8번"}</definedName>
    <definedName name="ㄴㄹㄴ" hidden="1">{#N/A,#N/A,FALSE,"단가표지"}</definedName>
    <definedName name="ㄴㄹㄴ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0" hidden="1">{#N/A,"수불부",FALSE,"사급자재수불서";#N/A,"수불부",FALSE,"사급자재수불서"}</definedName>
    <definedName name="ㄴㄹㄴㅁㅎㅇㄹ" hidden="1">{#N/A,"수불부",FALSE,"사급자재수불서";#N/A,"수불부",FALSE,"사급자재수불서"}</definedName>
    <definedName name="ㄴㄹㄴㅇㄹㅇㄴㄹㅇㄴㄹㅇㄴㄹㅇㄴㄹ" hidden="1">{#N/A,#N/A,FALSE,"혼합골재"}</definedName>
    <definedName name="ㄴㄹㅇ" hidden="1">{#N/A,#N/A,FALSE,"포장2"}</definedName>
    <definedName name="ㄴㄹㅇㄹㅇ" hidden="1">{#N/A,#N/A,FALSE,"2~8번"}</definedName>
    <definedName name="ㄴㄹㅇㅁㄴ" hidden="1">#REF!</definedName>
    <definedName name="ㄴㄻㄴㅇ" localSheetId="0" hidden="1">{#N/A,#N/A,FALSE,"조골재"}</definedName>
    <definedName name="ㄴㄻㄴㅇ" hidden="1">{#N/A,#N/A,FALSE,"조골재"}</definedName>
    <definedName name="ㄴㅁ" hidden="1">#N/A</definedName>
    <definedName name="ㄴㅁㄴㅇㄹ" hidden="1">#N/A</definedName>
    <definedName name="ㄴㅁㄹㄴㅁㅇㄴㅇㅁㄹㄴ" localSheetId="0" hidden="1">{#N/A,#N/A,FALSE,"단가표지"}</definedName>
    <definedName name="ㄴㅁㄹㄴㅁㅇㄴㅇㅁㄹㄴ" hidden="1">{#N/A,#N/A,FALSE,"단가표지"}</definedName>
    <definedName name="ㄴㅁㄹㅈㄹ" hidden="1">#REF!</definedName>
    <definedName name="ㄴㅁㄻㄴㅇㄹㅇㄴㄹ" localSheetId="0" hidden="1">{#N/A,"수불부",FALSE,"사급자재수불서";#N/A,"수불부",FALSE,"사급자재수불서"}</definedName>
    <definedName name="ㄴㅁㄻㄴㅇㄹㅇㄴㄹ" hidden="1">{#N/A,"수불부",FALSE,"사급자재수불서";#N/A,"수불부",FALSE,"사급자재수불서"}</definedName>
    <definedName name="ㄴㅁㅇㄴㅁㅇ" hidden="1">{#N/A,#N/A,FALSE,"배수1"}</definedName>
    <definedName name="ㄴㅅㅎㅇㅎㄹㅇ" hidden="1">{#N/A,#N/A,FALSE,"배수2"}</definedName>
    <definedName name="ㄴㅇㄹ" hidden="1">#N/A</definedName>
    <definedName name="ㄴㅇㄹㄴ" localSheetId="0" hidden="1">{#N/A,"수불부",FALSE,"사급자재수불서";#N/A,"수불부",FALSE,"사급자재수불서"}</definedName>
    <definedName name="ㄴㅇㄹㄴ" hidden="1">{#N/A,"수불부",FALSE,"사급자재수불서";#N/A,"수불부",FALSE,"사급자재수불서"}</definedName>
    <definedName name="ㄴㅇㄹㄴㄹ" localSheetId="0" hidden="1">{"'Sheet1'!$D$19","'Sheet1'!$B$22:$E$22"}</definedName>
    <definedName name="ㄴㅇㄹㄴㄹ" hidden="1">{"'Sheet1'!$D$19","'Sheet1'!$B$22:$E$22"}</definedName>
    <definedName name="ㄴㅇㄹㄷ" localSheetId="2" hidden="1">#REF!</definedName>
    <definedName name="ㄴㅇㄹㄷ" hidden="1">#REF!</definedName>
    <definedName name="ㄴㅇㄹㄹ" localSheetId="0" hidden="1">{"'Sheet1'!$A$4","'Sheet1'!$A$9:$G$28"}</definedName>
    <definedName name="ㄴㅇㄹㄹ" hidden="1">{"'Sheet1'!$A$4","'Sheet1'!$A$9:$G$28"}</definedName>
    <definedName name="ㄴㅇ로ㅠㅎ" hidden="1">{#N/A,#N/A,FALSE,"구조2"}</definedName>
    <definedName name="ㄴㅇㄻ" hidden="1">#N/A</definedName>
    <definedName name="ㄴㅇㄼㅈㄷㄹ" hidden="1">#N/A</definedName>
    <definedName name="ㄴㅇㅀ" hidden="1">{#N/A,#N/A,FALSE,"토공2"}</definedName>
    <definedName name="ㄴㅇㅁㄴㅇ" hidden="1">{#N/A,#N/A,TRUE,"토적및재료집계";#N/A,#N/A,TRUE,"토적및재료집계";#N/A,#N/A,TRUE,"단위량"}</definedName>
    <definedName name="ㄴㅇㅇ" localSheetId="0" hidden="1">#REF!</definedName>
    <definedName name="ㄴㅇㅇ" hidden="1">#REF!</definedName>
    <definedName name="ㄴㅇㅍㅁㄴㅇㄹ" hidden="1">#N/A</definedName>
    <definedName name="ㄴㅇㅎㅁ" localSheetId="0" hidden="1">{"'중기작업1'!$A$1:$V$18"}</definedName>
    <definedName name="ㄴㅇㅎㅁ" hidden="1">{"'중기작업1'!$A$1:$V$18"}</definedName>
    <definedName name="ㄴ흂" hidden="1">{#N/A,#N/A,FALSE,"단가표지"}</definedName>
    <definedName name="나" hidden="1">{#N/A,#N/A,FALSE,"2~8번"}</definedName>
    <definedName name="나나나" hidden="1">{#N/A,#N/A,FALSE,"속도"}</definedName>
    <definedName name="나나나나나" hidden="1">{#N/A,#N/A,FALSE,"2~8번"}</definedName>
    <definedName name="나나나나나나나나" hidden="1">{#N/A,#N/A,FALSE,"혼합골재"}</definedName>
    <definedName name="나나나나나나나나난" hidden="1">{#N/A,#N/A,FALSE,"표지목차"}</definedName>
    <definedName name="나나아" hidden="1">{#N/A,#N/A,FALSE,"2~8번"}</definedName>
    <definedName name="나이로" hidden="1">{#N/A,#N/A,FALSE,"속도"}</definedName>
    <definedName name="낙차공" hidden="1">{#N/A,#N/A,FALSE,"2~8번"}</definedName>
    <definedName name="남남" hidden="1">#REF!</definedName>
    <definedName name="남서울문화체육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내곡19호" localSheetId="3" hidden="1">{#N/A,#N/A,FALSE,"현장 NCR 분석";#N/A,#N/A,FALSE,"현장품질감사";#N/A,#N/A,FALSE,"현장품질감사"}</definedName>
    <definedName name="내곡19호" localSheetId="0" hidden="1">{#N/A,#N/A,FALSE,"현장 NCR 분석";#N/A,#N/A,FALSE,"현장품질감사";#N/A,#N/A,FALSE,"현장품질감사"}</definedName>
    <definedName name="내곡19호" localSheetId="2" hidden="1">{#N/A,#N/A,FALSE,"현장 NCR 분석";#N/A,#N/A,FALSE,"현장품질감사";#N/A,#N/A,FALSE,"현장품질감사"}</definedName>
    <definedName name="내곡19호" localSheetId="4" hidden="1">{#N/A,#N/A,FALSE,"현장 NCR 분석";#N/A,#N/A,FALSE,"현장품질감사";#N/A,#N/A,FALSE,"현장품질감사"}</definedName>
    <definedName name="내곡19호" hidden="1">{#N/A,#N/A,FALSE,"현장 NCR 분석";#N/A,#N/A,FALSE,"현장품질감사";#N/A,#N/A,FALSE,"현장품질감사"}</definedName>
    <definedName name="내곡19호집계표" localSheetId="3" hidden="1">{#N/A,#N/A,FALSE,"현장 NCR 분석";#N/A,#N/A,FALSE,"현장품질감사";#N/A,#N/A,FALSE,"현장품질감사"}</definedName>
    <definedName name="내곡19호집계표" localSheetId="0" hidden="1">{#N/A,#N/A,FALSE,"현장 NCR 분석";#N/A,#N/A,FALSE,"현장품질감사";#N/A,#N/A,FALSE,"현장품질감사"}</definedName>
    <definedName name="내곡19호집계표" localSheetId="2" hidden="1">{#N/A,#N/A,FALSE,"현장 NCR 분석";#N/A,#N/A,FALSE,"현장품질감사";#N/A,#N/A,FALSE,"현장품질감사"}</definedName>
    <definedName name="내곡19호집계표" localSheetId="4" hidden="1">{#N/A,#N/A,FALSE,"현장 NCR 분석";#N/A,#N/A,FALSE,"현장품질감사";#N/A,#N/A,FALSE,"현장품질감사"}</definedName>
    <definedName name="내곡19호집계표" hidden="1">{#N/A,#N/A,FALSE,"현장 NCR 분석";#N/A,#N/A,FALSE,"현장품질감사";#N/A,#N/A,FALSE,"현장품질감사"}</definedName>
    <definedName name="내서" localSheetId="0" hidden="1">{#N/A,#N/A,FALSE,"전열산출서"}</definedName>
    <definedName name="내서" hidden="1">{#N/A,#N/A,FALSE,"전열산출서"}</definedName>
    <definedName name="내역2" hidden="1">{#N/A,#N/A,FALSE,"토공2"}</definedName>
    <definedName name="내역서" localSheetId="3" hidden="1">{"'제조(순번)'!$A$386:$A$387","'제조(순번)'!$A$1:$H$399"}</definedName>
    <definedName name="내역서" localSheetId="2" hidden="1">{"'제조(순번)'!$A$386:$A$387","'제조(순번)'!$A$1:$H$399"}</definedName>
    <definedName name="내역서" localSheetId="4" hidden="1">{"'제조(순번)'!$A$386:$A$387","'제조(순번)'!$A$1:$H$399"}</definedName>
    <definedName name="내역서">내역서!$72:$159</definedName>
    <definedName name="내역서1" localSheetId="3" hidden="1">{"'제조(순번)'!$A$386:$A$387","'제조(순번)'!$A$1:$H$399"}</definedName>
    <definedName name="내역서1" localSheetId="0" hidden="1">{"'제조(순번)'!$A$386:$A$387","'제조(순번)'!$A$1:$H$399"}</definedName>
    <definedName name="내역서1" localSheetId="2" hidden="1">{"'제조(순번)'!$A$386:$A$387","'제조(순번)'!$A$1:$H$399"}</definedName>
    <definedName name="내역서1" localSheetId="4" hidden="1">{"'제조(순번)'!$A$386:$A$387","'제조(순번)'!$A$1:$H$399"}</definedName>
    <definedName name="내역서1" hidden="1">{"'제조(순번)'!$A$386:$A$387","'제조(순번)'!$A$1:$H$399"}</definedName>
    <definedName name="내역서3" localSheetId="0" hidden="1">{#N/A,#N/A,FALSE,"운반시간"}</definedName>
    <definedName name="내역서3" hidden="1">{#N/A,#N/A,FALSE,"운반시간"}</definedName>
    <definedName name="냐" hidden="1">{#N/A,#N/A,FALSE,"혼합골재"}</definedName>
    <definedName name="넣러" localSheetId="0" hidden="1">{#N/A,#N/A,FALSE,"표지목차"}</definedName>
    <definedName name="넣러" hidden="1">{#N/A,#N/A,FALSE,"표지목차"}</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놓ㄹ노" localSheetId="0" hidden="1">{#N/A,#N/A,FALSE,"골재소요량";#N/A,#N/A,FALSE,"골재소요량"}</definedName>
    <definedName name="놓ㄹ노" hidden="1">{#N/A,#N/A,FALSE,"골재소요량";#N/A,#N/A,FALSE,"골재소요량"}</definedName>
    <definedName name="뉵ㅎㅅㄳㅁ" localSheetId="0" hidden="1">{#N/A,#N/A,FALSE,"혼합골재"}</definedName>
    <definedName name="뉵ㅎㅅㄳㅁ" hidden="1">{#N/A,#N/A,FALSE,"혼합골재"}</definedName>
    <definedName name="니ㅏ난" localSheetId="0" hidden="1">{#N/A,#N/A,FALSE,"골재소요량";#N/A,#N/A,FALSE,"골재소요량"}</definedName>
    <definedName name="니ㅏ난" hidden="1">{#N/A,#N/A,FALSE,"골재소요량";#N/A,#N/A,FALSE,"골재소요량"}</definedName>
    <definedName name="ㄶ뫃ㄴㅁㄹㄴㅁㄹㄴㅇ" hidden="1">{#N/A,#N/A,FALSE,"부대2"}</definedName>
    <definedName name="ㄶㅇㅀㄴㅇ" localSheetId="0" hidden="1">{#N/A,#N/A,FALSE,"표지목차"}</definedName>
    <definedName name="ㄶㅇㅀㄴㅇ" hidden="1">{#N/A,#N/A,FALSE,"표지목차"}</definedName>
    <definedName name="ㄶㅋ" localSheetId="0" hidden="1">{"'중기작업1'!$A$1:$V$18"}</definedName>
    <definedName name="ㄶㅋ" hidden="1">{"'중기작업1'!$A$1:$V$18"}</definedName>
    <definedName name="ㄷ" hidden="1">{#N/A,#N/A,TRUE,"토적및재료집계";#N/A,#N/A,TRUE,"토적및재료집계";#N/A,#N/A,TRUE,"단위량"}</definedName>
    <definedName name="ㄷㄱ" localSheetId="0" hidden="1">{#N/A,#N/A,FALSE,"단가표지"}</definedName>
    <definedName name="ㄷㄱ" hidden="1">{#N/A,#N/A,FALSE,"단가표지"}</definedName>
    <definedName name="ㄷㄱㄱㅈㅍㄷ" localSheetId="0" hidden="1">{#N/A,#N/A,FALSE,"골재소요량";#N/A,#N/A,FALSE,"골재소요량"}</definedName>
    <definedName name="ㄷㄱㄱㅈㅍㄷ" hidden="1">{#N/A,#N/A,FALSE,"골재소요량";#N/A,#N/A,FALSE,"골재소요량"}</definedName>
    <definedName name="ㄷㄱㄴㄴㅁ" localSheetId="0" hidden="1">{#N/A,#N/A,FALSE,"단가표지"}</definedName>
    <definedName name="ㄷㄱㄴㄴㅁ" hidden="1">{#N/A,#N/A,FALSE,"단가표지"}</definedName>
    <definedName name="ㄷㄱㄷ" localSheetId="0" hidden="1">{#N/A,#N/A,FALSE,"전력간선"}</definedName>
    <definedName name="ㄷㄱㄷ" hidden="1">{#N/A,#N/A,FALSE,"전력간선"}</definedName>
    <definedName name="ㄷㄱㅈ" localSheetId="0" hidden="1">{"'중기작업1'!$A$1:$V$18"}</definedName>
    <definedName name="ㄷㄱㅈ" hidden="1">{"'중기작업1'!$A$1:$V$18"}</definedName>
    <definedName name="ㄷㄱㅈㅍ" localSheetId="0" hidden="1">{#N/A,#N/A,FALSE,"표지목차"}</definedName>
    <definedName name="ㄷㄱㅈㅍ" hidden="1">{#N/A,#N/A,FALSE,"표지목차"}</definedName>
    <definedName name="ㄷㄱㅍㄷㄱ뮤" localSheetId="0" hidden="1">{#N/A,#N/A,FALSE,"2~8번"}</definedName>
    <definedName name="ㄷㄱㅍㄷㄱ뮤" hidden="1">{#N/A,#N/A,FALSE,"2~8번"}</definedName>
    <definedName name="ㄷㄱㅍㅁㄷㄱ" localSheetId="0" hidden="1">{#N/A,#N/A,FALSE,"골재소요량";#N/A,#N/A,FALSE,"골재소요량"}</definedName>
    <definedName name="ㄷㄱㅍㅁㄷㄱ" hidden="1">{#N/A,#N/A,FALSE,"골재소요량";#N/A,#N/A,FALSE,"골재소요량"}</definedName>
    <definedName name="ㄷ고" localSheetId="0" hidden="1">{"'중기작업1'!$A$1:$V$18"}</definedName>
    <definedName name="ㄷ고" hidden="1">{"'중기작업1'!$A$1:$V$18"}</definedName>
    <definedName name="ㄷㄳㅅㄷㄱ" hidden="1">{#N/A,#N/A,FALSE,"2~8번"}</definedName>
    <definedName name="ㄷㄴㅁㄱㅇ" localSheetId="0" hidden="1">{#N/A,#N/A,FALSE,"골재소요량";#N/A,#N/A,FALSE,"골재소요량"}</definedName>
    <definedName name="ㄷㄴㅁㄱㅇ" hidden="1">{#N/A,#N/A,FALSE,"골재소요량";#N/A,#N/A,FALSE,"골재소요량"}</definedName>
    <definedName name="ㄷㄷㄷㄷㄷㄷ" localSheetId="0" hidden="1">{#N/A,#N/A,FALSE,"운반시간"}</definedName>
    <definedName name="ㄷㄷㄷㄷㄷㄷ" hidden="1">{#N/A,#N/A,FALSE,"운반시간"}</definedName>
    <definedName name="ㄷㄷㅈㅊㅍㅌㅋ" localSheetId="0" hidden="1">{#N/A,#N/A,FALSE,"조골재"}</definedName>
    <definedName name="ㄷㄷㅈㅊㅍㅌㅋ" hidden="1">{#N/A,#N/A,FALSE,"조골재"}</definedName>
    <definedName name="ㄷㄹㄷ" hidden="1">#REF!</definedName>
    <definedName name="ㄷㅅ"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교ㅛ" localSheetId="0" hidden="1">{"'Sheet1'!$A$4","'Sheet1'!$A$9:$G$28"}</definedName>
    <definedName name="ㄷㅅ교ㅛ" hidden="1">{"'Sheet1'!$A$4","'Sheet1'!$A$9:$G$28"}</definedName>
    <definedName name="ㄷㅈ" localSheetId="0" hidden="1">{"'중기작업1'!$A$1:$V$18"}</definedName>
    <definedName name="ㄷㅈ" hidden="1">{"'중기작업1'!$A$1:$V$18"}</definedName>
    <definedName name="ㄷㅈㄱㄱ" localSheetId="0" hidden="1">{#N/A,#N/A,FALSE,"조골재"}</definedName>
    <definedName name="ㄷㅈㄱㄱ" hidden="1">{#N/A,#N/A,FALSE,"조골재"}</definedName>
    <definedName name="ㄷㅈㄱㄷㅈ" hidden="1">{#N/A,#N/A,FALSE,"혼합골재"}</definedName>
    <definedName name="ㄷㅈㄹㄹㄷㄹㅇㄴㅇㄴㄹ" localSheetId="0" hidden="1">{#N/A,#N/A,FALSE,"조골재"}</definedName>
    <definedName name="ㄷㅈㄹㄹㄷㄹㅇㄴㅇㄴㄹ" hidden="1">{#N/A,#N/A,FALSE,"조골재"}</definedName>
    <definedName name="ㄷㅈㅂㄱㅈㅂㄷㄱ" hidden="1">{#N/A,#N/A,FALSE,"골재소요량";#N/A,#N/A,FALSE,"골재소요량"}</definedName>
    <definedName name="ㄷㅈㅈㄱㄷㄱㄷㅈ" localSheetId="0" hidden="1">{#N/A,#N/A,FALSE,"운반시간"}</definedName>
    <definedName name="ㄷㅈㅈㄱㄷㄱㄷㅈ" hidden="1">{#N/A,#N/A,FALSE,"운반시간"}</definedName>
    <definedName name="ㄷㅈㅍㄱㄷㅈㄱ" localSheetId="0" hidden="1">{#N/A,#N/A,FALSE,"2~8번"}</definedName>
    <definedName name="ㄷㅈㅍㄱㄷㅈㄱ" hidden="1">{#N/A,#N/A,FALSE,"2~8번"}</definedName>
    <definedName name="ㄷㅈㅎ" localSheetId="0" hidden="1">{"'중기작업1'!$A$1:$V$18"}</definedName>
    <definedName name="ㄷㅈㅎ" hidden="1">{"'중기작업1'!$A$1:$V$18"}</definedName>
    <definedName name="ㄷ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ㄴ" localSheetId="0" hidden="1">{"'중기작업1'!$A$1:$V$18"}</definedName>
    <definedName name="ㄷㅎㄴㄴ" hidden="1">{"'중기작업1'!$A$1:$V$18"}</definedName>
    <definedName name="ㄷㅎㄹㅇ" hidden="1">#REF!</definedName>
    <definedName name="다라" localSheetId="0" hidden="1">{#N/A,#N/A,FALSE,"표지목차"}</definedName>
    <definedName name="다라" hidden="1">{#N/A,#N/A,FALSE,"표지목차"}</definedName>
    <definedName name="단ㄱ" localSheetId="0" hidden="1">{#N/A,#N/A,FALSE,"전력간선"}</definedName>
    <definedName name="단ㄱ" hidden="1">{#N/A,#N/A,FALSE,"전력간선"}</definedName>
    <definedName name="단가표" localSheetId="0" hidden="1">{#N/A,#N/A,FALSE,"포장1";#N/A,#N/A,FALSE,"포장1"}</definedName>
    <definedName name="단가표" hidden="1">{#N/A,#N/A,FALSE,"포장1";#N/A,#N/A,FALSE,"포장1"}</definedName>
    <definedName name="담장쌓기공집계표" localSheetId="0" hidden="1">{"'산출근거'!$B$4:$D$8"}</definedName>
    <definedName name="담장쌓기공집계표" hidden="1">{"'산출근거'!$B$4:$D$8"}</definedName>
    <definedName name="당진군예술회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2류" hidden="1">{#N/A,#N/A,FALSE,"운반시간"}</definedName>
    <definedName name="대3류" hidden="1">{#N/A,#N/A,FALSE,"혼합골재"}</definedName>
    <definedName name="대교건설"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룡" localSheetId="0" hidden="1">{"'중기작업1'!$A$1:$V$18"}</definedName>
    <definedName name="대룡" hidden="1">{"'중기작업1'!$A$1:$V$18"}</definedName>
    <definedName name="더"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급예정액" localSheetId="5">내역서!$G$29</definedName>
    <definedName name="도면표지" localSheetId="0" hidden="1">{#N/A,#N/A,FALSE,"집계표"}</definedName>
    <definedName name="도면표지" hidden="1">{#N/A,#N/A,FALSE,"집계표"}</definedName>
    <definedName name="도선료" localSheetId="0" hidden="1">{"'중기작업1'!$A$1:$V$18"}</definedName>
    <definedName name="도선료" hidden="1">{"'중기작업1'!$A$1:$V$18"}</definedName>
    <definedName name="도시철골" hidden="1">{#N/A,#N/A,FALSE,"현장 NCR 분석";#N/A,#N/A,FALSE,"현장품질감사";#N/A,#N/A,FALSE,"현장품질감사"}</definedName>
    <definedName name="도표"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관"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광건설" localSheetId="0" hidden="1">{#N/A,#N/A,FALSE,"골재소요량";#N/A,#N/A,FALSE,"골재소요량"}</definedName>
    <definedName name="동광건설" hidden="1">{#N/A,#N/A,FALSE,"골재소요량";#N/A,#N/A,FALSE,"골재소요량"}</definedName>
    <definedName name="동구연숩" hidden="1">{#N/A,#N/A,FALSE,"전력간선"}</definedName>
    <definedName name="되" hidden="1">{#N/A,#N/A,FALSE,"운반시간"}</definedName>
    <definedName name="됴ㅠ굑ㅇ" localSheetId="0" hidden="1">{#N/A,#N/A,FALSE,"운반시간"}</definedName>
    <definedName name="됴ㅠ굑ㅇ" hidden="1">{#N/A,#N/A,FALSE,"운반시간"}</definedName>
    <definedName name="두호" hidden="1">{#N/A,#N/A,FALSE,"2~8번"}</definedName>
    <definedName name="ㄸㄱ구믇045649170" localSheetId="0" hidden="1">#REF!</definedName>
    <definedName name="ㄸㄱ구믇045649170" hidden="1">#REF!</definedName>
    <definedName name="ㄸㄱ구믇295772850" localSheetId="0" hidden="1">#REF!</definedName>
    <definedName name="ㄸㄱ구믇295772850" hidden="1">#REF!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localSheetId="0" hidden="1">#REF!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localSheetId="0" hidden="1">#REF!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#REF!</definedName>
    <definedName name="뚝섬" localSheetId="0" hidden="1">{#N/A,#N/A,FALSE,"전열산출서"}</definedName>
    <definedName name="뚝섬" hidden="1">{#N/A,#N/A,FALSE,"전열산출서"}</definedName>
    <definedName name="ㄹ" hidden="1">{#N/A,#N/A,TRUE,"토적및재료집계";#N/A,#N/A,TRUE,"토적및재료집계";#N/A,#N/A,TRUE,"단위량"}</definedName>
    <definedName name="ㄹㄴ" localSheetId="2" hidden="1">#REF!</definedName>
    <definedName name="ㄹㄴ" hidden="1">#REF!</definedName>
    <definedName name="ㄹㄴㅁㄹㄴ" localSheetId="0" hidden="1">{#N/A,"수불부",FALSE,"사급자재수불서";#N/A,"수불부",FALSE,"사급자재수불서"}</definedName>
    <definedName name="ㄹㄴㅁㄹㄴ" hidden="1">{#N/A,"수불부",FALSE,"사급자재수불서";#N/A,"수불부",FALSE,"사급자재수불서"}</definedName>
    <definedName name="ㄹㄴㅁㄹㅇㄴ" localSheetId="0" hidden="1">{"'Sheet1'!$D$19","'Sheet1'!$B$22:$E$22"}</definedName>
    <definedName name="ㄹㄴㅁㄹㅇㄴ" hidden="1">{"'Sheet1'!$D$19","'Sheet1'!$B$22:$E$22"}</definedName>
    <definedName name="ㄹㄴㅇㄻㄴ" localSheetId="0" hidden="1">{#N/A,#N/A,FALSE,"단가표지"}</definedName>
    <definedName name="ㄹㄴㅇㄻㄴ" hidden="1">{#N/A,#N/A,FALSE,"단가표지"}</definedName>
    <definedName name="ㄹㄴ웋" localSheetId="0" hidden="1">{#N/A,#N/A,FALSE,"운반시간"}</definedName>
    <definedName name="ㄹㄴ웋" hidden="1">{#N/A,#N/A,FALSE,"운반시간"}</definedName>
    <definedName name="ㄹㄷ"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ㅈ" localSheetId="0" hidden="1">{"'중기작업1'!$A$1:$V$18"}</definedName>
    <definedName name="ㄹㄷㅈ" hidden="1">{"'중기작업1'!$A$1:$V$18"}</definedName>
    <definedName name="ㄹ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 hidden="1">{#N/A,#N/A,FALSE,"단면 제원"}</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ㄹㄹㄹㄹ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ㄹㄹㄹㄹ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ㅈㄹ" localSheetId="0" hidden="1">{#N/A,#N/A,FALSE,"혼합골재"}</definedName>
    <definedName name="ㄹㄹㄹㅈㄹ" hidden="1">{#N/A,#N/A,FALSE,"혼합골재"}</definedName>
    <definedName name="ㄹㄹ로" localSheetId="0" hidden="1">{#N/A,#N/A,FALSE,"골재소요량";#N/A,#N/A,FALSE,"골재소요량"}</definedName>
    <definedName name="ㄹㄹ로" hidden="1">{#N/A,#N/A,FALSE,"골재소요량";#N/A,#N/A,FALSE,"골재소요량"}</definedName>
    <definedName name="ㄹㄹㅇㄴ" localSheetId="0" hidden="1">{"'중기작업1'!$A$1:$V$18"}</definedName>
    <definedName name="ㄹㄹㅇㄴ" hidden="1">{"'중기작업1'!$A$1:$V$18"}</definedName>
    <definedName name="ㄹㅇ" localSheetId="0" hidden="1">{"'중기작업1'!$A$1:$V$18"}</definedName>
    <definedName name="ㄹㅇ" hidden="1">{"'중기작업1'!$A$1:$V$18"}</definedName>
    <definedName name="ㄹㅇㄴ" localSheetId="0" hidden="1">{"'중기작업1'!$A$1:$V$18"}</definedName>
    <definedName name="ㄹㅇㄴ" hidden="1">{"'중기작업1'!$A$1:$V$18"}</definedName>
    <definedName name="ㄹㅇㄴㄴ" localSheetId="0" hidden="1">{"'중기작업1'!$A$1:$V$18"}</definedName>
    <definedName name="ㄹㅇㄴㄴ" hidden="1">{"'중기작업1'!$A$1:$V$18"}</definedName>
    <definedName name="ㄹㅇㄴㄹ" localSheetId="0" hidden="1">{#N/A,"수불부",FALSE,"사급자재수불서";#N/A,"수불부",FALSE,"사급자재수불서"}</definedName>
    <definedName name="ㄹㅇㄴㄹ" hidden="1">{#N/A,"수불부",FALSE,"사급자재수불서";#N/A,"수불부",FALSE,"사급자재수불서"}</definedName>
    <definedName name="ㄹㅇㄶ" hidden="1">#REF!</definedName>
    <definedName name="ㄹㅇㄶ옿" hidden="1">#REF!</definedName>
    <definedName name="ㄹㅇㄹ" localSheetId="0" hidden="1">{#N/A,#N/A,FALSE,"혼합골재"}</definedName>
    <definedName name="ㄹㅇㄹ" hidden="1">{#N/A,#N/A,FALSE,"혼합골재"}</definedName>
    <definedName name="ㄹㅇㄹㄴ"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ㄷㅈㅍ" localSheetId="0" hidden="1">{#N/A,#N/A,FALSE,"혼합골재"}</definedName>
    <definedName name="ㄹㅇㄹㄷㅈㅍ" hidden="1">{#N/A,#N/A,FALSE,"혼합골재"}</definedName>
    <definedName name="ㄹㅇㄹㅇ" localSheetId="0" hidden="1">#REF!</definedName>
    <definedName name="ㄹㅇㄹㅇ" hidden="1">#REF!</definedName>
    <definedName name="ㄹㅇㄹㅇㄴ" localSheetId="0" hidden="1">{#N/A,"수불부",FALSE,"사급자재수불서";#N/A,"수불부",FALSE,"사급자재수불서"}</definedName>
    <definedName name="ㄹㅇㄹㅇㄴ" hidden="1">{#N/A,"수불부",FALSE,"사급자재수불서";#N/A,"수불부",FALSE,"사급자재수불서"}</definedName>
    <definedName name="ㄹㅇㄹㅈㄷㅊ" hidden="1">#N/A</definedName>
    <definedName name="ㄹㅇㅁㄴㄹ" hidden="1">{#N/A,#N/A,FALSE,"혼합골재"}</definedName>
    <definedName name="ㄹㅇ퓨ㅓㅜㅏㅗㅜㅠㅅ퐇휴ㅗㅎ" hidden="1">{#N/A,#N/A,FALSE,"조골재"}</definedName>
    <definedName name="ㄹㅇㅎ" hidden="1">{#N/A,#N/A,FALSE,"배수1"}</definedName>
    <definedName name="ㄹㅇㅎㄴㅇ" localSheetId="0" hidden="1">{#N/A,#N/A,FALSE,"조골재"}</definedName>
    <definedName name="ㄹㅇㅎㄴㅇ" hidden="1">{#N/A,#N/A,FALSE,"조골재"}</definedName>
    <definedName name="ㄹㅇㅎㅇㅀ" hidden="1">{#N/A,#N/A,FALSE,"부대2"}</definedName>
    <definedName name="ㄹ오" localSheetId="0" hidden="1">{"'중기작업1'!$A$1:$V$18"}</definedName>
    <definedName name="ㄹ오" hidden="1">{"'중기작업1'!$A$1:$V$18"}</definedName>
    <definedName name="ㄹ허ㅗ" hidden="1">{#N/A,#N/A,FALSE,"이정표"}</definedName>
    <definedName name="ㄹ호" hidden="1">#N/A</definedName>
    <definedName name="ㄹ홓ㄹ" hidden="1">{#N/A,#N/A,FALSE,"조골재"}</definedName>
    <definedName name="랓ㅎ" localSheetId="0" hidden="1">{"'중기작업1'!$A$1:$V$18"}</definedName>
    <definedName name="랓ㅎ" hidden="1">{"'중기작업1'!$A$1:$V$18"}</definedName>
    <definedName name="로ㅓㅗ" localSheetId="0" hidden="1">{"'Sheet1'!$A$4","'Sheet1'!$A$9:$G$28"}</definedName>
    <definedName name="로ㅓㅗ" hidden="1">{"'Sheet1'!$A$4","'Sheet1'!$A$9:$G$28"}</definedName>
    <definedName name="료ㅜㅇ교" localSheetId="0" hidden="1">{#N/A,#N/A,FALSE,"표지목차"}</definedName>
    <definedName name="료ㅜㅇ교" hidden="1">{#N/A,#N/A,FALSE,"표지목차"}</definedName>
    <definedName name="루" localSheetId="0" hidden="1">{"'중기작업1'!$A$1:$V$18"}</definedName>
    <definedName name="루" hidden="1">{"'중기작업1'!$A$1:$V$18"}</definedName>
    <definedName name="룻우ㅕㄴ" localSheetId="0" hidden="1">{#N/A,#N/A,FALSE,"골재소요량";#N/A,#N/A,FALSE,"골재소요량"}</definedName>
    <definedName name="룻우ㅕㄴ" hidden="1">{#N/A,#N/A,FALSE,"골재소요량";#N/A,#N/A,FALSE,"골재소요량"}</definedName>
    <definedName name="률류" localSheetId="0" hidden="1">{#N/A,#N/A,FALSE,"혼합골재"}</definedName>
    <definedName name="률류" hidden="1">{#N/A,#N/A,FALSE,"혼합골재"}</definedName>
    <definedName name="ㄺㄹㄷㄹㄷㄹㄷㄹㄷ" localSheetId="3" hidden="1">{"'중기작업1'!$A$1:$V$18"}</definedName>
    <definedName name="ㄺㄹㄷㄹㄷㄹㄷㄹㄷ" localSheetId="0" hidden="1">{"'중기작업1'!$A$1:$V$18"}</definedName>
    <definedName name="ㄺㄹㄷㄹㄷㄹㄷㄹㄷ" localSheetId="2" hidden="1">{"'중기작업1'!$A$1:$V$18"}</definedName>
    <definedName name="ㄺㄹㄷㄹㄷㄹㄷㄹㄷ" localSheetId="4" hidden="1">{"'중기작업1'!$A$1:$V$18"}</definedName>
    <definedName name="ㄺㄹㄷㄹㄷㄹㄷㄹㄷ" hidden="1">{"'중기작업1'!$A$1:$V$18"}</definedName>
    <definedName name="ㄺㄺㄺㄺㄱ" localSheetId="3" hidden="1">{"'중기작업1'!$A$1:$V$18"}</definedName>
    <definedName name="ㄺㄺㄺㄺㄱ" localSheetId="0" hidden="1">{"'중기작업1'!$A$1:$V$18"}</definedName>
    <definedName name="ㄺㄺㄺㄺㄱ" localSheetId="2" hidden="1">{"'중기작업1'!$A$1:$V$18"}</definedName>
    <definedName name="ㄺㄺㄺㄺㄱ" localSheetId="4" hidden="1">{"'중기작업1'!$A$1:$V$18"}</definedName>
    <definedName name="ㄺㄺㄺㄺㄱ" hidden="1">{"'중기작업1'!$A$1:$V$18"}</definedName>
    <definedName name="ㄺㄺㄺㄺㄺㄹ" localSheetId="3" hidden="1">{"'중기작업1'!$A$1:$V$18"}</definedName>
    <definedName name="ㄺㄺㄺㄺㄺㄹ" localSheetId="0" hidden="1">{"'중기작업1'!$A$1:$V$18"}</definedName>
    <definedName name="ㄺㄺㄺㄺㄺㄹ" localSheetId="2" hidden="1">{"'중기작업1'!$A$1:$V$18"}</definedName>
    <definedName name="ㄺㄺㄺㄺㄺㄹ" localSheetId="4" hidden="1">{"'중기작업1'!$A$1:$V$18"}</definedName>
    <definedName name="ㄺㄺㄺㄺㄺㄹ" hidden="1">{"'중기작업1'!$A$1:$V$18"}</definedName>
    <definedName name="ㄻ" localSheetId="0" hidden="1">{#N/A,#N/A,FALSE,"포장2"}</definedName>
    <definedName name="ㄻ" hidden="1">{#N/A,#N/A,FALSE,"포장2"}</definedName>
    <definedName name="ㄻㄴㄹㅇㄴㅁ" localSheetId="0" hidden="1">{#N/A,#N/A,FALSE,"운반시간"}</definedName>
    <definedName name="ㄻㄴㄹㅇㄴㅁ" hidden="1">{#N/A,#N/A,FALSE,"운반시간"}</definedName>
    <definedName name="ㄻㄴㄻㄴㅇㄻㄴ" localSheetId="0" hidden="1">{#N/A,#N/A,FALSE,"표지목차"}</definedName>
    <definedName name="ㄻㄴㄻㄴㅇㄻㄴ" hidden="1">{#N/A,#N/A,FALSE,"표지목차"}</definedName>
    <definedName name="ㄻㄴㅇㄻㄴ" localSheetId="0" hidden="1">{#N/A,#N/A,FALSE,"단가표지"}</definedName>
    <definedName name="ㄻㄴㅇㄻㄴ" hidden="1">{#N/A,#N/A,FALSE,"단가표지"}</definedName>
    <definedName name="ㄻㄴㅇㄻㄴㄹ" localSheetId="0" hidden="1">{#N/A,#N/A,FALSE,"2~8번"}</definedName>
    <definedName name="ㄻㄴㅇㄻㄴㄹ" hidden="1">{#N/A,#N/A,FALSE,"2~8번"}</definedName>
    <definedName name="ㄻㄴㅇㄻㄴㄻㄴㅁㄴ" localSheetId="0" hidden="1">{#N/A,#N/A,FALSE,"단가표지"}</definedName>
    <definedName name="ㄻㄴㅇㄻㄴㄻㄴㅁㄴ" hidden="1">{#N/A,#N/A,FALSE,"단가표지"}</definedName>
    <definedName name="ㄻㄴㅇㄻㄴㅁ" localSheetId="0" hidden="1">{#N/A,#N/A,FALSE,"운반시간"}</definedName>
    <definedName name="ㄻㄴㅇㄻㄴㅁ" hidden="1">{#N/A,#N/A,FALSE,"운반시간"}</definedName>
    <definedName name="ㄻㄴㅇㄻㄴㅇ" localSheetId="0" hidden="1">{#N/A,#N/A,FALSE,"단가표지"}</definedName>
    <definedName name="ㄻㄴㅇㄻㄴㅇ" hidden="1">{#N/A,#N/A,FALSE,"단가표지"}</definedName>
    <definedName name="ㄻㄴㅇㄻㄴㅇㄻ" localSheetId="0" hidden="1">{#N/A,#N/A,FALSE,"표지목차"}</definedName>
    <definedName name="ㄻㄴㅇㄻㄴㅇㄻ" hidden="1">{#N/A,#N/A,FALSE,"표지목차"}</definedName>
    <definedName name="ㄻㄴㅇㅁㄴㅇ" localSheetId="0" hidden="1">{#N/A,#N/A,FALSE,"단가표지"}</definedName>
    <definedName name="ㄻㄴㅇㅁㄴㅇ" hidden="1">{#N/A,#N/A,FALSE,"단가표지"}</definedName>
    <definedName name="ㄻㄹㄷ" hidden="1">{#N/A,#N/A,FALSE,"배수1"}</definedName>
    <definedName name="ㄻㅁ" localSheetId="0" hidden="1">{#N/A,#N/A,FALSE,"조골재"}</definedName>
    <definedName name="ㄻㅁ" hidden="1">{#N/A,#N/A,FALSE,"조골재"}</definedName>
    <definedName name="ㅀ" hidden="1">{#N/A,#N/A,TRUE,"토적및재료집계";#N/A,#N/A,TRUE,"토적및재료집계";#N/A,#N/A,TRUE,"단위량"}</definedName>
    <definedName name="ㅀㅀㄴ" hidden="1">{#N/A,#N/A,FALSE,"조골재"}</definedName>
    <definedName name="ㅀㅀㅀㅀ" localSheetId="3" hidden="1">{"'중기작업1'!$A$1:$V$18"}</definedName>
    <definedName name="ㅀㅀㅀㅀ" localSheetId="0" hidden="1">{"'중기작업1'!$A$1:$V$18"}</definedName>
    <definedName name="ㅀㅀㅀㅀ" localSheetId="2" hidden="1">{"'중기작업1'!$A$1:$V$18"}</definedName>
    <definedName name="ㅀㅀㅀㅀ" localSheetId="4" hidden="1">{"'중기작업1'!$A$1:$V$18"}</definedName>
    <definedName name="ㅀㅀㅀㅀ" hidden="1">{"'중기작업1'!$A$1:$V$18"}</definedName>
    <definedName name="ㅀㅁ" localSheetId="0" hidden="1">{#N/A,#N/A,FALSE,"조골재"}</definedName>
    <definedName name="ㅀㅁ" hidden="1">{#N/A,#N/A,FALSE,"조골재"}</definedName>
    <definedName name="ㅀㅇㅁ" localSheetId="0" hidden="1">{#N/A,#N/A,FALSE,"골재소요량";#N/A,#N/A,FALSE,"골재소요량"}</definedName>
    <definedName name="ㅀㅇㅁ" hidden="1">{#N/A,#N/A,FALSE,"골재소요량";#N/A,#N/A,FALSE,"골재소요량"}</definedName>
    <definedName name="ㅀㅎ" hidden="1">{#N/A,#N/A,FALSE,"2~8번"}</definedName>
    <definedName name="ㅁ" localSheetId="0" hidden="1">{"'중기작업1'!$A$1:$V$18"}</definedName>
    <definedName name="ㅁ" hidden="1">{"'중기작업1'!$A$1:$V$18"}</definedName>
    <definedName name="ㅁㄱㅂ" hidden="1">{#N/A,#N/A,FALSE,"단가표지"}</definedName>
    <definedName name="ㅁㄴ" localSheetId="2" hidden="1">#REF!</definedName>
    <definedName name="ㅁㄴ" hidden="1">#REF!</definedName>
    <definedName name="ㅁㄴㄴ" localSheetId="0" hidden="1">{#N/A,#N/A,FALSE,"골재소요량";#N/A,#N/A,FALSE,"골재소요량"}</definedName>
    <definedName name="ㅁㄴㄴ" hidden="1">{#N/A,#N/A,FALSE,"골재소요량";#N/A,#N/A,FALSE,"골재소요량"}</definedName>
    <definedName name="ㅁㄴㄹㄴ" localSheetId="0" hidden="1">{#N/A,#N/A,FALSE,"운반시간"}</definedName>
    <definedName name="ㅁㄴㄹㄴ" hidden="1">{#N/A,#N/A,FALSE,"운반시간"}</definedName>
    <definedName name="ㅁㄴㄹㄴㅁㄹㄴㅁㄻㄻㅁㅁㅁㅁ" hidden="1">{#N/A,#N/A,FALSE,"혼합골재"}</definedName>
    <definedName name="ㅁㄴㄹㅇㅁ" localSheetId="0" hidden="1">{#N/A,#N/A,FALSE,"단가표지"}</definedName>
    <definedName name="ㅁㄴㄹㅇㅁ" hidden="1">{#N/A,#N/A,FALSE,"단가표지"}</definedName>
    <definedName name="ㅁㄴㅇ" hidden="1">{#N/A,#N/A,FALSE,"배수1"}</definedName>
    <definedName name="ㅁㄴㅇ1" hidden="1">{#N/A,#N/A,FALSE,"배수1"}</definedName>
    <definedName name="ㅁㄴㅇㄴ" hidden="1">{#N/A,#N/A,TRUE,"토적및재료집계";#N/A,#N/A,TRUE,"토적및재료집계";#N/A,#N/A,TRUE,"단위량"}</definedName>
    <definedName name="ㅁㄴㅇㄹ" localSheetId="3" hidden="1">{"'중기작업1'!$A$1:$V$18"}</definedName>
    <definedName name="ㅁㄴㅇㄹ" localSheetId="0" hidden="1">{"'중기작업1'!$A$1:$V$18"}</definedName>
    <definedName name="ㅁㄴㅇㄹ" localSheetId="2" hidden="1">{"'중기작업1'!$A$1:$V$18"}</definedName>
    <definedName name="ㅁㄴㅇㄹ" localSheetId="4" hidden="1">{"'중기작업1'!$A$1:$V$18"}</definedName>
    <definedName name="ㅁㄴㅇㄹ" hidden="1">{"'중기작업1'!$A$1:$V$18"}</definedName>
    <definedName name="ㅁㄴㅇㄹㄴㄹ" localSheetId="0" hidden="1">{#N/A,"수불부",FALSE,"사급자재수불서";#N/A,"수불부",FALSE,"사급자재수불서"}</definedName>
    <definedName name="ㅁㄴㅇㄹㄴㄹ" hidden="1">{#N/A,"수불부",FALSE,"사급자재수불서";#N/A,"수불부",FALSE,"사급자재수불서"}</definedName>
    <definedName name="ㅁㄴㅇ류" localSheetId="2" hidden="1">#REF!</definedName>
    <definedName name="ㅁㄴㅇ류" hidden="1">#REF!</definedName>
    <definedName name="ㅁㄴㅇㄻㄴㅇㄹㄴ" hidden="1">#N/A</definedName>
    <definedName name="ㅁㄴㅇㄻㄹ" localSheetId="0" hidden="1">{#N/A,"수불부",FALSE,"사급자재수불서";#N/A,"수불부",FALSE,"사급자재수불서"}</definedName>
    <definedName name="ㅁㄴㅇㄻㄹ" hidden="1">{#N/A,"수불부",FALSE,"사급자재수불서";#N/A,"수불부",FALSE,"사급자재수불서"}</definedName>
    <definedName name="ㅁㄴㅇㅁ" hidden="1">{#N/A,#N/A,FALSE,"배수1"}</definedName>
    <definedName name="ㅁㄴㅇㅁㄴㅇ" hidden="1">#REF!</definedName>
    <definedName name="ㅁㄴㅇㅇ"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ㅍㄴㅇㄴ" hidden="1">#N/A</definedName>
    <definedName name="ㅁㄴㅊㅍㅁㅌㅊ펌ㄴㅇㄹ" localSheetId="2" hidden="1">#REF!</definedName>
    <definedName name="ㅁㄴㅊㅍㅁㅌㅊ펌ㄴㅇㄹ" hidden="1">#REF!</definedName>
    <definedName name="ㅁㄶㄷㅎㄴㄹㅇㄴ" hidden="1">{#N/A,#N/A,FALSE,"배수1"}</definedName>
    <definedName name="ㅁㄷ" hidden="1">{"'Sheet1'!$A$4","'Sheet1'!$A$9:$G$28"}</definedName>
    <definedName name="ㅁㄷㄱㅍㄱㅈㅁ" localSheetId="0" hidden="1">{#N/A,#N/A,FALSE,"골재소요량";#N/A,#N/A,FALSE,"골재소요량"}</definedName>
    <definedName name="ㅁㄷㄱㅍㄱㅈㅁ" hidden="1">{#N/A,#N/A,FALSE,"골재소요량";#N/A,#N/A,FALSE,"골재소요량"}</definedName>
    <definedName name="ㅁㄷㅎㅁㅎㅁ" localSheetId="0" hidden="1">{#N/A,#N/A,FALSE,"조골재"}</definedName>
    <definedName name="ㅁㄷㅎㅁㅎㅁ" hidden="1">{#N/A,#N/A,FALSE,"조골재"}</definedName>
    <definedName name="ㅁㄹ" hidden="1">{#N/A,#N/A,FALSE,"2~8번"}</definedName>
    <definedName name="ㅁㄹㄴㄻㄴㄹㄴㅁㄹㄴㅇㄹㄴㅇㄹ" hidden="1">{#N/A,#N/A,FALSE,"포장2"}</definedName>
    <definedName name="ㅁㄹㄴㅇ" localSheetId="0" hidden="1">{#N/A,#N/A,FALSE,"단가표지"}</definedName>
    <definedName name="ㅁㄹㄴㅇ" hidden="1">{#N/A,#N/A,FALSE,"단가표지"}</definedName>
    <definedName name="ㅁㄹㄴㅇㄹㄴㅁㄹ" hidden="1">{#N/A,#N/A,FALSE,"포장1";#N/A,#N/A,FALSE,"포장1"}</definedName>
    <definedName name="ㅁㄹㄴㅇㄻㄴㄹ" localSheetId="0" hidden="1">{#N/A,#N/A,FALSE,"골재소요량";#N/A,#N/A,FALSE,"골재소요량"}</definedName>
    <definedName name="ㅁㄹㄴㅇㄻㄴㄹ" hidden="1">{#N/A,#N/A,FALSE,"골재소요량";#N/A,#N/A,FALSE,"골재소요량"}</definedName>
    <definedName name="ㅁㄹㄴㅇㅁ" localSheetId="0" hidden="1">{#N/A,#N/A,FALSE,"표지목차"}</definedName>
    <definedName name="ㅁㄹㄴㅇㅁ" hidden="1">{#N/A,#N/A,FALSE,"표지목차"}</definedName>
    <definedName name="ㅁㄹㄴㅇㅁㄻㄹㄴㅁㄹ" hidden="1">{#N/A,#N/A,FALSE,"조골재"}</definedName>
    <definedName name="ㅁㄹㄴㅇㅎㄴㄻㄴㄹㄴㅇ" hidden="1">{#N/A,#N/A,FALSE,"부대1"}</definedName>
    <definedName name="ㅁㄹㄹ" hidden="1">{#N/A,#N/A,FALSE,"2~8번"}</definedName>
    <definedName name="ㅁㄹㄹㄴㅇㄹㅇㄴㄹㄴㅇ" hidden="1">{#N/A,#N/A,FALSE,"포장1";#N/A,#N/A,FALSE,"포장1"}</definedName>
    <definedName name="ㅁㄹㅇㄴ" localSheetId="0" hidden="1">{#N/A,#N/A,FALSE,"단가표지"}</definedName>
    <definedName name="ㅁㄹㅇㄴ" hidden="1">{#N/A,#N/A,FALSE,"단가표지"}</definedName>
    <definedName name="ㅁㄹㅇㄴㅇㄹ" localSheetId="0" hidden="1">{#N/A,"수불부",FALSE,"사급자재수불서";#N/A,"수불부",FALSE,"사급자재수불서"}</definedName>
    <definedName name="ㅁㄹㅇㄴㅇㄹ" hidden="1">{#N/A,"수불부",FALSE,"사급자재수불서";#N/A,"수불부",FALSE,"사급자재수불서"}</definedName>
    <definedName name="ㅁㄹㅇㄴㅇㅁㄹㄴㄻㄴ" hidden="1">{#N/A,#N/A,FALSE,"이정표"}</definedName>
    <definedName name="ㅁㄹㅇㄹ" hidden="1">{#N/A,#N/A,FALSE,"배수1"}</definedName>
    <definedName name="ㅁㄹㅇㄹㅇㄴㄹㅇㄹㅇ" hidden="1">{#N/A,#N/A,FALSE,"표지목차"}</definedName>
    <definedName name="ㅁㄹㅇㅁㄴ" localSheetId="0" hidden="1">{#N/A,#N/A,FALSE,"골재소요량";#N/A,#N/A,FALSE,"골재소요량"}</definedName>
    <definedName name="ㅁㄹㅇㅁㄴ" hidden="1">{#N/A,#N/A,FALSE,"골재소요량";#N/A,#N/A,FALSE,"골재소요량"}</definedName>
    <definedName name="ㅁㄻㄴㄹ" localSheetId="0" hidden="1">{#N/A,#N/A,FALSE,"골재소요량";#N/A,#N/A,FALSE,"골재소요량"}</definedName>
    <definedName name="ㅁㄻㄴㄹ" hidden="1">{#N/A,#N/A,FALSE,"골재소요량";#N/A,#N/A,FALSE,"골재소요량"}</definedName>
    <definedName name="ㅁㄻㄴㅇㄹㄴㅇㄹㄴ" hidden="1">#N/A</definedName>
    <definedName name="ㅁㄻㅁㅁㅁㄹㄴㅇㄹㅇㄴㄹㅈㄹㄴㅇ" hidden="1">{#N/A,#N/A,FALSE,"운반시간"}</definedName>
    <definedName name="ㅁㄻㅇㄹㄴ" localSheetId="0" hidden="1">{#N/A,"수불부",FALSE,"사급자재수불서";#N/A,"수불부",FALSE,"사급자재수불서"}</definedName>
    <definedName name="ㅁㄻㅇㄹㄴ" hidden="1">{#N/A,"수불부",FALSE,"사급자재수불서";#N/A,"수불부",FALSE,"사급자재수불서"}</definedName>
    <definedName name="ㅁㅀㅎ" hidden="1">{#N/A,#N/A,FALSE,"골재소요량";#N/A,#N/A,FALSE,"골재소요량"}</definedName>
    <definedName name="ㅁㅁ" hidden="1">{#N/A,#N/A,FALSE,"2~8번"}</definedName>
    <definedName name="ㅁㅁㅁ" hidden="1">#N/A</definedName>
    <definedName name="ㅁㅁㅁㅁㅁㅁ" localSheetId="2" hidden="1">#REF!</definedName>
    <definedName name="ㅁㅁㅁㅁㅁㅁ" hidden="1">#REF!</definedName>
    <definedName name="ㅁㅁㅁㅁㅁㅁㅁㅁ" hidden="1">{#N/A,#N/A,FALSE,"배수1"}</definedName>
    <definedName name="ㅁㅁㅁㅁㅁㅁㅁㅁㅁㅁㅁㅁㅁㅁㅁ" localSheetId="0" hidden="1">{"'중기작업1'!$A$1:$V$18"}</definedName>
    <definedName name="ㅁㅁㅁㅁㅁㅁㅁㅁㅁㅁㅁㅁㅁㅁㅁ" hidden="1">{"'중기작업1'!$A$1:$V$18"}</definedName>
    <definedName name="ㅁㅇㄴㅁㅇㅁ" hidden="1">{#N/A,#N/A,FALSE,"배수1"}</definedName>
    <definedName name="ㅁㅇㄹ" hidden="1">#REF!</definedName>
    <definedName name="ㅁㅇㄹㄴㄻ" localSheetId="0" hidden="1">{"'Sheet1'!$D$19","'Sheet1'!$B$22:$E$22"}</definedName>
    <definedName name="ㅁㅇㄹㄴㄻ" hidden="1">{"'Sheet1'!$D$19","'Sheet1'!$B$22:$E$22"}</definedName>
    <definedName name="ㅁㅇㄹㄴㅁㅇㄹㄴ" localSheetId="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hidden="1">{#N/A,"수불부",FALSE,"사급자재수불서";#N/A,"수불부",FALSE,"사급자재수불서"}</definedName>
    <definedName name="ㅁㅇㄹㄴㅇㅁㄹ" localSheetId="0" hidden="1">{#N/A,#N/A,FALSE,"운반시간"}</definedName>
    <definedName name="ㅁㅇㄹㄴㅇㅁㄹ" hidden="1">{#N/A,#N/A,FALSE,"운반시간"}</definedName>
    <definedName name="ㅁㅇㄻ" localSheetId="0" hidden="1">{#N/A,#N/A,FALSE,"조골재"}</definedName>
    <definedName name="ㅁㅇㄻ" hidden="1">{#N/A,#N/A,FALSE,"조골재"}</definedName>
    <definedName name="ㅁㅇㄻㄴㄹ" localSheetId="0" hidden="1">{#N/A,#N/A,FALSE,"혼합골재"}</definedName>
    <definedName name="ㅁㅇㄻㄴㄹ" hidden="1">{#N/A,#N/A,FALSE,"혼합골재"}</definedName>
    <definedName name="ㅁㅇㄻㅇㅎ" localSheetId="0" hidden="1">{#N/A,#N/A,FALSE,"조골재"}</definedName>
    <definedName name="ㅁㅇㄻㅇㅎ" hidden="1">{#N/A,#N/A,FALSE,"조골재"}</definedName>
    <definedName name="ㅁㅇㅀㅁㅇ" localSheetId="0" hidden="1">{#N/A,#N/A,FALSE,"단가표지"}</definedName>
    <definedName name="ㅁㅇㅀㅁㅇ" hidden="1">{#N/A,#N/A,FALSE,"단가표지"}</definedName>
    <definedName name="ㅁㅇㅁㄴ" hidden="1">{#N/A,#N/A,FALSE,"현장 NCR 분석";#N/A,#N/A,FALSE,"현장품질감사";#N/A,#N/A,FALSE,"현장품질감사"}</definedName>
    <definedName name="ㅁ인ㅍㅁ닟ㅍㅁㄴㅇㄹ" localSheetId="2" hidden="1">#REF!</definedName>
    <definedName name="ㅁ인ㅍㅁ닟ㅍㅁㄴㅇㄹ" hidden="1">#REF!</definedName>
    <definedName name="ㅁ읾ㄴㅇㄻ" hidden="1">#N/A</definedName>
    <definedName name="ㅁㅈㄷㅅㅂㄱ흎ㅊ퓨" hidden="1">#N/A</definedName>
    <definedName name="ㅁㅊ" hidden="1">{"'Sheet1'!$A$4","'Sheet1'!$A$9:$G$28"}</definedName>
    <definedName name="ㅁㅊㅇㅍㅁㄴㅇㄻㄴㅇㄹ" hidden="1">#N/A</definedName>
    <definedName name="ㅁㅊㅊ" hidden="1">{"'Sheet1'!$A$4","'Sheet1'!$A$9:$G$28"}</definedName>
    <definedName name="ㅁㅊㅊ123" hidden="1">{"'Sheet1'!$A$4","'Sheet1'!$A$9:$G$28"}</definedName>
    <definedName name="ㅁㅋㄹㄴㅁㄻㄻㄴㄻ" hidden="1">{#N/A,#N/A,FALSE,"구조1"}</definedName>
    <definedName name="ㅁㅍㅊ" hidden="1">{#N/A,#N/A,FALSE,"속도"}</definedName>
    <definedName name="ㅁㅎㄻㅇㄻ" localSheetId="0" hidden="1">{#N/A,#N/A,FALSE,"운반시간"}</definedName>
    <definedName name="ㅁㅎㄻㅇㄻ" hidden="1">{#N/A,#N/A,FALSE,"운반시간"}</definedName>
    <definedName name="ㅁㅎㅇㅀㅁㅇ" localSheetId="0" hidden="1">{#N/A,#N/A,FALSE,"2~8번"}</definedName>
    <definedName name="ㅁㅎㅇㅀㅁㅇ" hidden="1">{#N/A,#N/A,FALSE,"2~8번"}</definedName>
    <definedName name="ㅁㅎㅇㅀㅁㅎ" localSheetId="0" hidden="1">{#N/A,#N/A,FALSE,"단가표지"}</definedName>
    <definedName name="ㅁㅎㅇㅀㅁㅎ" hidden="1">{#N/A,#N/A,FALSE,"단가표지"}</definedName>
    <definedName name="ㅁㅎㅎㄴㅁㄹㅈ" hidden="1">{#N/A,#N/A,FALSE,"배수2"}</definedName>
    <definedName name="마"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마"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만득이" localSheetId="0" hidden="1">{#N/A,#N/A,FALSE,"2~8번"}</definedName>
    <definedName name="만득이" hidden="1">{#N/A,#N/A,FALSE,"2~8번"}</definedName>
    <definedName name="맨" localSheetId="0" hidden="1">{#N/A,#N/A,FALSE,"혼합골재"}</definedName>
    <definedName name="맨" hidden="1">{#N/A,#N/A,FALSE,"혼합골재"}</definedName>
    <definedName name="머" hidden="1">{#N/A,#N/A,FALSE,"명세표"}</definedName>
    <definedName name="먼득이" localSheetId="0" hidden="1">{#N/A,#N/A,FALSE,"골재소요량";#N/A,#N/A,FALSE,"골재소요량"}</definedName>
    <definedName name="먼득이" hidden="1">{#N/A,#N/A,FALSE,"골재소요량";#N/A,#N/A,FALSE,"골재소요량"}</definedName>
    <definedName name="명단" localSheetId="0" hidden="1">{#N/A,"수불부",FALSE,"사급자재수불서";#N/A,"수불부",FALSE,"사급자재수불서"}</definedName>
    <definedName name="명단" hidden="1">{#N/A,"수불부",FALSE,"사급자재수불서";#N/A,"수불부",FALSE,"사급자재수불서"}</definedName>
    <definedName name="모비스"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문서" hidden="1">{#N/A,#N/A,FALSE,"현장 NCR 분석";#N/A,#N/A,FALSE,"현장품질감사";#N/A,#N/A,FALSE,"현장품질감사"}</definedName>
    <definedName name="물가" localSheetId="0" hidden="1">{#N/A,#N/A,FALSE,"이태원철근"}</definedName>
    <definedName name="물가" hidden="1">{#N/A,#N/A,FALSE,"이태원철근"}</definedName>
    <definedName name="물량"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물량"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물량"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물량"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물량"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뭐" hidden="1">{#N/A,#N/A,FALSE,"단가표지"}</definedName>
    <definedName name="뭐가이태원이야" localSheetId="0" hidden="1">{#N/A,#N/A,FALSE,"이태원철근"}</definedName>
    <definedName name="뭐가이태원이야" hidden="1">{#N/A,#N/A,FALSE,"이태원철근"}</definedName>
    <definedName name="뭐야" hidden="1">{#N/A,#N/A,FALSE,"속도"}</definedName>
    <definedName name="뮤라" hidden="1">{#N/A,#N/A,FALSE,"조골재"}</definedName>
    <definedName name="미정" hidden="1">{#N/A,#N/A,FALSE,"2~8번"}</definedName>
    <definedName name="ㅂ" hidden="1">{#N/A,#N/A,TRUE,"토적및재료집계";#N/A,#N/A,TRUE,"토적및재료집계";#N/A,#N/A,TRUE,"단위량"}</definedName>
    <definedName name="ㅂㄷ"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ㅇ" localSheetId="0" hidden="1">{#N/A,#N/A,FALSE,"표지목차"}</definedName>
    <definedName name="ㅂㄷㅇ" hidden="1">{#N/A,#N/A,FALSE,"표지목차"}</definedName>
    <definedName name="ㅂ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ㅂㅁㅂㅁㅂㅁㅂㅁ" localSheetId="3" hidden="1">{"'중기작업1'!$A$1:$V$18"}</definedName>
    <definedName name="ㅂㅁㅂㅁㅂㅁㅂㅁㅂㅁ" localSheetId="0" hidden="1">{"'중기작업1'!$A$1:$V$18"}</definedName>
    <definedName name="ㅂㅁㅂㅁㅂㅁㅂㅁㅂㅁ" localSheetId="2" hidden="1">{"'중기작업1'!$A$1:$V$18"}</definedName>
    <definedName name="ㅂㅁㅂㅁㅂㅁㅂㅁㅂㅁ" localSheetId="4" hidden="1">{"'중기작업1'!$A$1:$V$18"}</definedName>
    <definedName name="ㅂㅁㅂㅁㅂㅁㅂㅁㅂㅁ" hidden="1">{"'중기작업1'!$A$1:$V$18"}</definedName>
    <definedName name="ㅂㅂ" hidden="1">{#N/A,#N/A,FALSE,"조골재"}</definedName>
    <definedName name="ㅂㅂ1" hidden="1">{"'Sheet1'!$A$4","'Sheet1'!$A$9:$G$28"}</definedName>
    <definedName name="ㅂㅂㅂ"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0" hidden="1">{#N/A,#N/A,FALSE,"혼합골재"}</definedName>
    <definedName name="ㅂㅂㅂㅂㅂ" hidden="1">{#N/A,#N/A,FALSE,"혼합골재"}</definedName>
    <definedName name="ㅂㅂㅂㅂㅂㅂㅂ" hidden="1">{#N/A,#N/A,FALSE,"명세표"}</definedName>
    <definedName name="ㅂㅂㅂㅂㅂㅂㅂㅂㅂ" localSheetId="0" hidden="1">{#N/A,#N/A,FALSE,"표지목차"}</definedName>
    <definedName name="ㅂㅂㅂㅂㅂㅂㅂㅂㅂ" hidden="1">{#N/A,#N/A,FALSE,"표지목차"}</definedName>
    <definedName name="ㅂㅂㅂㅂㅂㅂㅂㅂㅂㅂㅂㅂ" localSheetId="0" hidden="1">{"'중기작업1'!$A$1:$V$18"}</definedName>
    <definedName name="ㅂㅂㅂㅂㅂㅂㅂㅂㅂㅂㅂㅂ" hidden="1">{"'중기작업1'!$A$1:$V$18"}</definedName>
    <definedName name="ㅂㅂㅂㅂㅈㅂㅈㅂㅈㅂㅈ" hidden="1">{#N/A,#N/A,FALSE,"단면 제원"}</definedName>
    <definedName name="ㅂㅇㄹ" localSheetId="0" hidden="1">{#N/A,#N/A,FALSE,"단가표지"}</definedName>
    <definedName name="ㅂㅇㄹ" hidden="1">{#N/A,#N/A,FALSE,"단가표지"}</definedName>
    <definedName name="ㅂㅈ" localSheetId="0" hidden="1">{#N/A,#N/A,FALSE,"2~8번"}</definedName>
    <definedName name="ㅂㅈ" hidden="1">{#N/A,#N/A,FALSE,"2~8번"}</definedName>
    <definedName name="ㅂㅈㄱㄷㅈㅂㄱㅈㄷㅂㄱ" hidden="1">{#N/A,#N/A,FALSE,"이정표"}</definedName>
    <definedName name="ㅂㅈㄷ" hidden="1">{#N/A,#N/A,FALSE,"골재소요량";#N/A,#N/A,FALSE,"골재소요량"}</definedName>
    <definedName name="ㅂㅈㅈ" localSheetId="0" hidden="1">{#N/A,#N/A,FALSE,"운반시간"}</definedName>
    <definedName name="ㅂㅈㅈ" hidden="1">{#N/A,#N/A,FALSE,"운반시간"}</definedName>
    <definedName name="ㅂㅍ"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붕" localSheetId="0" hidden="1">{#N/A,#N/A,FALSE,"전력간선"}</definedName>
    <definedName name="바붕" hidden="1">{#N/A,#N/A,FALSE,"전력간선"}</definedName>
    <definedName name="박수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어쟈루" hidden="1">#REF!</definedName>
    <definedName name="박원흠" hidden="1">{#N/A,#N/A,FALSE,"현장 NCR 분석";#N/A,#N/A,FALSE,"현장품질감사";#N/A,#N/A,FALSE,"현장품질감사"}</definedName>
    <definedName name="방음벽" hidden="1">{#N/A,#N/A,FALSE,"2~8번"}</definedName>
    <definedName name="방음벽1" hidden="1">{#N/A,#N/A,FALSE,"운반시간"}</definedName>
    <definedName name="배거암거" localSheetId="0" hidden="1">#REF!</definedName>
    <definedName name="배거암거" hidden="1">#REF!</definedName>
    <definedName name="배관공수율" hidden="1">#REF!</definedName>
    <definedName name="배수공수량집계" localSheetId="0" hidden="1">{"'산출근거'!$B$4:$D$8"}</definedName>
    <definedName name="배수공수량집계" hidden="1">{"'산출근거'!$B$4:$D$8"}</definedName>
    <definedName name="배수관" localSheetId="3" hidden="1">{"'결과(하)'!$L$24"}</definedName>
    <definedName name="배수관" localSheetId="0" hidden="1">{"'결과(하)'!$L$24"}</definedName>
    <definedName name="배수관" localSheetId="2" hidden="1">{"'결과(하)'!$L$24"}</definedName>
    <definedName name="배수관" localSheetId="4" hidden="1">{"'결과(하)'!$L$24"}</definedName>
    <definedName name="배수관" hidden="1">{"'결과(하)'!$L$24"}</definedName>
    <definedName name="배수로" localSheetId="3" hidden="1">{"'중기작업1'!$A$1:$V$18"}</definedName>
    <definedName name="배수로" localSheetId="0" hidden="1">{"'중기작업1'!$A$1:$V$18"}</definedName>
    <definedName name="배수로" localSheetId="2" hidden="1">{"'중기작업1'!$A$1:$V$18"}</definedName>
    <definedName name="배수로" localSheetId="4" hidden="1">{"'중기작업1'!$A$1:$V$18"}</definedName>
    <definedName name="배수로" hidden="1">{"'중기작업1'!$A$1:$V$18"}</definedName>
    <definedName name="배수장" hidden="1">#REF!</definedName>
    <definedName name="배수장1" hidden="1">#REF!</definedName>
    <definedName name="버ㅗㅁㄴㅇㅁㄴㅇ" hidden="1">#REF!</definedName>
    <definedName name="벽체" hidden="1">{#N/A,#N/A,FALSE,"혼합골재"}</definedName>
    <definedName name="벽체종점" hidden="1">{#N/A,#N/A,FALSE,"배수1"}</definedName>
    <definedName name="변실포장공제" hidden="1">{#N/A,#N/A,FALSE,"골재소요량";#N/A,#N/A,FALSE,"골재소요량"}</definedName>
    <definedName name="보도" hidden="1">{#N/A,#N/A,FALSE,"골재소요량";#N/A,#N/A,FALSE,"골재소요량"}</definedName>
    <definedName name="보도경계석" hidden="1">{#N/A,#N/A,FALSE,"운반시간"}</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완공정" hidden="1">{"'중기작업1'!$A$1:$V$18"}</definedName>
    <definedName name="보중" localSheetId="0" hidden="1">{#N/A,#N/A,FALSE,"전력간선"}</definedName>
    <definedName name="보중" hidden="1">{#N/A,#N/A,FALSE,"전력간선"}</definedName>
    <definedName name="부가가치세" localSheetId="5">내역서!$G$28</definedName>
    <definedName name="부대1" localSheetId="0" hidden="1">{#N/A,#N/A,FALSE,"운반시간"}</definedName>
    <definedName name="부대1" hidden="1">{#N/A,#N/A,FALSE,"운반시간"}</definedName>
    <definedName name="부대건축2" hidden="1">#REF!</definedName>
    <definedName name="부대공사집계">[1]부대공!$32:$62</definedName>
    <definedName name="부대공사총집계">[1]부대공!$1:$31</definedName>
    <definedName name="부대공총괄수량집계" localSheetId="0" hidden="1">{#N/A,#N/A,FALSE,"2~8번"}</definedName>
    <definedName name="부대공총괄수량집계" hidden="1">{#N/A,#N/A,FALSE,"2~8번"}</definedName>
    <definedName name="부대구조" localSheetId="0" hidden="1">{#N/A,#N/A,FALSE,"골재소요량";#N/A,#N/A,FALSE,"골재소요량"}</definedName>
    <definedName name="부대구조" hidden="1">{#N/A,#N/A,FALSE,"골재소요량";#N/A,#N/A,FALSE,"골재소요량"}</definedName>
    <definedName name="부대방안" localSheetId="0" hidden="1">{#N/A,#N/A,FALSE,"단가표지"}</definedName>
    <definedName name="부대방안" hidden="1">{#N/A,#N/A,FALSE,"단가표지"}</definedName>
    <definedName name="부대원본" localSheetId="0" hidden="1">{#N/A,#N/A,FALSE,"토공2"}</definedName>
    <definedName name="부대원본" hidden="1">{#N/A,#N/A,FALSE,"토공2"}</definedName>
    <definedName name="부손익" localSheetId="3" hidden="1">{#N/A,#N/A,FALSE,"현장 NCR 분석";#N/A,#N/A,FALSE,"현장품질감사";#N/A,#N/A,FALSE,"현장품질감사"}</definedName>
    <definedName name="부손익" localSheetId="0" hidden="1">{#N/A,#N/A,FALSE,"현장 NCR 분석";#N/A,#N/A,FALSE,"현장품질감사";#N/A,#N/A,FALSE,"현장품질감사"}</definedName>
    <definedName name="부손익" localSheetId="2" hidden="1">{#N/A,#N/A,FALSE,"현장 NCR 분석";#N/A,#N/A,FALSE,"현장품질감사";#N/A,#N/A,FALSE,"현장품질감사"}</definedName>
    <definedName name="부손익" localSheetId="4" hidden="1">{#N/A,#N/A,FALSE,"현장 NCR 분석";#N/A,#N/A,FALSE,"현장품질감사";#N/A,#N/A,FALSE,"현장품질감사"}</definedName>
    <definedName name="부손익" hidden="1">{#N/A,#N/A,FALSE,"현장 NCR 분석";#N/A,#N/A,FALSE,"현장품질감사";#N/A,#N/A,FALSE,"현장품질감사"}</definedName>
    <definedName name="부손익1" localSheetId="3" hidden="1">{#N/A,#N/A,FALSE,"현장 NCR 분석";#N/A,#N/A,FALSE,"현장품질감사";#N/A,#N/A,FALSE,"현장품질감사"}</definedName>
    <definedName name="부손익1" localSheetId="0" hidden="1">{#N/A,#N/A,FALSE,"현장 NCR 분석";#N/A,#N/A,FALSE,"현장품질감사";#N/A,#N/A,FALSE,"현장품질감사"}</definedName>
    <definedName name="부손익1" localSheetId="2" hidden="1">{#N/A,#N/A,FALSE,"현장 NCR 분석";#N/A,#N/A,FALSE,"현장품질감사";#N/A,#N/A,FALSE,"현장품질감사"}</definedName>
    <definedName name="부손익1" localSheetId="4" hidden="1">{#N/A,#N/A,FALSE,"현장 NCR 분석";#N/A,#N/A,FALSE,"현장품질감사";#N/A,#N/A,FALSE,"현장품질감사"}</definedName>
    <definedName name="부손익1" hidden="1">{#N/A,#N/A,FALSE,"현장 NCR 분석";#N/A,#N/A,FALSE,"현장품질감사";#N/A,#N/A,FALSE,"현장품질감사"}</definedName>
    <definedName name="분" localSheetId="0" hidden="1">{#N/A,#N/A,FALSE,"이태원철근"}</definedName>
    <definedName name="분" hidden="1">{#N/A,#N/A,FALSE,"이태원철근"}</definedName>
    <definedName name="분기" localSheetId="2" hidden="1">#REF!</definedName>
    <definedName name="분기" hidden="1">#REF!</definedName>
    <definedName name="분당공" hidden="1">#REF!</definedName>
    <definedName name="분당내역" hidden="1">#REF!</definedName>
    <definedName name="분당내역서" localSheetId="0" hidden="1">#REF!</definedName>
    <definedName name="분당내역서" hidden="1">#REF!</definedName>
    <definedName name="분당물가" hidden="1">#REF!</definedName>
    <definedName name="분당코아" hidden="1">#REF!</definedName>
    <definedName name="분당협조" localSheetId="0" hidden="1">{#N/A,#N/A,FALSE,"이태원철근"}</definedName>
    <definedName name="분당협조" hidden="1">{#N/A,#N/A,FALSE,"이태원철근"}</definedName>
    <definedName name="분수공" localSheetId="3" hidden="1">{"'중기작업1'!$A$1:$V$18"}</definedName>
    <definedName name="분수공" localSheetId="0" hidden="1">{"'중기작업1'!$A$1:$V$18"}</definedName>
    <definedName name="분수공" localSheetId="2" hidden="1">{"'중기작업1'!$A$1:$V$18"}</definedName>
    <definedName name="분수공" localSheetId="4" hidden="1">{"'중기작업1'!$A$1:$V$18"}</definedName>
    <definedName name="분수공" hidden="1">{"'중기작업1'!$A$1:$V$18"}</definedName>
    <definedName name="뷰" localSheetId="0" hidden="1">{#N/A,#N/A,FALSE,"단가표지"}</definedName>
    <definedName name="뷰" hidden="1">{#N/A,#N/A,FALSE,"단가표지"}</definedName>
    <definedName name="비계1" localSheetId="0" hidden="1">{#N/A,#N/A,FALSE,"포장단가"}</definedName>
    <definedName name="비계1" hidden="1">{#N/A,#N/A,FALSE,"포장단가"}</definedName>
    <definedName name="비봉" localSheetId="0" hidden="1">{#N/A,#N/A,FALSE,"전열산출서"}</definedName>
    <definedName name="비봉" hidden="1">{#N/A,#N/A,FALSE,"전열산출서"}</definedName>
    <definedName name="ㅃ" localSheetId="0" hidden="1">{"'중기작업1'!$A$1:$V$18"}</definedName>
    <definedName name="ㅃ" hidden="1">{"'중기작업1'!$A$1:$V$18"}</definedName>
    <definedName name="ㅄ"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 hidden="1">{#N/A,#N/A,FALSE,"전력간선"}</definedName>
    <definedName name="ㅅ" hidden="1">{#N/A,#N/A,FALSE,"전력간선"}</definedName>
    <definedName name="ㅅ.." localSheetId="0" hidden="1">{#N/A,#N/A,FALSE,"골재소요량";#N/A,#N/A,FALSE,"골재소요량"}</definedName>
    <definedName name="ㅅ.." hidden="1">{#N/A,#N/A,FALSE,"골재소요량";#N/A,#N/A,FALSE,"골재소요량"}</definedName>
    <definedName name="ㅅ곳ㄴ고" localSheetId="0" hidden="1">{#N/A,#N/A,FALSE,"2~8번"}</definedName>
    <definedName name="ㅅ곳ㄴ고" hidden="1">{#N/A,#N/A,FALSE,"2~8번"}</definedName>
    <definedName name="ㅅ굲유" localSheetId="0" hidden="1">{#N/A,#N/A,FALSE,"조골재"}</definedName>
    <definedName name="ㅅ굲유" hidden="1">{#N/A,#N/A,FALSE,"조골재"}</definedName>
    <definedName name="ㅅㄳ" localSheetId="0" hidden="1">{#N/A,#N/A,FALSE,"골재소요량";#N/A,#N/A,FALSE,"골재소요량"}</definedName>
    <definedName name="ㅅㄳ" hidden="1">{#N/A,#N/A,FALSE,"골재소요량";#N/A,#N/A,FALSE,"골재소요량"}</definedName>
    <definedName name="ㅅㅅ" localSheetId="0" hidden="1">{#N/A,#N/A,FALSE,"전력간선"}</definedName>
    <definedName name="ㅅㅅ" hidden="1">{#N/A,#N/A,FALSE,"전력간선"}</definedName>
    <definedName name="ㅅㅅㅅㅅ" localSheetId="0" hidden="1">{#N/A,#N/A,FALSE,"2~8번"}</definedName>
    <definedName name="ㅅㅅㅅㅅ" hidden="1">{#N/A,#N/A,FALSE,"2~8번"}</definedName>
    <definedName name="ㅅㅅㅅㅅㅅ" localSheetId="0" hidden="1">{#N/A,#N/A,FALSE,"골재소요량";#N/A,#N/A,FALSE,"골재소요량"}</definedName>
    <definedName name="ㅅㅅㅅㅅㅅ" hidden="1">{#N/A,#N/A,FALSE,"골재소요량";#N/A,#N/A,FALSE,"골재소요량"}</definedName>
    <definedName name="ㅅㅅㅅㅅㅅㅅㅅ" localSheetId="0" hidden="1">{#N/A,#N/A,FALSE,"골재소요량";#N/A,#N/A,FALSE,"골재소요량"}</definedName>
    <definedName name="ㅅㅅㅅㅅㅅㅅㅅ" hidden="1">{#N/A,#N/A,FALSE,"골재소요량";#N/A,#N/A,FALSE,"골재소요량"}</definedName>
    <definedName name="ㅅㅅㅅㅅㅅㅅㅅㅅㅅㅅㅅ" localSheetId="0" hidden="1">{#N/A,#N/A,FALSE,"골재소요량";#N/A,#N/A,FALSE,"골재소요량"}</definedName>
    <definedName name="ㅅㅅㅅㅅㅅㅅㅅㅅㅅㅅㅅ" hidden="1">{#N/A,#N/A,FALSE,"골재소요량";#N/A,#N/A,FALSE,"골재소요량"}</definedName>
    <definedName name="ㅅ여ㅛ윣ㄴ" localSheetId="0" hidden="1">{#N/A,#N/A,FALSE,"조골재"}</definedName>
    <definedName name="ㅅ여ㅛ윣ㄴ" hidden="1">{#N/A,#N/A,FALSE,"조골재"}</definedName>
    <definedName name="ㅅ융ㄴㄳ" localSheetId="0" hidden="1">{#N/A,#N/A,FALSE,"조골재"}</definedName>
    <definedName name="ㅅ융ㄴㄳ" hidden="1">{#N/A,#N/A,FALSE,"조골재"}</definedName>
    <definedName name="ㅅㅎㄱㄷㅅㄷㄱ" hidden="1">{#N/A,#N/A,FALSE,"표지목차"}</definedName>
    <definedName name="ㅅㅎ공ㅋ" localSheetId="0" hidden="1">{#N/A,#N/A,FALSE,"단가표지"}</definedName>
    <definedName name="ㅅㅎ공ㅋ" hidden="1">{#N/A,#N/A,FALSE,"단가표지"}</definedName>
    <definedName name="사" hidden="1">#N/A</definedName>
    <definedName name="사석채움면적산출" hidden="1">{#N/A,#N/A,FALSE,"2~8번"}</definedName>
    <definedName name="사업관리비">[1]수지예산서!$U$185</definedName>
    <definedName name="산재보험료" localSheetId="5">내역서!$G$9</definedName>
    <definedName name="산출" localSheetId="0" hidden="1">{#N/A,#N/A,FALSE,"Sheet1"}</definedName>
    <definedName name="산출" hidden="1">{#N/A,#N/A,FALSE,"Sheet1"}</definedName>
    <definedName name="산출근거인쇄" localSheetId="0" hidden="1">{#N/A,#N/A,FALSE,"산출근거"}</definedName>
    <definedName name="산출근거인쇄" hidden="1">{#N/A,#N/A,FALSE,"산출근거"}</definedName>
    <definedName name="삼수내역" hidden="1">{#N/A,#N/A,FALSE,"현장 NCR 분석";#N/A,#N/A,FALSE,"현장품질감사";#N/A,#N/A,FALSE,"현장품질감사"}</definedName>
    <definedName name="새공통" localSheetId="0" hidden="1">{#N/A,#N/A,FALSE,"이태원철근"}</definedName>
    <definedName name="새공통" hidden="1">{#N/A,#N/A,FALSE,"이태원철근"}</definedName>
    <definedName name="서류3" localSheetId="0" hidden="1">{#N/A,"수불부",FALSE,"사급자재수불서";#N/A,"수불부",FALSE,"사급자재수불서"}</definedName>
    <definedName name="서류3" hidden="1">{#N/A,"수불부",FALSE,"사급자재수불서";#N/A,"수불부",FALSE,"사급자재수불서"}</definedName>
    <definedName name="서류4" localSheetId="0" hidden="1">{#N/A,"수불부",FALSE,"사급자재수불서";#N/A,"수불부",FALSE,"사급자재수불서"}</definedName>
    <definedName name="서류4" hidden="1">{#N/A,"수불부",FALSE,"사급자재수불서";#N/A,"수불부",FALSE,"사급자재수불서"}</definedName>
    <definedName name="서류5" localSheetId="0" hidden="1">{#N/A,"수불부",FALSE,"사급자재수불서";#N/A,"수불부",FALSE,"사급자재수불서"}</definedName>
    <definedName name="서류5" hidden="1">{#N/A,"수불부",FALSE,"사급자재수불서";#N/A,"수불부",FALSE,"사급자재수불서"}</definedName>
    <definedName name="석축쌓기" localSheetId="0" hidden="1">{"'산출근거'!$B$4:$D$8"}</definedName>
    <definedName name="석축쌓기" hidden="1">{"'산출근거'!$B$4:$D$8"}</definedName>
    <definedName name="석항" hidden="1">{#N/A,#N/A,FALSE,"명세표"}</definedName>
    <definedName name="설명서" hidden="1">{#N/A,#N/A,FALSE,"현장 NCR 분석";#N/A,#N/A,FALSE,"현장품질감사";#N/A,#N/A,FALSE,"현장품질감사"}</definedName>
    <definedName name="설변현황" localSheetId="0" hidden="1">#REF!</definedName>
    <definedName name="설변현황" hidden="1">#REF!</definedName>
    <definedName name="설비" localSheetId="0" hidden="1">{#N/A,#N/A,FALSE,"이태원철근"}</definedName>
    <definedName name="설비" hidden="1">{#N/A,#N/A,FALSE,"이태원철근"}</definedName>
    <definedName name="설치" hidden="1">#REF!</definedName>
    <definedName name="성토과재" hidden="1">{#N/A,#N/A,FALSE,"조골재"}</definedName>
    <definedName name="셔ㅛ" hidden="1">{#N/A,#N/A,FALSE,"운반시간"}</definedName>
    <definedName name="소계" localSheetId="5">내역서!$G$21</definedName>
    <definedName name="손영주" hidden="1">{#N/A,#N/A,FALSE,"조골재"}</definedName>
    <definedName name="수" hidden="1">#N/A</definedName>
    <definedName name="수로관Q">[1]장하지구!$R$94</definedName>
    <definedName name="수로관조서">[1]수로관조서!$23:$526</definedName>
    <definedName name="수로관집계">[1]장하지구!$94:$124</definedName>
    <definedName name="수위"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순공사비" localSheetId="5">내역서!$G$7</definedName>
    <definedName name="승용교" localSheetId="0" hidden="1">{#N/A,#N/A,FALSE,"2~8번"}</definedName>
    <definedName name="승용교" hidden="1">{#N/A,#N/A,FALSE,"2~8번"}</definedName>
    <definedName name="시표지1" localSheetId="0" hidden="1">{#N/A,#N/A,FALSE,"구조2"}</definedName>
    <definedName name="시표지1" hidden="1">{#N/A,#N/A,FALSE,"구조2"}</definedName>
    <definedName name="시행" localSheetId="0" hidden="1">{#N/A,#N/A,FALSE,"이태원철근"}</definedName>
    <definedName name="시행" hidden="1">{#N/A,#N/A,FALSE,"이태원철근"}</definedName>
    <definedName name="식수대경계석공제집계표" hidden="1">{#N/A,#N/A,FALSE,"운반시간"}</definedName>
    <definedName name="식수대보도포장공제집계표2" hidden="1">{#N/A,#N/A,FALSE,"골재소요량";#N/A,#N/A,FALSE,"골재소요량"}</definedName>
    <definedName name="신"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영ㅇ일" hidden="1">{#N/A,#N/A,FALSE,"골재소요량";#N/A,#N/A,FALSE,"골재소요량"}</definedName>
    <definedName name="실행" localSheetId="0" hidden="1">{#N/A,#N/A,FALSE,"일위대가목록"}</definedName>
    <definedName name="실행" hidden="1">{#N/A,#N/A,FALSE,"일위대가목록"}</definedName>
    <definedName name="실행대비" localSheetId="0" hidden="1">{#N/A,#N/A,FALSE,"설계내역서"}</definedName>
    <definedName name="실행대비" hidden="1">{#N/A,#N/A,FALSE,"설계내역서"}</definedName>
    <definedName name="ㅇ" hidden="1">{#N/A,#N/A,FALSE,"2~8번"}</definedName>
    <definedName name="ㅇㄴ" localSheetId="3" hidden="1">{"'중기작업1'!$A$1:$V$18"}</definedName>
    <definedName name="ㅇㄴ" localSheetId="0" hidden="1">{"'중기작업1'!$A$1:$V$18"}</definedName>
    <definedName name="ㅇㄴ" localSheetId="2" hidden="1">{"'중기작업1'!$A$1:$V$18"}</definedName>
    <definedName name="ㅇㄴ" localSheetId="4" hidden="1">{"'중기작업1'!$A$1:$V$18"}</definedName>
    <definedName name="ㅇㄴ" hidden="1">{"'중기작업1'!$A$1:$V$18"}</definedName>
    <definedName name="ㅇㄴㄴㄴ" localSheetId="0" hidden="1">{#N/A,#N/A,FALSE,"혼합골재"}</definedName>
    <definedName name="ㅇㄴㄴㄴ" hidden="1">{#N/A,#N/A,FALSE,"혼합골재"}</definedName>
    <definedName name="ㅇㄴㄴㄴㄴㄴㄴㄴㄴㄴ" hidden="1">{#N/A,#N/A,FALSE,"혼합골재"}</definedName>
    <definedName name="ㅇㄴㄹ" localSheetId="0" hidden="1">{"'중기작업1'!$A$1:$V$18"}</definedName>
    <definedName name="ㅇㄴㄹ" hidden="1">{"'중기작업1'!$A$1:$V$18"}</definedName>
    <definedName name="ㅇㄴㄹㄴㅇ" localSheetId="0" hidden="1">{#N/A,"수불부",FALSE,"사급자재수불서";#N/A,"수불부",FALSE,"사급자재수불서"}</definedName>
    <definedName name="ㅇㄴㄹㄴㅇ" hidden="1">{#N/A,"수불부",FALSE,"사급자재수불서";#N/A,"수불부",FALSE,"사급자재수불서"}</definedName>
    <definedName name="ㅇㄴㄹㄹㄹㄹ" localSheetId="0" hidden="1">{"'중기작업1'!$A$1:$V$18"}</definedName>
    <definedName name="ㅇㄴㄹㄹㄹㄹ" hidden="1">{"'중기작업1'!$A$1:$V$18"}</definedName>
    <definedName name="ㅇㄴㄹㅇㄴㄹㅇㄴ" localSheetId="0" hidden="1">{#N/A,#N/A,FALSE,"조골재"}</definedName>
    <definedName name="ㅇㄴㄹㅇㄴㄹㅇㄴ" hidden="1">{#N/A,#N/A,FALSE,"조골재"}</definedName>
    <definedName name="ㅇㄴㄻ" localSheetId="0" hidden="1">{#N/A,#N/A,FALSE,"표지목차"}</definedName>
    <definedName name="ㅇㄴㄻ" hidden="1">{#N/A,#N/A,FALSE,"표지목차"}</definedName>
    <definedName name="ㅇㄴㄻㄴㅇ" localSheetId="0" hidden="1">{#N/A,#N/A,FALSE,"표지목차"}</definedName>
    <definedName name="ㅇㄴㄻㄴㅇ" hidden="1">{#N/A,#N/A,FALSE,"표지목차"}</definedName>
    <definedName name="ㅇㄴㄻㅎㅈㄷㅈㄷㄴ" localSheetId="0" hidden="1">{"'Sheet1'!$D$19","'Sheet1'!$B$22:$E$22"}</definedName>
    <definedName name="ㅇㄴㄻㅎㅈㄷㅈㄷㄴ" hidden="1">{"'Sheet1'!$D$19","'Sheet1'!$B$22:$E$22"}</definedName>
    <definedName name="ㅇㄴㅁ" hidden="1">#REF!</definedName>
    <definedName name="ㅇㄴㅁㄹㄴㅁㅇㄹ" hidden="1">#REF!</definedName>
    <definedName name="ㅇㄴㅁㄹㅇㄻㅇㄹㄴㅇ" localSheetId="0" hidden="1">{#N/A,"수불부",FALSE,"사급자재수불서";#N/A,"수불부",FALSE,"사급자재수불서"}</definedName>
    <definedName name="ㅇㄴㅁㄹㅇㄻㅇㄹㄴㅇ" hidden="1">{#N/A,"수불부",FALSE,"사급자재수불서";#N/A,"수불부",FALSE,"사급자재수불서"}</definedName>
    <definedName name="ㅇㄴㅇㄴ" hidden="1">{#N/A,#N/A,FALSE,"포장2"}</definedName>
    <definedName name="ㅇㄴㅋㅋㅌ" localSheetId="0" hidden="1">{#N/A,#N/A,FALSE,"혼합골재"}</definedName>
    <definedName name="ㅇㄴㅋㅋㅌ" hidden="1">{#N/A,#N/A,FALSE,"혼합골재"}</definedName>
    <definedName name="ㅇㄴㅍㄴㄱ" localSheetId="0" hidden="1">{#N/A,#N/A,FALSE,"골재소요량";#N/A,#N/A,FALSE,"골재소요량"}</definedName>
    <definedName name="ㅇㄴㅍㄴㄱ" hidden="1">{#N/A,#N/A,FALSE,"골재소요량";#N/A,#N/A,FALSE,"골재소요량"}</definedName>
    <definedName name="ㅇㄶㄹㄷㄱㄹㅈ" localSheetId="0" hidden="1">{#N/A,"수불부",FALSE,"사급자재수불서";#N/A,"수불부",FALSE,"사급자재수불서"}</definedName>
    <definedName name="ㅇㄶㄹㄷㄱㄹㅈ" hidden="1">{#N/A,"수불부",FALSE,"사급자재수불서";#N/A,"수불부",FALSE,"사급자재수불서"}</definedName>
    <definedName name="ㅇㄶㅁㄴㄱㄷ" localSheetId="0" hidden="1">{#N/A,"수불부",FALSE,"사급자재수불서";#N/A,"수불부",FALSE,"사급자재수불서"}</definedName>
    <definedName name="ㅇㄶㅁㄴㄱㄷ" hidden="1">{#N/A,"수불부",FALSE,"사급자재수불서";#N/A,"수불부",FALSE,"사급자재수불서"}</definedName>
    <definedName name="ㅇㄶㅁㄷㄱㄹㅈ" localSheetId="0" hidden="1">{#N/A,"수불부",FALSE,"사급자재수불서";#N/A,"수불부",FALSE,"사급자재수불서"}</definedName>
    <definedName name="ㅇㄶㅁㄷㄱㄹㅈ" hidden="1">{#N/A,"수불부",FALSE,"사급자재수불서";#N/A,"수불부",FALSE,"사급자재수불서"}</definedName>
    <definedName name="ㅇㄷㄴㄶㅎ" hidden="1">{#N/A,#N/A,FALSE,"골재소요량";#N/A,#N/A,FALSE,"골재소요량"}</definedName>
    <definedName name="ㅇㄹ" hidden="1">#N/A</definedName>
    <definedName name="ㅇㄹㄴ"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ㅀㄹㅇㅎㄹㅇㅎ" hidden="1">{#N/A,#N/A,FALSE,"2~8번"}</definedName>
    <definedName name="ㅇㄹㄴㅁㅎㅁㄴ" localSheetId="0" hidden="1">{#N/A,"수불부",FALSE,"사급자재수불서";#N/A,"수불부",FALSE,"사급자재수불서"}</definedName>
    <definedName name="ㅇㄹㄴㅁㅎㅁㄴ" hidden="1">{#N/A,"수불부",FALSE,"사급자재수불서";#N/A,"수불부",FALSE,"사급자재수불서"}</definedName>
    <definedName name="ㅇㄹㄶ" hidden="1">{"'Sheet1'!$A$4","'Sheet1'!$A$9:$G$28"}</definedName>
    <definedName name="ㅇㄹㄹ" hidden="1">#N/A</definedName>
    <definedName name="ㅇㄹㄹㄹ" localSheetId="0" hidden="1">{"'중기작업1'!$A$1:$V$18"}</definedName>
    <definedName name="ㅇㄹㄹㄹ" hidden="1">{"'중기작업1'!$A$1:$V$18"}</definedName>
    <definedName name="ㅇㄹㄹㅇ" hidden="1">{#N/A,#N/A,FALSE,"2~8번"}</definedName>
    <definedName name="ㅇㄹㅇ" hidden="1">{#N/A,#N/A,FALSE,"운반시간"}</definedName>
    <definedName name="ㅇㄹㅇㄹ" hidden="1">#REF!</definedName>
    <definedName name="ㅇㄹㅇㄹㅇ" localSheetId="0" hidden="1">{"'Sheet1'!$A$4","'Sheet1'!$A$9:$G$28"}</definedName>
    <definedName name="ㅇㄹㅇㄹㅇ" hidden="1">{"'Sheet1'!$A$4","'Sheet1'!$A$9:$G$28"}</definedName>
    <definedName name="ㅇㄹㅇㅎ" localSheetId="0" hidden="1">{"'Sheet1'!$A$4","'Sheet1'!$A$9:$G$28"}</definedName>
    <definedName name="ㅇㄹㅇㅎ" hidden="1">{"'Sheet1'!$A$4","'Sheet1'!$A$9:$G$28"}</definedName>
    <definedName name="ㅇㄹ이" localSheetId="0" hidden="1">{"'산출근거'!$B$4:$D$8"}</definedName>
    <definedName name="ㅇㄹ이" hidden="1">{"'산출근거'!$B$4:$D$8"}</definedName>
    <definedName name="ㅇ로ㅜ" localSheetId="0" hidden="1">{"'중기작업1'!$A$1:$V$18"}</definedName>
    <definedName name="ㅇ로ㅜ" hidden="1">{"'중기작업1'!$A$1:$V$18"}</definedName>
    <definedName name="ㅇ롤옹롤ㅇ" hidden="1">{#N/A,#N/A,FALSE,"운반시간"}</definedName>
    <definedName name="ㅇ류ㅠㅋ" localSheetId="0" hidden="1">{"'중기작업1'!$A$1:$V$18"}</definedName>
    <definedName name="ㅇ류ㅠㅋ" hidden="1">{"'중기작업1'!$A$1:$V$18"}</definedName>
    <definedName name="ㅇㄺ" localSheetId="0" hidden="1">{#N/A,#N/A,FALSE,"혼합골재"}</definedName>
    <definedName name="ㅇㄺ" hidden="1">{#N/A,#N/A,FALSE,"혼합골재"}</definedName>
    <definedName name="ㅇㄻㄴㅀ" localSheetId="0" hidden="1">{#N/A,"수불부",FALSE,"사급자재수불서";#N/A,"수불부",FALSE,"사급자재수불서"}</definedName>
    <definedName name="ㅇㄻㄴㅀ" hidden="1">{#N/A,"수불부",FALSE,"사급자재수불서";#N/A,"수불부",FALSE,"사급자재수불서"}</definedName>
    <definedName name="ㅇㄻㄴㅁㄴㄻ" localSheetId="0" hidden="1">{#N/A,#N/A,FALSE,"단가표지"}</definedName>
    <definedName name="ㅇㄻㄴㅁㄴㄻ" hidden="1">{#N/A,#N/A,FALSE,"단가표지"}</definedName>
    <definedName name="ㅇㄻㄴㅇㄻㄴㅇㄹ" hidden="1">#N/A</definedName>
    <definedName name="ㅇㄻㅇㄻㄴㄹ" localSheetId="0" hidden="1">{#N/A,#N/A,FALSE,"단가표지"}</definedName>
    <definedName name="ㅇㄻㅇㄻㄴㄹ" hidden="1">{#N/A,#N/A,FALSE,"단가표지"}</definedName>
    <definedName name="ㅇㅀㄴ"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localSheetId="0" hidden="1">{#N/A,#N/A,FALSE,"단가표지"}</definedName>
    <definedName name="ㅇㅀㅁㅇㅁㅇ" hidden="1">{#N/A,#N/A,FALSE,"단가표지"}</definedName>
    <definedName name="ㅇㅀㅎ" localSheetId="0" hidden="1">{"'Sheet1'!$A$4","'Sheet1'!$A$9:$G$28"}</definedName>
    <definedName name="ㅇㅀㅎ" hidden="1">{"'Sheet1'!$A$4","'Sheet1'!$A$9:$G$28"}</definedName>
    <definedName name="ㅇㅀㅎㅎㅎㅎㅎㅎㅎㅎㅎㅎㅎㅎㅎㅎㅎ" hidden="1">{#N/A,#N/A,FALSE,"구조2"}</definedName>
    <definedName name="ㅇㅁㄴㄻㄴㅇㄹㅇㅁㄴ" hidden="1">{#N/A,#N/A,FALSE,"단면 제원"}</definedName>
    <definedName name="ㅇㅁㄴㅇ"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localSheetId="0" hidden="1">{#N/A,"수불부",FALSE,"사급자재수불서";#N/A,"수불부",FALSE,"사급자재수불서"}</definedName>
    <definedName name="ㅇㅁㄶㄴㅇㅁㅀㅇㄴ" hidden="1">{#N/A,"수불부",FALSE,"사급자재수불서";#N/A,"수불부",FALSE,"사급자재수불서"}</definedName>
    <definedName name="ㅇ쇼뉴굔" localSheetId="0" hidden="1">{#N/A,#N/A,FALSE,"조골재"}</definedName>
    <definedName name="ㅇ쇼뉴굔" hidden="1">{#N/A,#N/A,FALSE,"조골재"}</definedName>
    <definedName name="ㅇ수ㅕㅜㅇ" localSheetId="0" hidden="1">{#N/A,#N/A,FALSE,"단가표지"}</definedName>
    <definedName name="ㅇ수ㅕㅜㅇ" hidden="1">{#N/A,#N/A,FALSE,"단가표지"}</definedName>
    <definedName name="ㅇㅇ" localSheetId="0" hidden="1">#REF!</definedName>
    <definedName name="ㅇㅇ" hidden="1">#REF!</definedName>
    <definedName name="ㅇㅇㄴ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ㄴ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ㄷㄹㄷ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ㄷㄹㄷ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ㅇ" hidden="1">#REF!</definedName>
    <definedName name="ㅇㅇㅇㅇ" hidden="1">#REF!</definedName>
    <definedName name="ㅇㅇㅇㅇㅇ" localSheetId="3" hidden="1">{"'중기작업1'!$A$1:$V$18"}</definedName>
    <definedName name="ㅇㅇㅇㅇㅇ" localSheetId="0" hidden="1">{"'중기작업1'!$A$1:$V$18"}</definedName>
    <definedName name="ㅇㅇㅇㅇㅇ" localSheetId="2" hidden="1">{"'중기작업1'!$A$1:$V$18"}</definedName>
    <definedName name="ㅇㅇㅇㅇㅇ" localSheetId="4" hidden="1">{"'중기작업1'!$A$1:$V$18"}</definedName>
    <definedName name="ㅇㅇㅇㅇㅇ" hidden="1">{"'중기작업1'!$A$1:$V$18"}</definedName>
    <definedName name="ㅇㅈㄷㅄㅂㅈㄷㄱ" hidden="1">#N/A</definedName>
    <definedName name="ㅇㅈㅇㅈㅇㅈㅇㅈㅇㅈ" localSheetId="3" hidden="1">{"'중기작업1'!$A$1:$V$18"}</definedName>
    <definedName name="ㅇㅈㅇㅈㅇㅈㅇㅈㅇㅈ" localSheetId="0" hidden="1">{"'중기작업1'!$A$1:$V$18"}</definedName>
    <definedName name="ㅇㅈㅇㅈㅇㅈㅇㅈㅇㅈ" localSheetId="2" hidden="1">{"'중기작업1'!$A$1:$V$18"}</definedName>
    <definedName name="ㅇㅈㅇㅈㅇㅈㅇㅈㅇㅈ" localSheetId="4" hidden="1">{"'중기작업1'!$A$1:$V$18"}</definedName>
    <definedName name="ㅇㅈㅇㅈㅇㅈㅇㅈㅇㅈ" hidden="1">{"'중기작업1'!$A$1:$V$18"}</definedName>
    <definedName name="ㅇㅍㄴㅁ3" localSheetId="0" hidden="1">{#N/A,#N/A,FALSE,"조골재"}</definedName>
    <definedName name="ㅇㅍㄴㅁ3" hidden="1">{#N/A,#N/A,FALSE,"조골재"}</definedName>
    <definedName name="ㅇㅎ" localSheetId="0" hidden="1">{"'제조(순번)'!$A$386:$A$387","'제조(순번)'!$A$1:$H$399"}</definedName>
    <definedName name="ㅇㅎ" hidden="1">{"'제조(순번)'!$A$386:$A$387","'제조(순번)'!$A$1:$H$399"}</definedName>
    <definedName name="ㅇㅎㅁㅇㅎㄴㅇㅁ" localSheetId="0" hidden="1">{#N/A,"수불부",FALSE,"사급자재수불서";#N/A,"수불부",FALSE,"사급자재수불서"}</definedName>
    <definedName name="ㅇㅎㅁㅇㅎㄴㅇㅁ" hidden="1">{#N/A,"수불부",FALSE,"사급자재수불서";#N/A,"수불부",FALSE,"사급자재수불서"}</definedName>
    <definedName name="ㅇ호" localSheetId="0" hidden="1">{#N/A,#N/A,FALSE,"혼합골재"}</definedName>
    <definedName name="ㅇ호" hidden="1">{#N/A,#N/A,FALSE,"혼합골재"}</definedName>
    <definedName name="아라ㅓ일ㄴㅇㄹㄴㅇㄹ" localSheetId="0" hidden="1">{#N/A,#N/A,FALSE,"구조1"}</definedName>
    <definedName name="아라ㅓ일ㄴㅇㄹㄴㅇㄹ" hidden="1">{#N/A,#N/A,FALSE,"구조1"}</definedName>
    <definedName name="아스콘2" hidden="1">#REF!</definedName>
    <definedName name="아스콘깨기" hidden="1">{#N/A,#N/A,FALSE,"골재소요량";#N/A,#N/A,FALSE,"골재소요량"}</definedName>
    <definedName name="아ㅏㅗ" hidden="1">{"'결과(하)'!$L$24"}</definedName>
    <definedName name="안" hidden="1">{#N/A,#N/A,FALSE,"포장2"}</definedName>
    <definedName name="안전관리비" localSheetId="5">내역서!$G$14</definedName>
    <definedName name="암거" hidden="1">#REF!</definedName>
    <definedName name="암거재료집계" localSheetId="3" hidden="1">{"'중기작업1'!$A$1:$V$18"}</definedName>
    <definedName name="암거재료집계" localSheetId="0" hidden="1">{"'중기작업1'!$A$1:$V$18"}</definedName>
    <definedName name="암거재료집계" localSheetId="2" hidden="1">{"'중기작업1'!$A$1:$V$18"}</definedName>
    <definedName name="암거재료집계" localSheetId="4" hidden="1">{"'중기작업1'!$A$1:$V$18"}</definedName>
    <definedName name="암거재료집계" hidden="1">{"'중기작업1'!$A$1:$V$18"}</definedName>
    <definedName name="야" hidden="1">{#N/A,#N/A,FALSE,"배수1"}</definedName>
    <definedName name="양식" localSheetId="3" hidden="1">{"'중기작업1'!$A$1:$V$18"}</definedName>
    <definedName name="양식" localSheetId="0" hidden="1">{"'중기작업1'!$A$1:$V$18"}</definedName>
    <definedName name="양식" localSheetId="2" hidden="1">{"'중기작업1'!$A$1:$V$18"}</definedName>
    <definedName name="양식" localSheetId="4" hidden="1">{"'중기작업1'!$A$1:$V$18"}</definedName>
    <definedName name="양식" hidden="1">{"'중기작업1'!$A$1:$V$18"}</definedName>
    <definedName name="어랑너ㅣㄹㄴㅇ" localSheetId="0" hidden="1">{#N/A,"수불부",FALSE,"사급자재수불서";#N/A,"수불부",FALSE,"사급자재수불서"}</definedName>
    <definedName name="어랑너ㅣㄹㄴㅇ" hidden="1">{#N/A,"수불부",FALSE,"사급자재수불서";#N/A,"수불부",FALSE,"사급자재수불서"}</definedName>
    <definedName name="억이상" localSheetId="3" hidden="1">{#N/A,#N/A,FALSE,"2~8번"}</definedName>
    <definedName name="억이상" localSheetId="0" hidden="1">{#N/A,#N/A,FALSE,"2~8번"}</definedName>
    <definedName name="억이상" localSheetId="2" hidden="1">{#N/A,#N/A,FALSE,"2~8번"}</definedName>
    <definedName name="억이상" localSheetId="4" hidden="1">{#N/A,#N/A,FALSE,"2~8번"}</definedName>
    <definedName name="억이상" hidden="1">{#N/A,#N/A,FALSE,"2~8번"}</definedName>
    <definedName name="업체" hidden="1">#N/A</definedName>
    <definedName name="여ㅜㅅㅅㄱㅇ" localSheetId="0" hidden="1">{#N/A,#N/A,FALSE,"골재소요량";#N/A,#N/A,FALSE,"골재소요량"}</definedName>
    <definedName name="여ㅜㅅㅅㄱㅇ" hidden="1">{#N/A,#N/A,FALSE,"골재소요량";#N/A,#N/A,FALSE,"골재소요량"}</definedName>
    <definedName name="역ㄴ형" localSheetId="0" hidden="1">{"'산출근거'!$B$4:$D$8"}</definedName>
    <definedName name="역ㄴ형" hidden="1">{"'산출근거'!$B$4:$D$8"}</definedName>
    <definedName name="연경1교" localSheetId="0" hidden="1">{#N/A,#N/A,FALSE,"단면 제원"}</definedName>
    <definedName name="연경1교" hidden="1">{#N/A,#N/A,FALSE,"단면 제원"}</definedName>
    <definedName name="연경1교1" localSheetId="0" hidden="1">{#N/A,#N/A,FALSE,"단면 제원"}</definedName>
    <definedName name="연경1교1" hidden="1">{#N/A,#N/A,FALSE,"단면 제원"}</definedName>
    <definedName name="연금보험료" localSheetId="5">내역서!$G$12</definedName>
    <definedName name="염색기술3" localSheetId="0" hidden="1">{#N/A,#N/A,TRUE,"손익보고"}</definedName>
    <definedName name="염색기술3" hidden="1">{#N/A,#N/A,TRUE,"손익보고"}</definedName>
    <definedName name="예산" localSheetId="0" hidden="1">{#N/A,#N/A,TRUE,"손익보고"}</definedName>
    <definedName name="예산" hidden="1">{#N/A,#N/A,TRUE,"손익보고"}</definedName>
    <definedName name="예정" localSheetId="0" hidden="1">{#N/A,#N/A,FALSE,"표지목차"}</definedName>
    <definedName name="예정" hidden="1">{#N/A,#N/A,FALSE,"표지목차"}</definedName>
    <definedName name="예정공정표" localSheetId="0" hidden="1">{#N/A,#N/A,FALSE,"표지목차"}</definedName>
    <definedName name="예정공정표" hidden="1">{#N/A,#N/A,FALSE,"표지목차"}</definedName>
    <definedName name="오" hidden="1">#N/A</definedName>
    <definedName name="오수맨홀위치" localSheetId="0" hidden="1">{"'Sheet1'!$A$4","'Sheet1'!$A$9:$G$28"}</definedName>
    <definedName name="오수맨홀위치" hidden="1">{"'Sheet1'!$A$4","'Sheet1'!$A$9:$G$28"}</definedName>
    <definedName name="오수맨홀조서" localSheetId="0" hidden="1">{"'산출근거'!$B$4:$D$8"}</definedName>
    <definedName name="오수맨홀조서" hidden="1">{"'산출근거'!$B$4:$D$8"}</definedName>
    <definedName name="옥외공사" localSheetId="0" hidden="1">{#N/A,#N/A,FALSE,"이태원철근"}</definedName>
    <definedName name="옥외공사" hidden="1">{#N/A,#N/A,FALSE,"이태원철근"}</definedName>
    <definedName name="옥외대비" localSheetId="0" hidden="1">{#N/A,#N/A,FALSE,"이태원철근"}</definedName>
    <definedName name="옥외대비" hidden="1">{#N/A,#N/A,FALSE,"이태원철근"}</definedName>
    <definedName name="옹" localSheetId="0" hidden="1">{#N/A,#N/A,FALSE,"골재소요량";#N/A,#N/A,FALSE,"골재소요량"}</definedName>
    <definedName name="옹" hidden="1">{#N/A,#N/A,FALSE,"골재소요량";#N/A,#N/A,FALSE,"골재소요량"}</definedName>
    <definedName name="옹벼집계" localSheetId="0" hidden="1">{#N/A,#N/A,FALSE,"혼합골재"}</definedName>
    <definedName name="옹벼집계" hidden="1">{#N/A,#N/A,FALSE,"혼합골재"}</definedName>
    <definedName name="옹벽" localSheetId="0" hidden="1">{#N/A,#N/A,FALSE,"혼합골재"}</definedName>
    <definedName name="옹벽" hidden="1">{#N/A,#N/A,FALSE,"혼합골재"}</definedName>
    <definedName name="옹벽단위" hidden="1">{#N/A,#N/A,FALSE,"골재소요량";#N/A,#N/A,FALSE,"골재소요량"}</definedName>
    <definedName name="옹벽단위수량" hidden="1">{#N/A,#N/A,FALSE,"혼합골재"}</definedName>
    <definedName name="옹벽수량집계표" localSheetId="0" hidden="1">{#N/A,#N/A,FALSE,"2~8번"}</definedName>
    <definedName name="옹벽수량집계표" hidden="1">{#N/A,#N/A,FALSE,"2~8번"}</definedName>
    <definedName name="옹벽수량집계표총괄" localSheetId="0" hidden="1">{#N/A,#N/A,FALSE,"혼합골재"}</definedName>
    <definedName name="옹벽수량집계표총괄" hidden="1">{#N/A,#N/A,FALSE,"혼합골재"}</definedName>
    <definedName name="옹벽지" localSheetId="0" hidden="1">{#N/A,#N/A,FALSE,"혼합골재"}</definedName>
    <definedName name="옹벽지" hidden="1">{#N/A,#N/A,FALSE,"혼합골재"}</definedName>
    <definedName name="왜" hidden="1">{#N/A,#N/A,FALSE,"현장 NCR 분석";#N/A,#N/A,FALSE,"현장품질감사";#N/A,#N/A,FALSE,"현장품질감사"}</definedName>
    <definedName name="요수간선총괄표" hidden="1">{"'Sheet1'!$A$4","'Sheet1'!$A$9:$G$28"}</definedName>
    <definedName name="요양보험료">내역서!$G$13</definedName>
    <definedName name="용수간선공사비" hidden="1">{"'Sheet1'!$A$4","'Sheet1'!$A$9:$G$28"}</definedName>
    <definedName name="용수로" localSheetId="0" hidden="1">{"'산출근거'!$B$4:$D$8"}</definedName>
    <definedName name="용수로" hidden="1">{"'산출근거'!$B$4:$D$8"}</definedName>
    <definedName name="용수로재료집계" localSheetId="0" hidden="1">{"'Sheet1'!$A$4","'Sheet1'!$A$9:$G$28"}</definedName>
    <definedName name="용수로재료집계" hidden="1">{"'Sheet1'!$A$4","'Sheet1'!$A$9:$G$28"}</definedName>
    <definedName name="우각부" hidden="1">#REF!</definedName>
    <definedName name="우각부검토11" hidden="1">#REF!</definedName>
    <definedName name="우리나라" localSheetId="0" hidden="1">{"'제조(순번)'!$A$386:$A$387","'제조(순번)'!$A$1:$H$399"}</definedName>
    <definedName name="우리나라" hidden="1">{"'제조(순번)'!$A$386:$A$387","'제조(순번)'!$A$1:$H$399"}</definedName>
    <definedName name="우회도로" hidden="1">{#N/A,#N/A,FALSE,"현장 NCR 분석";#N/A,#N/A,FALSE,"현장품질감사";#N/A,#N/A,FALSE,"현장품질감사"}</definedName>
    <definedName name="우ㅗ홓ㅇ" localSheetId="0" hidden="1">{#N/A,#N/A,FALSE,"조골재"}</definedName>
    <definedName name="우ㅗ홓ㅇ" hidden="1">{#N/A,#N/A,FALSE,"조골재"}</definedName>
    <definedName name="웃ㅇ국ㅇ" localSheetId="0" hidden="1">{#N/A,#N/A,FALSE,"혼합골재"}</definedName>
    <definedName name="웃ㅇ국ㅇ" hidden="1">{#N/A,#N/A,FALSE,"혼합골재"}</definedName>
    <definedName name="원가" localSheetId="3" hidden="1">{#N/A,#N/A,FALSE,"운반시간"}</definedName>
    <definedName name="원가" localSheetId="0" hidden="1">{#N/A,#N/A,FALSE,"운반시간"}</definedName>
    <definedName name="원가" localSheetId="2" hidden="1">{#N/A,#N/A,FALSE,"운반시간"}</definedName>
    <definedName name="원가" localSheetId="4" hidden="1">{#N/A,#N/A,FALSE,"운반시간"}</definedName>
    <definedName name="원가" hidden="1">{#N/A,#N/A,FALSE,"운반시간"}</definedName>
    <definedName name="원가2안" localSheetId="0" hidden="1">{#N/A,#N/A,FALSE,"운반시간"}</definedName>
    <definedName name="원가2안" hidden="1">{#N/A,#N/A,FALSE,"운반시간"}</definedName>
    <definedName name="원가계산창" localSheetId="0">제경비적용기준!원가계산창</definedName>
    <definedName name="원가계산창">[0]!원가계산창</definedName>
    <definedName name="원남내역" localSheetId="2" hidden="1">#REF!</definedName>
    <definedName name="원남내역" hidden="1">#REF!</definedName>
    <definedName name="유도및점자수량산출" hidden="1">{#N/A,#N/A,FALSE,"골재소요량";#N/A,#N/A,FALSE,"골재소요량"}</definedName>
    <definedName name="유도및점자수량산출_중로" hidden="1">{#N/A,#N/A,FALSE,"골재소요량";#N/A,#N/A,FALSE,"골재소요량"}</definedName>
    <definedName name="유입공" localSheetId="3" hidden="1">{"'결과(하)'!$L$24"}</definedName>
    <definedName name="유입공" localSheetId="0" hidden="1">{"'결과(하)'!$L$24"}</definedName>
    <definedName name="유입공" localSheetId="2" hidden="1">{"'결과(하)'!$L$24"}</definedName>
    <definedName name="유입공" localSheetId="4" hidden="1">{"'결과(하)'!$L$24"}</definedName>
    <definedName name="유입공" hidden="1">{"'결과(하)'!$L$24"}</definedName>
    <definedName name="은" hidden="1">{#N/A,#N/A,FALSE,"구조2"}</definedName>
    <definedName name="은종원" localSheetId="0" hidden="1">{"'산출근거'!$B$4:$D$8"}</definedName>
    <definedName name="은종원" hidden="1">{"'산출근거'!$B$4:$D$8"}</definedName>
    <definedName name="의" localSheetId="3" hidden="1">{#N/A,#N/A,FALSE,"운반시간"}</definedName>
    <definedName name="의" localSheetId="0" hidden="1">{#N/A,#N/A,FALSE,"운반시간"}</definedName>
    <definedName name="의" localSheetId="2" hidden="1">{#N/A,#N/A,FALSE,"운반시간"}</definedName>
    <definedName name="의" localSheetId="4" hidden="1">{#N/A,#N/A,FALSE,"운반시간"}</definedName>
    <definedName name="의" hidden="1">{#N/A,#N/A,FALSE,"운반시간"}</definedName>
    <definedName name="이경희" localSheetId="0" hidden="1">{#N/A,#N/A,FALSE,"부대2"}</definedName>
    <definedName name="이경희" hidden="1">{#N/A,#N/A,FALSE,"부대2"}</definedName>
    <definedName name="이기사사" hidden="1">#REF!</definedName>
    <definedName name="이동" hidden="1">{#N/A,#N/A,FALSE,"조골재"}</definedName>
    <definedName name="이론" hidden="1">{#N/A,#N/A,FALSE,"속도"}</definedName>
    <definedName name="이릉" hidden="1">#REF!</definedName>
    <definedName name="이민상" localSheetId="2" hidden="1">#REF!</definedName>
    <definedName name="이민상" hidden="1">#REF!</definedName>
    <definedName name="이성" hidden="1">{#N/A,#N/A,FALSE,"골재소요량";#N/A,#N/A,FALSE,"골재소요량"}</definedName>
    <definedName name="이성진" hidden="1">{#N/A,#N/A,FALSE,"조골재"}</definedName>
    <definedName name="이윤" localSheetId="5">내역서!$G$23</definedName>
    <definedName name="이정" hidden="1">{#N/A,#N/A,FALSE,"2~8번"}</definedName>
    <definedName name="이정1" hidden="1">{#N/A,#N/A,FALSE,"2~8번"}</definedName>
    <definedName name="이종훈" hidden="1">#REF!</definedName>
    <definedName name="이창채" localSheetId="0" hidden="1">{#N/A,#N/A,TRUE,"손익보고"}</definedName>
    <definedName name="이창채" hidden="1">{#N/A,#N/A,TRUE,"손익보고"}</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#N/A</definedName>
    <definedName name="일반관리비" localSheetId="5">내역서!$G$22</definedName>
    <definedName name="일반부" hidden="1">{#N/A,#N/A,FALSE,"조골재"}</definedName>
    <definedName name="일위대가수정" localSheetId="0" hidden="1">#REF!</definedName>
    <definedName name="일위대가수정" hidden="1">#REF!</definedName>
    <definedName name="일집" localSheetId="0" hidden="1">#REF!</definedName>
    <definedName name="일집" hidden="1">#REF!</definedName>
    <definedName name="임시" hidden="1">{#N/A,#N/A,FALSE,"현장 NCR 분석";#N/A,#N/A,FALSE,"현장품질감사";#N/A,#N/A,FALSE,"현장품질감사"}</definedName>
    <definedName name="임시1" localSheetId="0" hidden="1">{"'산출근거'!$B$4:$D$8"}</definedName>
    <definedName name="임시1" hidden="1">{"'산출근거'!$B$4:$D$8"}</definedName>
    <definedName name="입찰금액안" hidden="1">#N/A</definedName>
    <definedName name="ㅈ" hidden="1">{#N/A,#N/A,FALSE,"혼합골재"}</definedName>
    <definedName name="ㅈ1" hidden="1">{#N/A,#N/A,FALSE,"혼합골재"}</definedName>
    <definedName name="ㅈㄱ" hidden="1">{#N/A,#N/A,FALSE,"조골재"}</definedName>
    <definedName name="ㅈㄱ도" localSheetId="0" hidden="1">{"'중기작업1'!$A$1:$V$18"}</definedName>
    <definedName name="ㅈㄱ도" hidden="1">{"'중기작업1'!$A$1:$V$18"}</definedName>
    <definedName name="ㅈㄵㄵㄵㄴㄵㄵㄴ" localSheetId="3" hidden="1">{"'중기작업1'!$A$1:$V$18"}</definedName>
    <definedName name="ㅈㄵㄵㄵㄴㄵㄵㄴ" localSheetId="0" hidden="1">{"'중기작업1'!$A$1:$V$18"}</definedName>
    <definedName name="ㅈㄵㄵㄵㄴㄵㄵㄴ" localSheetId="2" hidden="1">{"'중기작업1'!$A$1:$V$18"}</definedName>
    <definedName name="ㅈㄵㄵㄵㄴㄵㄵㄴ" localSheetId="4" hidden="1">{"'중기작업1'!$A$1:$V$18"}</definedName>
    <definedName name="ㅈㄵㄵㄵㄴㄵㄵㄴ" hidden="1">{"'중기작업1'!$A$1:$V$18"}</definedName>
    <definedName name="ㅈㄷㄱ" localSheetId="0" hidden="1">{"'Sheet1'!$A$4","'Sheet1'!$A$9:$G$28"}</definedName>
    <definedName name="ㅈㄷㄱ" hidden="1">{"'Sheet1'!$A$4","'Sheet1'!$A$9:$G$28"}</definedName>
    <definedName name="ㅈㄷㄱㄷㅈㄱㄷㅈ" hidden="1">{#N/A,#N/A,FALSE,"표지목차"}</definedName>
    <definedName name="ㅈㄷㄳㅈㄷㅍㅎㄱ" localSheetId="0" hidden="1">{#N/A,#N/A,FALSE,"표지목차"}</definedName>
    <definedName name="ㅈㄷㄳㅈㄷㅍㅎㄱ" hidden="1">{#N/A,#N/A,FALSE,"표지목차"}</definedName>
    <definedName name="ㅈㄷㄳㅎㅍㅂㅈㄱ" localSheetId="0" hidden="1">{#N/A,#N/A,FALSE,"골재소요량";#N/A,#N/A,FALSE,"골재소요량"}</definedName>
    <definedName name="ㅈㄷㄳㅎㅍㅂㅈㄱ" hidden="1">{#N/A,#N/A,FALSE,"골재소요량";#N/A,#N/A,FALSE,"골재소요량"}</definedName>
    <definedName name="ㅈㄷㄹ" localSheetId="0" hidden="1">{"'중기작업1'!$A$1:$V$18"}</definedName>
    <definedName name="ㅈㄷㄹ" hidden="1">{"'중기작업1'!$A$1:$V$18"}</definedName>
    <definedName name="ㅈㄷㄻㅇㄹ" localSheetId="2" hidden="1">#REF!</definedName>
    <definedName name="ㅈㄷㄻㅇㄹ" hidden="1">#REF!</definedName>
    <definedName name="ㅈㄷㄻㅈ" localSheetId="2" hidden="1">#REF!</definedName>
    <definedName name="ㅈㄷㄻㅈ" hidden="1">#REF!</definedName>
    <definedName name="ㅈㅁㄱㄷ" localSheetId="0" hidden="1">{#N/A,#N/A,FALSE,"단가표지"}</definedName>
    <definedName name="ㅈㅁㄱㄷ" hidden="1">{#N/A,#N/A,FALSE,"단가표지"}</definedName>
    <definedName name="ㅈㅈ" localSheetId="0" hidden="1">#REF!</definedName>
    <definedName name="ㅈㅈ" hidden="1">#REF!</definedName>
    <definedName name="ㅈㅈ1" hidden="1">{#N/A,#N/A,FALSE,"표지목차"}</definedName>
    <definedName name="ㅈㅈㅈ" localSheetId="0" hidden="1">{"'Sheet1'!$D$19","'Sheet1'!$B$22:$E$22"}</definedName>
    <definedName name="ㅈㅈㅈ" hidden="1">{"'Sheet1'!$D$19","'Sheet1'!$B$22:$E$22"}</definedName>
    <definedName name="ㅈㅈㅈㅈㅈ" localSheetId="3" hidden="1">{"'중기작업1'!$A$1:$V$18"}</definedName>
    <definedName name="ㅈㅈㅈㅈㅈ" localSheetId="0" hidden="1">{"'중기작업1'!$A$1:$V$18"}</definedName>
    <definedName name="ㅈㅈㅈㅈㅈ" localSheetId="2" hidden="1">{"'중기작업1'!$A$1:$V$18"}</definedName>
    <definedName name="ㅈㅈㅈㅈㅈ" localSheetId="4" hidden="1">{"'중기작업1'!$A$1:$V$18"}</definedName>
    <definedName name="ㅈㅈㅈㅈㅈ" hidden="1">{"'중기작업1'!$A$1:$V$18"}</definedName>
    <definedName name="자미" hidden="1">{#N/A,#N/A,FALSE,"명세표"}</definedName>
    <definedName name="자연석운반" localSheetId="0" hidden="1">{#N/A,#N/A,FALSE,"구조1"}</definedName>
    <definedName name="자연석운반" hidden="1">{#N/A,#N/A,FALSE,"구조1"}</definedName>
    <definedName name="자재단가근거" hidden="1">#N/A</definedName>
    <definedName name="자재및골재집계" localSheetId="0" hidden="1">{"'Sheet1'!$A$4","'Sheet1'!$A$9:$G$28"}</definedName>
    <definedName name="자재및골재집계" hidden="1">{"'Sheet1'!$A$4","'Sheet1'!$A$9:$G$28"}</definedName>
    <definedName name="자재집계A">[1]자재집계표!$A:$A</definedName>
    <definedName name="자재합계">[1]자재집계표!$R:$R</definedName>
    <definedName name="잠관" localSheetId="3" hidden="1">{"'중기작업1'!$A$1:$V$18"}</definedName>
    <definedName name="잠관" localSheetId="0" hidden="1">{"'중기작업1'!$A$1:$V$18"}</definedName>
    <definedName name="잠관" localSheetId="2" hidden="1">{"'중기작업1'!$A$1:$V$18"}</definedName>
    <definedName name="잠관" localSheetId="4" hidden="1">{"'중기작업1'!$A$1:$V$18"}</definedName>
    <definedName name="잠관" hidden="1">{"'중기작업1'!$A$1:$V$18"}</definedName>
    <definedName name="잡자재3" localSheetId="0" hidden="1">{#N/A,#N/A,FALSE,"Sheet1"}</definedName>
    <definedName name="잡자재3" hidden="1">{#N/A,#N/A,FALSE,"Sheet1"}</definedName>
    <definedName name="잡철물일위대가2004" hidden="1">#REF!</definedName>
    <definedName name="장선2호" localSheetId="3" hidden="1">{"'중기작업1'!$A$1:$V$18"}</definedName>
    <definedName name="장선2호" localSheetId="0" hidden="1">{"'중기작업1'!$A$1:$V$18"}</definedName>
    <definedName name="장선2호" localSheetId="2" hidden="1">{"'중기작업1'!$A$1:$V$18"}</definedName>
    <definedName name="장선2호" localSheetId="4" hidden="1">{"'중기작업1'!$A$1:$V$18"}</definedName>
    <definedName name="장선2호" hidden="1">{"'중기작업1'!$A$1:$V$18"}</definedName>
    <definedName name="장선2호산출" localSheetId="3" hidden="1">{"'중기작업1'!$A$1:$V$18"}</definedName>
    <definedName name="장선2호산출" localSheetId="0" hidden="1">{"'중기작업1'!$A$1:$V$18"}</definedName>
    <definedName name="장선2호산출" localSheetId="2" hidden="1">{"'중기작업1'!$A$1:$V$18"}</definedName>
    <definedName name="장선2호산출" localSheetId="4" hidden="1">{"'중기작업1'!$A$1:$V$18"}</definedName>
    <definedName name="장선2호산출" hidden="1">{"'중기작업1'!$A$1:$V$18"}</definedName>
    <definedName name="장하지구총집계">[1]장하지구!$1:$62</definedName>
    <definedName name="재료" localSheetId="3" hidden="1">{"'결과(하)'!$L$24"}</definedName>
    <definedName name="재료" localSheetId="0" hidden="1">{"'결과(하)'!$L$24"}</definedName>
    <definedName name="재료" localSheetId="2" hidden="1">{"'결과(하)'!$L$24"}</definedName>
    <definedName name="재료" localSheetId="4" hidden="1">{"'결과(하)'!$L$24"}</definedName>
    <definedName name="재료" hidden="1">{"'결과(하)'!$L$24"}</definedName>
    <definedName name="재료비" localSheetId="5">내역서!$K$7</definedName>
    <definedName name="재료산출" localSheetId="3" hidden="1">{"'중기작업1'!$A$1:$V$18"}</definedName>
    <definedName name="재료산출" localSheetId="0" hidden="1">{"'중기작업1'!$A$1:$V$18"}</definedName>
    <definedName name="재료산출" localSheetId="2" hidden="1">{"'중기작업1'!$A$1:$V$18"}</definedName>
    <definedName name="재료산출" localSheetId="4" hidden="1">{"'중기작업1'!$A$1:$V$18"}</definedName>
    <definedName name="재료산출" hidden="1">{"'중기작업1'!$A$1:$V$18"}</definedName>
    <definedName name="재료총집계표" localSheetId="3" hidden="1">{"'중기작업1'!$A$1:$V$18"}</definedName>
    <definedName name="재료총집계표" localSheetId="0" hidden="1">{"'중기작업1'!$A$1:$V$18"}</definedName>
    <definedName name="재료총집계표" localSheetId="2" hidden="1">{"'중기작업1'!$A$1:$V$18"}</definedName>
    <definedName name="재료총집계표" localSheetId="4" hidden="1">{"'중기작업1'!$A$1:$V$18"}</definedName>
    <definedName name="재료총집계표" hidden="1">{"'중기작업1'!$A$1:$V$18"}</definedName>
    <definedName name="정지" hidden="1">{"'결과(하)'!$L$24"}</definedName>
    <definedName name="정지토공" hidden="1">{"'결과(하)'!$L$24"}</definedName>
    <definedName name="제1회" localSheetId="0" hidden="1">{#N/A,#N/A,FALSE,"집계표"}</definedName>
    <definedName name="제1회" hidden="1">{#N/A,#N/A,FALSE,"집계표"}</definedName>
    <definedName name="제2회" localSheetId="0" hidden="1">{#N/A,#N/A,FALSE,"집계표"}</definedName>
    <definedName name="제2회" hidden="1">{#N/A,#N/A,FALSE,"집계표"}</definedName>
    <definedName name="제발" hidden="1">#REF!</definedName>
    <definedName name="제수문" localSheetId="2" hidden="1">#REF!</definedName>
    <definedName name="제수문" hidden="1">#REF!</definedName>
    <definedName name="제출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 localSheetId="0" hidden="1">{#N/A,#N/A,FALSE,"포장1";#N/A,#N/A,FALSE,"포장1"}</definedName>
    <definedName name="조경" hidden="1">{#N/A,#N/A,FALSE,"포장1";#N/A,#N/A,FALSE,"포장1"}</definedName>
    <definedName name="조사가" hidden="1">#N/A</definedName>
    <definedName name="조서" localSheetId="0" hidden="1">{#N/A,#N/A,FALSE,"집계표"}</definedName>
    <definedName name="조서" hidden="1">{#N/A,#N/A,FALSE,"집계표"}</definedName>
    <definedName name="조정1" hidden="1">#REF!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간" localSheetId="0" hidden="1">{#N/A,#N/A,FALSE,"운반시간"}</definedName>
    <definedName name="주간" hidden="1">{#N/A,#N/A,FALSE,"운반시간"}</definedName>
    <definedName name="주경기장" localSheetId="0" hidden="1">{#N/A,#N/A,FALSE,"구조1"}</definedName>
    <definedName name="주경기장" hidden="1">{#N/A,#N/A,FALSE,"구조1"}</definedName>
    <definedName name="중1류" hidden="1">{#N/A,#N/A,FALSE,"운반시간"}</definedName>
    <definedName name="중3류" hidden="1">{#N/A,#N/A,FALSE,"운반시간"}</definedName>
    <definedName name="중추2교대거푸집집계" hidden="1">{#N/A,#N/A,FALSE,"배수1"}</definedName>
    <definedName name="지급" localSheetId="0" hidden="1">{"'제조(순번)'!$A$386:$A$387","'제조(순번)'!$A$1:$H$399"}</definedName>
    <definedName name="지급" hidden="1">{"'제조(순번)'!$A$386:$A$387","'제조(순번)'!$A$1:$H$399"}</definedName>
    <definedName name="지선" localSheetId="3" hidden="1">{#N/A,#N/A,FALSE,"현장 NCR 분석";#N/A,#N/A,FALSE,"현장품질감사";#N/A,#N/A,FALSE,"현장품질감사"}</definedName>
    <definedName name="지선" localSheetId="0" hidden="1">{#N/A,#N/A,FALSE,"현장 NCR 분석";#N/A,#N/A,FALSE,"현장품질감사";#N/A,#N/A,FALSE,"현장품질감사"}</definedName>
    <definedName name="지선" localSheetId="2" hidden="1">{#N/A,#N/A,FALSE,"현장 NCR 분석";#N/A,#N/A,FALSE,"현장품질감사";#N/A,#N/A,FALSE,"현장품질감사"}</definedName>
    <definedName name="지선" localSheetId="4" hidden="1">{#N/A,#N/A,FALSE,"현장 NCR 분석";#N/A,#N/A,FALSE,"현장품질감사";#N/A,#N/A,FALSE,"현장품질감사"}</definedName>
    <definedName name="지선" hidden="1">{#N/A,#N/A,FALSE,"현장 NCR 분석";#N/A,#N/A,FALSE,"현장품질감사";#N/A,#N/A,FALSE,"현장품질감사"}</definedName>
    <definedName name="지선구조물공종별" localSheetId="3" hidden="1">{#N/A,#N/A,FALSE,"현장 NCR 분석";#N/A,#N/A,FALSE,"현장품질감사";#N/A,#N/A,FALSE,"현장품질감사"}</definedName>
    <definedName name="지선구조물공종별" localSheetId="0" hidden="1">{#N/A,#N/A,FALSE,"현장 NCR 분석";#N/A,#N/A,FALSE,"현장품질감사";#N/A,#N/A,FALSE,"현장품질감사"}</definedName>
    <definedName name="지선구조물공종별" localSheetId="2" hidden="1">{#N/A,#N/A,FALSE,"현장 NCR 분석";#N/A,#N/A,FALSE,"현장품질감사";#N/A,#N/A,FALSE,"현장품질감사"}</definedName>
    <definedName name="지선구조물공종별" localSheetId="4" hidden="1">{#N/A,#N/A,FALSE,"현장 NCR 분석";#N/A,#N/A,FALSE,"현장품질감사";#N/A,#N/A,FALSE,"현장품질감사"}</definedName>
    <definedName name="지선구조물공종별" hidden="1">{#N/A,#N/A,FALSE,"현장 NCR 분석";#N/A,#N/A,FALSE,"현장품질감사";#N/A,#N/A,FALSE,"현장품질감사"}</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접노무비" localSheetId="5">내역서!$I$7</definedName>
    <definedName name="진" hidden="1">{#N/A,#N/A,FALSE,"2~8번"}</definedName>
    <definedName name="진입로Q">[1]장하지구!$R$156</definedName>
    <definedName name="진입로조서">[1]진입로조서!$23:$932</definedName>
    <definedName name="진입로집계">[1]장하지구!$156:$186</definedName>
    <definedName name="진짜1" localSheetId="0" hidden="1">{"'Sheet1'!$A$4","'Sheet1'!$A$9:$G$28"}</definedName>
    <definedName name="진짜1" hidden="1">{"'Sheet1'!$A$4","'Sheet1'!$A$9:$G$28"}</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집계3"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수정" hidden="1">#REF!</definedName>
    <definedName name="집수정1" hidden="1">{#N/A,#N/A,FALSE,"배수1"}</definedName>
    <definedName name="집수정1최종" hidden="1">{#N/A,#N/A,FALSE,"2~8번"}</definedName>
    <definedName name="집수정2" hidden="1">{#N/A,#N/A,FALSE,"배수1"}</definedName>
    <definedName name="집수정2최종" hidden="1">{#N/A,#N/A,FALSE,"2~8번"}</definedName>
    <definedName name="ㅊ" localSheetId="0" hidden="1">{#N/A,#N/A,FALSE,"조골재"}</definedName>
    <definedName name="ㅊ" hidden="1">{#N/A,#N/A,FALSE,"조골재"}</definedName>
    <definedName name="ㅊㅊㅊㅊ" hidden="1">{#N/A,#N/A,FALSE,"단가표지"}</definedName>
    <definedName name="ㅊㅊㅊㅊㅊ" localSheetId="0" hidden="1">{#N/A,#N/A,FALSE,"단가표지"}</definedName>
    <definedName name="ㅊㅊㅊㅊㅊ" hidden="1">{#N/A,#N/A,FALSE,"단가표지"}</definedName>
    <definedName name="ㅊㅊㅊㅊㅊㅊ" localSheetId="0" hidden="1">{#N/A,#N/A,FALSE,"조골재"}</definedName>
    <definedName name="ㅊㅊㅊㅊㅊㅊ" hidden="1">{#N/A,#N/A,FALSE,"조골재"}</definedName>
    <definedName name="ㅊㅊㅊㅊㅊㅊㅊ" localSheetId="0" hidden="1">{#N/A,#N/A,FALSE,"표지목차"}</definedName>
    <definedName name="ㅊㅊㅊㅊㅊㅊㅊ" hidden="1">{#N/A,#N/A,FALSE,"표지목차"}</definedName>
    <definedName name="ㅊㅍ" hidden="1">#N/A</definedName>
    <definedName name="ㅊㅍㅋㅌㅊㅋ" localSheetId="0" hidden="1">{#N/A,#N/A,FALSE,"운반시간"}</definedName>
    <definedName name="ㅊㅍㅋㅌㅊㅋ" hidden="1">{#N/A,#N/A,FALSE,"운반시간"}</definedName>
    <definedName name="ㅊㅍㅋㅌㅍㅌ" localSheetId="0" hidden="1">{#N/A,#N/A,FALSE,"혼합골재"}</definedName>
    <definedName name="ㅊㅍㅋㅌㅍㅌ" hidden="1">{#N/A,#N/A,FALSE,"혼합골재"}</definedName>
    <definedName name="ㅊ퓿ㅍ" hidden="1">{#N/A,#N/A,FALSE,"혼합골재"}</definedName>
    <definedName name="차수벽2.5수정" hidden="1">{#N/A,#N/A,FALSE,"배수1"}</definedName>
    <definedName name="찰샇기" hidden="1">#REF!</definedName>
    <definedName name="참석자" hidden="1">{#N/A,#N/A,FALSE,"현장 NCR 분석";#N/A,#N/A,FALSE,"현장품질감사";#N/A,#N/A,FALSE,"현장품질감사"}</definedName>
    <definedName name="참석자2" hidden="1">{#N/A,#N/A,FALSE,"현장 NCR 분석";#N/A,#N/A,FALSE,"현장품질감사";#N/A,#N/A,FALSE,"현장품질감사"}</definedName>
    <definedName name="천연공사갑지" hidden="1">#REF!</definedName>
    <definedName name="철골" localSheetId="0" hidden="1">{#N/A,#N/A,FALSE,"Sheet1"}</definedName>
    <definedName name="철골" hidden="1">{#N/A,#N/A,FALSE,"Sheet1"}</definedName>
    <definedName name="철골공사시방서" hidden="1">{#N/A,#N/A,FALSE,"현장 NCR 분석";#N/A,#N/A,FALSE,"현장품질감사";#N/A,#N/A,FALSE,"현장품질감사"}</definedName>
    <definedName name="철골협의" hidden="1">{#N/A,#N/A,FALSE,"현장 NCR 분석";#N/A,#N/A,FALSE,"현장품질감사";#N/A,#N/A,FALSE,"현장품질감사"}</definedName>
    <definedName name="철구공문" hidden="1">{#N/A,#N/A,FALSE,"현장 NCR 분석";#N/A,#N/A,FALSE,"현장품질감사";#N/A,#N/A,FALSE,"현장품질감사"}</definedName>
    <definedName name="철근집계" hidden="1">{#N/A,#N/A,FALSE,"단가표지"}</definedName>
    <definedName name="철근총괄1" localSheetId="0" hidden="1">{#N/A,#N/A,FALSE,"표지목차"}</definedName>
    <definedName name="철근총괄1" hidden="1">{#N/A,#N/A,FALSE,"표지목차"}</definedName>
    <definedName name="청덕총괄집계" hidden="1">{#N/A,#N/A,FALSE,"포장2"}</definedName>
    <definedName name="총갑지" localSheetId="0" hidden="1">#REF!</definedName>
    <definedName name="총갑지" hidden="1">#REF!</definedName>
    <definedName name="총공" localSheetId="0" hidden="1">{#N/A,#N/A,FALSE,"운반시간"}</definedName>
    <definedName name="총공" hidden="1">{#N/A,#N/A,FALSE,"운반시간"}</definedName>
    <definedName name="총공사비" localSheetId="5">내역서!$G$31</definedName>
    <definedName name="총괄MOTOR" localSheetId="0" hidden="1">#REF!</definedName>
    <definedName name="총괄MOTOR" hidden="1">#REF!</definedName>
    <definedName name="총괄표3" hidden="1">{#N/A,#N/A,FALSE,"현장 NCR 분석";#N/A,#N/A,FALSE,"현장품질감사";#N/A,#N/A,FALSE,"현장품질감사"}</definedName>
    <definedName name="총내역" localSheetId="0" hidden="1">{#N/A,#N/A,FALSE,"일위대가변환"}</definedName>
    <definedName name="총내역" hidden="1">{#N/A,#N/A,FALSE,"일위대가변환"}</definedName>
    <definedName name="총집계"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 localSheetId="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추정2" hidden="1">#REF!</definedName>
    <definedName name="충주" hidden="1">#REF!</definedName>
    <definedName name="취소" localSheetId="0" hidden="1">{#N/A,#N/A,FALSE,"포장단가"}</definedName>
    <definedName name="취소" hidden="1">{#N/A,#N/A,FALSE,"포장단가"}</definedName>
    <definedName name="취입보집계" hidden="1">{#N/A,#N/A,FALSE,"2~8번"}</definedName>
    <definedName name="츄" localSheetId="0" hidden="1">{"'중기작업1'!$A$1:$V$18"}</definedName>
    <definedName name="츄" hidden="1">{"'중기작업1'!$A$1:$V$18"}</definedName>
    <definedName name="츨훓" localSheetId="0" hidden="1">{"'중기작업1'!$A$1:$V$18"}</definedName>
    <definedName name="츨훓" hidden="1">{"'중기작업1'!$A$1:$V$18"}</definedName>
    <definedName name="칠곡" localSheetId="0" hidden="1">{#N/A,#N/A,TRUE,"손익보고"}</definedName>
    <definedName name="칠곡" hidden="1">{#N/A,#N/A,TRUE,"손익보고"}</definedName>
    <definedName name="ㅋ" hidden="1">{#N/A,#N/A,FALSE,"조골재"}</definedName>
    <definedName name="ㅋㅁ" hidden="1">{#N/A,#N/A,FALSE,"명세표"}</definedName>
    <definedName name="ㅋ울" localSheetId="0" hidden="1">{"'중기작업1'!$A$1:$V$18"}</definedName>
    <definedName name="ㅋ울" hidden="1">{"'중기작업1'!$A$1:$V$18"}</definedName>
    <definedName name="ㅋㅋ" hidden="1">{#N/A,#N/A,FALSE,"조골재"}</definedName>
    <definedName name="ㅋㅋㅋ" hidden="1">{#N/A,#N/A,FALSE,"전력간선"}</definedName>
    <definedName name="ㅋㅋㅋㅋ" localSheetId="0" hidden="1">{#N/A,#N/A,FALSE,"조골재"}</definedName>
    <definedName name="ㅋㅋㅋㅋ" hidden="1">{#N/A,#N/A,FALSE,"조골재"}</definedName>
    <definedName name="ㅋㅋㅋㅋㅋㅋ" localSheetId="0" hidden="1">{#N/A,#N/A,FALSE,"골재소요량";#N/A,#N/A,FALSE,"골재소요량"}</definedName>
    <definedName name="ㅋㅋㅋㅋㅋㅋ" hidden="1">{#N/A,#N/A,FALSE,"골재소요량";#N/A,#N/A,FALSE,"골재소요량"}</definedName>
    <definedName name="ㅋㅌㅊ12" hidden="1">#REF!</definedName>
    <definedName name="케러" hidden="1">{#N/A,#N/A,FALSE,"2~8번"}</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콘크리트2" hidden="1">#REF!</definedName>
    <definedName name="콘크리트깨기" localSheetId="3" hidden="1">{"'중기작업1'!$A$1:$V$18"}</definedName>
    <definedName name="콘크리트깨기" localSheetId="0" hidden="1">{"'중기작업1'!$A$1:$V$18"}</definedName>
    <definedName name="콘크리트깨기" localSheetId="2" hidden="1">{"'중기작업1'!$A$1:$V$18"}</definedName>
    <definedName name="콘크리트깨기" localSheetId="4" hidden="1">{"'중기작업1'!$A$1:$V$18"}</definedName>
    <definedName name="콘크리트깨기" hidden="1">{"'중기작업1'!$A$1:$V$18"}</definedName>
    <definedName name="ㅌ" hidden="1">{#N/A,#N/A,FALSE,"2~8번"}</definedName>
    <definedName name="ㅌㅊㅀ" hidden="1">{#N/A,#N/A,FALSE,"운반시간"}</definedName>
    <definedName name="ㅌㅊㅀ1" hidden="1">{#N/A,#N/A,FALSE,"운반시간"}</definedName>
    <definedName name="ㅌㅌ" localSheetId="0" hidden="1">{#N/A,#N/A,FALSE,"조골재"}</definedName>
    <definedName name="ㅌㅌ" hidden="1">{#N/A,#N/A,FALSE,"조골재"}</definedName>
    <definedName name="ㅌㅌㅌㅌ" localSheetId="0" hidden="1">{#N/A,#N/A,FALSE,"2~8번"}</definedName>
    <definedName name="ㅌㅌㅌㅌ" hidden="1">{#N/A,#N/A,FALSE,"2~8번"}</definedName>
    <definedName name="ㅌㅌㅌㅌㅌ" localSheetId="0" hidden="1">{#N/A,#N/A,FALSE,"골재소요량";#N/A,#N/A,FALSE,"골재소요량"}</definedName>
    <definedName name="ㅌㅌㅌㅌㅌ" hidden="1">{#N/A,#N/A,FALSE,"골재소요량";#N/A,#N/A,FALSE,"골재소요량"}</definedName>
    <definedName name="ㅌㅌㅌㅌㅌㅌ" localSheetId="0" hidden="1">{#N/A,#N/A,FALSE,"조골재"}</definedName>
    <definedName name="ㅌㅌㅌㅌㅌㅌ" hidden="1">{#N/A,#N/A,FALSE,"조골재"}</definedName>
    <definedName name="ㅌㅍ츛ㅌ" localSheetId="0" hidden="1">{#N/A,#N/A,FALSE,"운반시간"}</definedName>
    <definedName name="ㅌㅍ츛ㅌ" hidden="1">{#N/A,#N/A,FALSE,"운반시간"}</definedName>
    <definedName name="태영" localSheetId="0" hidden="1">{#N/A,#N/A,FALSE,"골재소요량";#N/A,#N/A,FALSE,"골재소요량"}</definedName>
    <definedName name="태영" hidden="1">{#N/A,#N/A,FALSE,"골재소요량";#N/A,#N/A,FALSE,"골재소요량"}</definedName>
    <definedName name="테스크" localSheetId="0" hidden="1">{#N/A,#N/A,FALSE,"단가표지"}</definedName>
    <definedName name="테스크" hidden="1">{#N/A,#N/A,FALSE,"단가표지"}</definedName>
    <definedName name="토" localSheetId="2" hidden="1">#REF!</definedName>
    <definedName name="토" hidden="1">#REF!</definedName>
    <definedName name="토공." localSheetId="0" hidden="1">{#N/A,#N/A,FALSE,"운반시간"}</definedName>
    <definedName name="토공." hidden="1">{#N/A,#N/A,FALSE,"운반시간"}</definedName>
    <definedName name="토공2" localSheetId="0" hidden="1">{#N/A,#N/A,FALSE,"구조1"}</definedName>
    <definedName name="토공2" hidden="1">{#N/A,#N/A,FALSE,"구조1"}</definedName>
    <definedName name="토공3" localSheetId="0" hidden="1">{#N/A,#N/A,FALSE,"구조1"}</definedName>
    <definedName name="토공3" hidden="1">{#N/A,#N/A,FALSE,"구조1"}</definedName>
    <definedName name="토공Q">[1]장하지구!$R$63</definedName>
    <definedName name="토공집계" localSheetId="0" hidden="1">{#N/A,#N/A,FALSE,"단가표지"}</definedName>
    <definedName name="토공집계">[1]장하지구!$63:$93</definedName>
    <definedName name="토량환산계수">0.9</definedName>
    <definedName name="토목" localSheetId="0" hidden="1">{#N/A,#N/A,FALSE,"단가표지"}</definedName>
    <definedName name="토목" hidden="1">{#N/A,#N/A,FALSE,"단가표지"}</definedName>
    <definedName name="토목공사" localSheetId="0" hidden="1">{#N/A,#N/A,FALSE,"이태원철근"}</definedName>
    <definedName name="토목공사" hidden="1">{#N/A,#N/A,FALSE,"이태원철근"}</definedName>
    <definedName name="토목공사강릉" hidden="1">#REF!</definedName>
    <definedName name="토목설계" localSheetId="3" hidden="1">{#N/A,#N/A,FALSE,"골재소요량";#N/A,#N/A,FALSE,"골재소요량"}</definedName>
    <definedName name="토목설계" localSheetId="0" hidden="1">{#N/A,#N/A,FALSE,"골재소요량";#N/A,#N/A,FALSE,"골재소요량"}</definedName>
    <definedName name="토목설계" localSheetId="2" hidden="1">{#N/A,#N/A,FALSE,"골재소요량";#N/A,#N/A,FALSE,"골재소요량"}</definedName>
    <definedName name="토목설계" localSheetId="4" hidden="1">{#N/A,#N/A,FALSE,"골재소요량";#N/A,#N/A,FALSE,"골재소요량"}</definedName>
    <definedName name="토목설계" hidden="1">{#N/A,#N/A,FALSE,"골재소요량";#N/A,#N/A,FALSE,"골재소요량"}</definedName>
    <definedName name="토목실견적" localSheetId="0" hidden="1">{#N/A,#N/A,FALSE,"이태원철근"}</definedName>
    <definedName name="토목실견적" hidden="1">{#N/A,#N/A,FALSE,"이태원철근"}</definedName>
    <definedName name="토사자중">710.185</definedName>
    <definedName name="토적계" hidden="1">#REF!</definedName>
    <definedName name="토적계산" localSheetId="6">일위목록!$B$2:$I$54</definedName>
    <definedName name="토적계산" localSheetId="0" hidden="1">#REF!</definedName>
    <definedName name="토적계산" hidden="1">#REF!</definedName>
    <definedName name="토적계산1" localSheetId="0" hidden="1">{"'Sheet1'!$A$4","'Sheet1'!$A$9:$G$28"}</definedName>
    <definedName name="토적계산1" hidden="1">{"'Sheet1'!$A$4","'Sheet1'!$A$9:$G$28"}</definedName>
    <definedName name="토적계산서">[1]토적계산서!$23:$143</definedName>
    <definedName name="토적표" hidden="1">#N/A</definedName>
    <definedName name="토적표01" hidden="1">#N/A</definedName>
    <definedName name="토출조" localSheetId="3" hidden="1">{"'중기작업1'!$A$1:$V$18"}</definedName>
    <definedName name="토출조" localSheetId="0" hidden="1">{"'중기작업1'!$A$1:$V$18"}</definedName>
    <definedName name="토출조" localSheetId="2" hidden="1">{"'중기작업1'!$A$1:$V$18"}</definedName>
    <definedName name="토출조" localSheetId="4" hidden="1">{"'중기작업1'!$A$1:$V$18"}</definedName>
    <definedName name="토출조" hidden="1">{"'중기작업1'!$A$1:$V$18"}</definedName>
    <definedName name="통관총괄" localSheetId="0" hidden="1">#REF!</definedName>
    <definedName name="통관총괄" hidden="1">#REF!</definedName>
    <definedName name="퇴직공제부금비" localSheetId="5">내역서!$G$17</definedName>
    <definedName name="투찰" localSheetId="0" hidden="1">{#N/A,#N/A,FALSE,"단가표지"}</definedName>
    <definedName name="투찰" hidden="1">{#N/A,#N/A,FALSE,"단가표지"}</definedName>
    <definedName name="ㅍ" hidden="1">#N/A</definedName>
    <definedName name="ㅍㄴㅇㄹ" localSheetId="2" hidden="1">#REF!</definedName>
    <definedName name="ㅍㄴㅇㄹ" hidden="1">#REF!</definedName>
    <definedName name="ㅍㅇㄴ" hidden="1">#REF!</definedName>
    <definedName name="ㅍ춫" localSheetId="0" hidden="1">{#N/A,#N/A,FALSE,"골재소요량";#N/A,#N/A,FALSE,"골재소요량"}</definedName>
    <definedName name="ㅍ춫" hidden="1">{#N/A,#N/A,FALSE,"골재소요량";#N/A,#N/A,FALSE,"골재소요량"}</definedName>
    <definedName name="ㅍ츝" localSheetId="0" hidden="1">{#N/A,#N/A,FALSE,"표지목차"}</definedName>
    <definedName name="ㅍ츝" hidden="1">{#N/A,#N/A,FALSE,"표지목차"}</definedName>
    <definedName name="ㅍㅋㅌㅊㅍㅇㄷ" hidden="1">#REF!</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 localSheetId="3" hidden="1">{"'중기작업1'!$A$1:$V$18"}</definedName>
    <definedName name="ㅍㅍㅍㅍ" localSheetId="0" hidden="1">{"'중기작업1'!$A$1:$V$18"}</definedName>
    <definedName name="ㅍㅍㅍㅍ" localSheetId="2" hidden="1">{"'중기작업1'!$A$1:$V$18"}</definedName>
    <definedName name="ㅍㅍㅍㅍ" localSheetId="4" hidden="1">{"'중기작업1'!$A$1:$V$18"}</definedName>
    <definedName name="ㅍㅍㅍㅍ" hidden="1">{"'중기작업1'!$A$1:$V$18"}</definedName>
    <definedName name="ㅍㅍㅍㅍㅍ" localSheetId="0" hidden="1">{#N/A,#N/A,FALSE,"표지목차"}</definedName>
    <definedName name="ㅍㅍㅍㅍㅍ" hidden="1">{#N/A,#N/A,FALSE,"표지목차"}</definedName>
    <definedName name="ㅍ표지" localSheetId="0" hidden="1">{#N/A,#N/A,FALSE,"전열산출서"}</definedName>
    <definedName name="ㅍ표지" hidden="1">{#N/A,#N/A,FALSE,"전열산출서"}</definedName>
    <definedName name="파군재교" localSheetId="0" hidden="1">{#N/A,#N/A,FALSE,"단면 제원"}</definedName>
    <definedName name="파군재교" hidden="1">{#N/A,#N/A,FALSE,"단면 제원"}</definedName>
    <definedName name="파일" localSheetId="2" hidden="1">#REF!</definedName>
    <definedName name="파일" hidden="1">#REF!</definedName>
    <definedName name="파ㅣㅎㄹㅇ" localSheetId="0" hidden="1">{#N/A,#N/A,FALSE,"배수1"}</definedName>
    <definedName name="파ㅣㅎㄹㅇ" hidden="1">{#N/A,#N/A,FALSE,"배수1"}</definedName>
    <definedName name="팔" hidden="1">#N/A</definedName>
    <definedName name="편지식" localSheetId="0" hidden="1">{#N/A,#N/A,FALSE,"운반시간"}</definedName>
    <definedName name="편지식" hidden="1">{#N/A,#N/A,FALSE,"운반시간"}</definedName>
    <definedName name="편지식1" localSheetId="0" hidden="1">{#N/A,#N/A,FALSE,"운반시간"}</definedName>
    <definedName name="편지식1" hidden="1">{#N/A,#N/A,FALSE,"운반시간"}</definedName>
    <definedName name="편지식2" localSheetId="0" hidden="1">{#N/A,#N/A,FALSE,"2~8번"}</definedName>
    <definedName name="편지식2" hidden="1">{#N/A,#N/A,FALSE,"2~8번"}</definedName>
    <definedName name="편지식33" localSheetId="0" hidden="1">{#N/A,#N/A,FALSE,"속도"}</definedName>
    <definedName name="편지식33" hidden="1">{#N/A,#N/A,FALSE,"속도"}</definedName>
    <definedName name="편지식4" localSheetId="0" hidden="1">{#N/A,#N/A,FALSE,"구조2"}</definedName>
    <definedName name="편지식4" hidden="1">{#N/A,#N/A,FALSE,"구조2"}</definedName>
    <definedName name="평지식" localSheetId="0" hidden="1">{#N/A,#N/A,FALSE,"부대2"}</definedName>
    <definedName name="평지식" hidden="1">{#N/A,#N/A,FALSE,"부대2"}</definedName>
    <definedName name="폐기물총괄" localSheetId="0" hidden="1">{"'산출근거'!$B$4:$D$8"}</definedName>
    <definedName name="폐기물총괄" hidden="1">{"'산출근거'!$B$4:$D$8"}</definedName>
    <definedName name="표지" localSheetId="0" hidden="1">{"'중기작업1'!$A$1:$V$18"}</definedName>
    <definedName name="표지" hidden="1">{"'중기작업1'!$A$1:$V$18"}</definedName>
    <definedName name="표지1" localSheetId="0" hidden="1">#REF!</definedName>
    <definedName name="표지1" hidden="1">#REF!</definedName>
    <definedName name="푸" hidden="1">{#N/A,#N/A,FALSE,"토공2"}</definedName>
    <definedName name="풍납동" localSheetId="0" hidden="1">#REF!</definedName>
    <definedName name="풍납동" hidden="1">#REF!</definedName>
    <definedName name="풍납동아파트" localSheetId="0" hidden="1">#REF!</definedName>
    <definedName name="풍납동아파트" hidden="1">#REF!</definedName>
    <definedName name="풍전2" localSheetId="0" hidden="1">{#N/A,#N/A,TRUE,"손익보고"}</definedName>
    <definedName name="풍전2" hidden="1">{#N/A,#N/A,TRUE,"손익보고"}</definedName>
    <definedName name="퓨ㅡ" localSheetId="0" hidden="1">{"'중기작업1'!$A$1:$V$18"}</definedName>
    <definedName name="퓨ㅡ" hidden="1">{"'중기작업1'!$A$1:$V$18"}</definedName>
    <definedName name="ㅎ5" hidden="1">{#N/A,#N/A,FALSE,"골재소요량";#N/A,#N/A,FALSE,"골재소요량"}</definedName>
    <definedName name="ㅎㄱㄷㅎ" localSheetId="0" hidden="1">{#N/A,#N/A,FALSE,"골재소요량";#N/A,#N/A,FALSE,"골재소요량"}</definedName>
    <definedName name="ㅎㄱㄷㅎ" hidden="1">{#N/A,#N/A,FALSE,"골재소요량";#N/A,#N/A,FALSE,"골재소요량"}</definedName>
    <definedName name="ㅎㄱㅎㅎㄷㄶ" localSheetId="0" hidden="1">{#N/A,#N/A,FALSE,"골재소요량";#N/A,#N/A,FALSE,"골재소요량"}</definedName>
    <definedName name="ㅎㄱㅎㅎㄷㄶ" hidden="1">{#N/A,#N/A,FALSE,"골재소요량";#N/A,#N/A,FALSE,"골재소요량"}</definedName>
    <definedName name="ㅎㄴ" hidden="1">#REF!</definedName>
    <definedName name="ㅎㄴㄷㅁ" localSheetId="0" hidden="1">{"'중기작업1'!$A$1:$V$18"}</definedName>
    <definedName name="ㅎㄴㄷㅁ" hidden="1">{"'중기작업1'!$A$1:$V$18"}</definedName>
    <definedName name="ㅎㄴㄹㄴㄹㄴㅇ" hidden="1">{#N/A,#N/A,FALSE,"토공2"}</definedName>
    <definedName name="ㅎㄴㅁ" localSheetId="0" hidden="1">{"'중기작업1'!$A$1:$V$18"}</definedName>
    <definedName name="ㅎㄴㅁ" hidden="1">{"'중기작업1'!$A$1:$V$18"}</definedName>
    <definedName name="ㅎㄴㅁㄴㅇㄹㄴㅇ" hidden="1">{#N/A,#N/A,FALSE,"운반시간"}</definedName>
    <definedName name="ㅎㄴㅁㄹㄴㅁㄹㄴㅁㄹㄷㄹㄶㄴ" hidden="1">{#N/A,#N/A,FALSE,"속도"}</definedName>
    <definedName name="ㅎㄴㅁㄹㅇㄹㄴ" localSheetId="0" hidden="1">{#N/A,"수불부",FALSE,"사급자재수불서";#N/A,"수불부",FALSE,"사급자재수불서"}</definedName>
    <definedName name="ㅎㄴㅁㄹㅇㄹㄴ" hidden="1">{#N/A,"수불부",FALSE,"사급자재수불서";#N/A,"수불부",FALSE,"사급자재수불서"}</definedName>
    <definedName name="ㅎㄴㅁㄹㅈㅁㅎ" hidden="1">{#N/A,#N/A,FALSE,"단가표지"}</definedName>
    <definedName name="ㅎㄴㅇ" localSheetId="0" hidden="1">{"'중기작업1'!$A$1:$V$18"}</definedName>
    <definedName name="ㅎㄴㅇ" hidden="1">{"'중기작업1'!$A$1:$V$18"}</definedName>
    <definedName name="ㅎㄴㅇㅁ" localSheetId="0" hidden="1">{"'중기작업1'!$A$1:$V$18"}</definedName>
    <definedName name="ㅎㄴㅇㅁ" hidden="1">{"'중기작업1'!$A$1:$V$18"}</definedName>
    <definedName name="ㅎㄴㅇㅁㄹ" hidden="1">#N/A</definedName>
    <definedName name="ㅎ노ㅠ" hidden="1">{#N/A,#N/A,FALSE,"배수1"}</definedName>
    <definedName name="ㅎㄶ" hidden="1">{#N/A,#N/A,FALSE,"속도"}</definedName>
    <definedName name="ㅎㄷㅈㅁ" localSheetId="0" hidden="1">{"'중기작업1'!$A$1:$V$18"}</definedName>
    <definedName name="ㅎㄷㅈㅁ" hidden="1">{"'중기작업1'!$A$1:$V$18"}</definedName>
    <definedName name="ㅎㄹㄴ" localSheetId="0" hidden="1">{#N/A,#N/A,FALSE,"2~8번"}</definedName>
    <definedName name="ㅎㄹㄴ" hidden="1">{#N/A,#N/A,FALSE,"2~8번"}</definedName>
    <definedName name="ㅎㄹㄴㅇ" localSheetId="0" hidden="1">{#N/A,#N/A,FALSE,"단가표지"}</definedName>
    <definedName name="ㅎㄹㄴㅇ" hidden="1">{#N/A,#N/A,FALSE,"단가표지"}</definedName>
    <definedName name="ㅎㄹㅇㄴ" localSheetId="0" hidden="1">{#N/A,#N/A,FALSE,"골재소요량";#N/A,#N/A,FALSE,"골재소요량"}</definedName>
    <definedName name="ㅎㄹㅇㄴ" hidden="1">{#N/A,#N/A,FALSE,"골재소요량";#N/A,#N/A,FALSE,"골재소요량"}</definedName>
    <definedName name="ㅎㄹㅇㄹㄴㅇㄴㄹ" localSheetId="0" hidden="1">{#N/A,#N/A,FALSE,"표지목차"}</definedName>
    <definedName name="ㅎㄹㅇㄹㄴㅇㄴㄹ" hidden="1">{#N/A,#N/A,FALSE,"표지목차"}</definedName>
    <definedName name="ㅎㄹㅇㅀ" hidden="1">{#N/A,#N/A,FALSE,"부대1"}</definedName>
    <definedName name="ㅎㄹㅇㅁㅁㅎ" localSheetId="0" hidden="1">{#N/A,#N/A,FALSE,"조골재"}</definedName>
    <definedName name="ㅎㄹㅇㅁㅁㅎ" hidden="1">{#N/A,#N/A,FALSE,"조골재"}</definedName>
    <definedName name="ㅎㄹㅇㅁㅎㅁ" localSheetId="0" hidden="1">{#N/A,#N/A,FALSE,"표지목차"}</definedName>
    <definedName name="ㅎㄹㅇㅁㅎㅁ" hidden="1">{#N/A,#N/A,FALSE,"표지목차"}</definedName>
    <definedName name="ㅎㄹㅇㅎ" localSheetId="0" hidden="1">{#N/A,#N/A,FALSE,"단가표지"}</definedName>
    <definedName name="ㅎㄹㅇㅎ" hidden="1">{#N/A,#N/A,FALSE,"단가표지"}</definedName>
    <definedName name="ㅎㄹㅇㅎㅇㅁㅎ" localSheetId="0" hidden="1">{#N/A,#N/A,FALSE,"운반시간"}</definedName>
    <definedName name="ㅎㄹㅇㅎㅇㅁㅎ" hidden="1">{#N/A,#N/A,FALSE,"운반시간"}</definedName>
    <definedName name="ㅎ로ㅓ" hidden="1">{#N/A,#N/A,FALSE,"운반시간"}</definedName>
    <definedName name="ㅎ류휴ㅠㅎ휴" localSheetId="0" hidden="1">{#N/A,#N/A,FALSE,"골재소요량";#N/A,#N/A,FALSE,"골재소요량"}</definedName>
    <definedName name="ㅎ류휴ㅠㅎ휴" hidden="1">{#N/A,#N/A,FALSE,"골재소요량";#N/A,#N/A,FALSE,"골재소요량"}</definedName>
    <definedName name="ㅎ류ㅠㅍㅎㅇㅎ" localSheetId="0" hidden="1">{#N/A,#N/A,FALSE,"골재소요량";#N/A,#N/A,FALSE,"골재소요량"}</definedName>
    <definedName name="ㅎ류ㅠㅍㅎㅇㅎ" hidden="1">{#N/A,#N/A,FALSE,"골재소요량";#N/A,#N/A,FALSE,"골재소요량"}</definedName>
    <definedName name="ㅎ륜ㅇㄹ" localSheetId="0" hidden="1">{#N/A,#N/A,FALSE,"2~8번"}</definedName>
    <definedName name="ㅎ륜ㅇㄹ" hidden="1">{#N/A,#N/A,FALSE,"2~8번"}</definedName>
    <definedName name="ㅎ률" localSheetId="0" hidden="1">{#N/A,#N/A,FALSE,"조골재"}</definedName>
    <definedName name="ㅎ률" hidden="1">{#N/A,#N/A,FALSE,"조골재"}</definedName>
    <definedName name="ㅎ르ㅓㅗㅓ" localSheetId="0" hidden="1">{#N/A,#N/A,FALSE,"골재소요량";#N/A,#N/A,FALSE,"골재소요량"}</definedName>
    <definedName name="ㅎ르ㅓㅗㅓ" hidden="1">{#N/A,#N/A,FALSE,"골재소요량";#N/A,#N/A,FALSE,"골재소요량"}</definedName>
    <definedName name="ㅎㄻㄹㅇㅎㅇㅁ" localSheetId="0" hidden="1">{#N/A,#N/A,FALSE,"혼합골재"}</definedName>
    <definedName name="ㅎㄻㄹㅇㅎㅇㅁ" hidden="1">{#N/A,#N/A,FALSE,"혼합골재"}</definedName>
    <definedName name="ㅎㄻㅇㅎㅁㅇㅎㅁㅇㅎ" localSheetId="0" hidden="1">{#N/A,#N/A,FALSE,"골재소요량";#N/A,#N/A,FALSE,"골재소요량"}</definedName>
    <definedName name="ㅎㄻㅇㅎㅁㅇㅎㅁㅇㅎ" hidden="1">{#N/A,#N/A,FALSE,"골재소요량";#N/A,#N/A,FALSE,"골재소요량"}</definedName>
    <definedName name="ㅎㅀ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ㅇㅀㅁㅇ" localSheetId="0" hidden="1">{#N/A,#N/A,FALSE,"단가표지"}</definedName>
    <definedName name="ㅎㅁㅇㅀㅁㅇ" hidden="1">{#N/A,#N/A,FALSE,"단가표지"}</definedName>
    <definedName name="ㅎㅁㅇㅀㅁㅇㅎㅁ" localSheetId="0" hidden="1">{#N/A,#N/A,FALSE,"단가표지"}</definedName>
    <definedName name="ㅎㅁㅇㅀㅁㅇㅎㅁ" hidden="1">{#N/A,#N/A,FALSE,"단가표지"}</definedName>
    <definedName name="ㅎㅁㅎㄻㄴㅇ" localSheetId="0" hidden="1">{#N/A,#N/A,FALSE,"단가표지"}</definedName>
    <definedName name="ㅎㅁㅎㄻㄴㅇ" hidden="1">{#N/A,#N/A,FALSE,"단가표지"}</definedName>
    <definedName name="ㅎㅇㄴ" localSheetId="0" hidden="1">{#N/A,#N/A,FALSE,"단가표지"}</definedName>
    <definedName name="ㅎㅇㄴ" hidden="1">{#N/A,#N/A,FALSE,"단가표지"}</definedName>
    <definedName name="ㅎㅇㄴㄴㄴㅍ" localSheetId="0" hidden="1">{"'중기작업1'!$A$1:$V$18"}</definedName>
    <definedName name="ㅎㅇㄴㄴㄴㅍ" hidden="1">{"'중기작업1'!$A$1:$V$18"}</definedName>
    <definedName name="ㅎㅇㄹ홍ㄴ로" localSheetId="0" hidden="1">{#N/A,#N/A,FALSE,"단가표지"}</definedName>
    <definedName name="ㅎㅇㄹ홍ㄴ로" hidden="1">{#N/A,#N/A,FALSE,"단가표지"}</definedName>
    <definedName name="ㅎㅇㄻㅎㅁㅇ" localSheetId="0" hidden="1">{#N/A,#N/A,FALSE,"혼합골재"}</definedName>
    <definedName name="ㅎㅇㄻㅎㅁㅇ" hidden="1">{#N/A,#N/A,FALSE,"혼합골재"}</definedName>
    <definedName name="ㅎㅇㄻㅎㅁㅎㅁㅇ" localSheetId="0" hidden="1">{#N/A,#N/A,FALSE,"운반시간"}</definedName>
    <definedName name="ㅎㅇㄻㅎㅁㅎㅁㅇ" hidden="1">{#N/A,#N/A,FALSE,"운반시간"}</definedName>
    <definedName name="ㅎㅇㅀ" localSheetId="0" hidden="1">{#N/A,#N/A,FALSE,"단가표지"}</definedName>
    <definedName name="ㅎㅇㅀ" hidden="1">{#N/A,#N/A,FALSE,"단가표지"}</definedName>
    <definedName name="ㅎㅇㅀㄴ" localSheetId="0" hidden="1">{#N/A,#N/A,FALSE,"골재소요량";#N/A,#N/A,FALSE,"골재소요량"}</definedName>
    <definedName name="ㅎㅇㅀㄴ" hidden="1">{#N/A,#N/A,FALSE,"골재소요량";#N/A,#N/A,FALSE,"골재소요량"}</definedName>
    <definedName name="ㅎㅇㅀㅁㅇㅎㅁㅇ" localSheetId="0" hidden="1">{#N/A,#N/A,FALSE,"단가표지"}</definedName>
    <definedName name="ㅎㅇㅀㅁㅇㅎㅁㅇ" hidden="1">{#N/A,#N/A,FALSE,"단가표지"}</definedName>
    <definedName name="ㅎㅇㅀㅇㅀ" localSheetId="0" hidden="1">{#N/A,#N/A,FALSE,"표지목차"}</definedName>
    <definedName name="ㅎㅇㅀㅇㅀ" hidden="1">{#N/A,#N/A,FALSE,"표지목차"}</definedName>
    <definedName name="ㅎㅇㅀㅇㅀㅇ" localSheetId="0" hidden="1">{#N/A,#N/A,FALSE,"표지목차"}</definedName>
    <definedName name="ㅎㅇㅀㅇㅀㅇ" hidden="1">{#N/A,#N/A,FALSE,"표지목차"}</definedName>
    <definedName name="ㅎㅇㅀㅇㅀㅇㅎ" hidden="1">{#N/A,#N/A,FALSE,"표지목차"}</definedName>
    <definedName name="ㅎㅇㅁㄴㄹ" localSheetId="0" hidden="1">{#N/A,#N/A,FALSE,"운반시간"}</definedName>
    <definedName name="ㅎㅇㅁㄴㄹ" hidden="1">{#N/A,#N/A,FALSE,"운반시간"}</definedName>
    <definedName name="ㅎㅇㅁㅀㅁㅇ" localSheetId="0" hidden="1">{#N/A,#N/A,FALSE,"단가표지"}</definedName>
    <definedName name="ㅎㅇㅁㅀㅁㅇ" hidden="1">{#N/A,#N/A,FALSE,"단가표지"}</definedName>
    <definedName name="ㅎㅇㅇㅀㅎㄹ" hidden="1">{#N/A,#N/A,FALSE,"속도"}</definedName>
    <definedName name="ㅎㅎㄴㅁㅎㄴㅁㅎ" hidden="1">{#N/A,#N/A,FALSE,"구조2"}</definedName>
    <definedName name="ㅎㅎ도호" hidden="1">{#N/A,#N/A,FALSE,"표지목차"}</definedName>
    <definedName name="ㅎㅎㅎ" localSheetId="0" hidden="1">{#N/A,#N/A,FALSE,"속도"}</definedName>
    <definedName name="ㅎㅎㅎ" hidden="1">{#N/A,#N/A,FALSE,"속도"}</definedName>
    <definedName name="ㅎㅎㅎㅇㄴ" localSheetId="0" hidden="1">{#N/A,#N/A,FALSE,"표지목차"}</definedName>
    <definedName name="ㅎㅎㅎㅇㄴ" hidden="1">{#N/A,#N/A,FALSE,"표지목차"}</definedName>
    <definedName name="ㅎㅎㅎㅎ" hidden="1">{#N/A,#N/A,TRUE,"토적및재료집계";#N/A,#N/A,TRUE,"토적및재료집계";#N/A,#N/A,TRUE,"단위량"}</definedName>
    <definedName name="ㅎㅎㅎㅎㅎ" localSheetId="0" hidden="1">{#N/A,#N/A,FALSE,"단가표지"}</definedName>
    <definedName name="ㅎㅎㅎㅎㅎ" hidden="1">{#N/A,#N/A,FALSE,"단가표지"}</definedName>
    <definedName name="ㅎㅎㅎㅎㅎㅜㅜ" localSheetId="0" hidden="1">{#N/A,#N/A,FALSE,"조골재"}</definedName>
    <definedName name="ㅎㅎㅎㅎㅎㅜㅜ" hidden="1">{#N/A,#N/A,FALSE,"조골재"}</definedName>
    <definedName name="하도대상" localSheetId="0" hidden="1">{#N/A,#N/A,FALSE,"골재소요량";#N/A,#N/A,FALSE,"골재소요량"}</definedName>
    <definedName name="하도대상" hidden="1">{#N/A,#N/A,FALSE,"골재소요량";#N/A,#N/A,FALSE,"골재소요량"}</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 hidden="1">{#N/A,#N/A,FALSE,"전력간선"}</definedName>
    <definedName name="하상유지공" hidden="1">{#N/A,#N/A,FALSE,"배수1"}</definedName>
    <definedName name="하상유지공2" hidden="1">{#N/A,#N/A,FALSE,"배수1"}</definedName>
    <definedName name="하서TMTC구매설치총괄" hidden="1">#REF!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학교" localSheetId="0" hidden="1">{#N/A,#N/A,FALSE,"전력간선"}</definedName>
    <definedName name="학교" hidden="1">{#N/A,#N/A,FALSE,"전력간선"}</definedName>
    <definedName name="한" hidden="1">#N/A</definedName>
    <definedName name="한동" localSheetId="0" hidden="1">{#N/A,#N/A,FALSE,"단가표지"}</definedName>
    <definedName name="한동" hidden="1">{#N/A,#N/A,FALSE,"단가표지"}</definedName>
    <definedName name="합계" localSheetId="3" hidden="1">{"'결과(하)'!$L$24"}</definedName>
    <definedName name="합계" localSheetId="0" hidden="1">{"'결과(하)'!$L$24"}</definedName>
    <definedName name="합계" localSheetId="2" hidden="1">{"'결과(하)'!$L$24"}</definedName>
    <definedName name="합계" localSheetId="4" hidden="1">{"'결과(하)'!$L$24"}</definedName>
    <definedName name="합계" hidden="1">{"'결과(하)'!$L$24"}</definedName>
    <definedName name="합계표" localSheetId="0" hidden="1">{#N/A,#N/A,FALSE,"전열산출서"}</definedName>
    <definedName name="합계표" hidden="1">{#N/A,#N/A,FALSE,"전열산출서"}</definedName>
    <definedName name="허" hidden="1">#REF!</definedName>
    <definedName name="허허허헣허허허헣" localSheetId="3" hidden="1">{"'중기작업1'!$A$1:$V$18"}</definedName>
    <definedName name="허허허헣허허허헣" localSheetId="0" hidden="1">{"'중기작업1'!$A$1:$V$18"}</definedName>
    <definedName name="허허허헣허허허헣" localSheetId="2" hidden="1">{"'중기작업1'!$A$1:$V$18"}</definedName>
    <definedName name="허허허헣허허허헣" localSheetId="4" hidden="1">{"'중기작업1'!$A$1:$V$18"}</definedName>
    <definedName name="허허허헣허허허헣" hidden="1">{"'중기작업1'!$A$1:$V$18"}</definedName>
    <definedName name="헐기" hidden="1">{"'결과(하)'!$L$24"}</definedName>
    <definedName name="헐기복구2" localSheetId="0" hidden="1">{"'결과(하)'!$L$24"}</definedName>
    <definedName name="헐기복구2" hidden="1">{"'결과(하)'!$L$24"}</definedName>
    <definedName name="현"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내역서" localSheetId="0" hidden="1">{"'Sheet1'!$A$4","'Sheet1'!$A$9:$G$28"}</definedName>
    <definedName name="현대내역서" hidden="1">{"'Sheet1'!$A$4","'Sheet1'!$A$9:$G$28"}</definedName>
    <definedName name="현대하"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수식" localSheetId="0" hidden="1">{#N/A,#N/A,FALSE,"조골재"}</definedName>
    <definedName name="현수식" hidden="1">{#N/A,#N/A,FALSE,"조골재"}</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장설명3" hidden="1">{#N/A,#N/A,FALSE,"현장 NCR 분석";#N/A,#N/A,FALSE,"현장품질감사";#N/A,#N/A,FALSE,"현장품질감사"}</definedName>
    <definedName name="호"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안블럭헐기" hidden="1">#REF!</definedName>
    <definedName name="호우" localSheetId="0" hidden="1">{#N/A,#N/A,FALSE,"표지목차"}</definedName>
    <definedName name="호우" hidden="1">{#N/A,#N/A,FALSE,"표지목차"}</definedName>
    <definedName name="호우ㅗ" localSheetId="0" hidden="1">{#N/A,#N/A,FALSE,"단가표지"}</definedName>
    <definedName name="호우ㅗ" hidden="1">{#N/A,#N/A,FALSE,"단가표지"}</definedName>
    <definedName name="호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ㅓㅎ" localSheetId="0" hidden="1">{#N/A,#N/A,FALSE,"표지목차"}</definedName>
    <definedName name="호ㅓㅎ" hidden="1">{#N/A,#N/A,FALSE,"표지목차"}</definedName>
    <definedName name="호ㅓㅕㅏ6ㅅ서ㅛㅓ" hidden="1">#N/A</definedName>
    <definedName name="호ㅓㅗ" hidden="1">{#N/A,#N/A,FALSE,"포장1";#N/A,#N/A,FALSE,"포장1"}</definedName>
    <definedName name="호ㅠ포" localSheetId="0" hidden="1">{#N/A,#N/A,FALSE,"표지목차"}</definedName>
    <definedName name="호ㅠ포" hidden="1">{#N/A,#N/A,FALSE,"표지목차"}</definedName>
    <definedName name="혼ㄹ" localSheetId="0" hidden="1">{#N/A,#N/A,FALSE,"운반시간"}</definedName>
    <definedName name="혼ㄹ" hidden="1">{#N/A,#N/A,FALSE,"운반시간"}</definedName>
    <definedName name="홀ㄴㄺㅅ" localSheetId="0" hidden="1">{#N/A,#N/A,FALSE,"단가표지"}</definedName>
    <definedName name="홀ㄴㄺㅅ" hidden="1">{#N/A,#N/A,FALSE,"단가표지"}</definedName>
    <definedName name="홍중" hidden="1">#REF!</definedName>
    <definedName name="홓" hidden="1">{#N/A,#N/A,FALSE,"조골재"}</definedName>
    <definedName name="홓렁호ㅓ호" localSheetId="0" hidden="1">{#N/A,#N/A,FALSE,"단가표지"}</definedName>
    <definedName name="홓렁호ㅓ호" hidden="1">{#N/A,#N/A,FALSE,"단가표지"}</definedName>
    <definedName name="홓로" localSheetId="0" hidden="1">{#N/A,#N/A,FALSE,"단가표지"}</definedName>
    <definedName name="홓로" hidden="1">{#N/A,#N/A,FALSE,"단가표지"}</definedName>
    <definedName name="화허호ㅓ" localSheetId="0" hidden="1">{#N/A,#N/A,FALSE,"조골재"}</definedName>
    <definedName name="화허호ㅓ" hidden="1">{#N/A,#N/A,FALSE,"조골재"}</definedName>
    <definedName name="효ㅛㅛㅛㅛ" localSheetId="0" hidden="1">{#N/A,#N/A,FALSE,"조골재"}</definedName>
    <definedName name="효ㅛㅛㅛㅛ" hidden="1">{#N/A,#N/A,FALSE,"조골재"}</definedName>
    <definedName name="후릍" localSheetId="0" hidden="1">{"'중기작업1'!$A$1:$V$18"}</definedName>
    <definedName name="후릍" hidden="1">{"'중기작업1'!$A$1:$V$18"}</definedName>
    <definedName name="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흥부1용TA">[1]수량산출서!$A$23:$A$42</definedName>
    <definedName name="흥부1용TAD">[1]수량산출서!$AD$23:$AD$42</definedName>
    <definedName name="흥부2용TA">[1]수량산출서!$A$43:$A$62</definedName>
    <definedName name="흥부2용TAD">[1]수량산출서!$AD$43:$AD$62</definedName>
    <definedName name="히히" localSheetId="3" hidden="1">{"'결과(하)'!$L$24"}</definedName>
    <definedName name="히히" localSheetId="0" hidden="1">{"'결과(하)'!$L$24"}</definedName>
    <definedName name="히히" localSheetId="2" hidden="1">{"'결과(하)'!$L$24"}</definedName>
    <definedName name="히히" localSheetId="4" hidden="1">{"'결과(하)'!$L$24"}</definedName>
    <definedName name="히히" hidden="1">{"'결과(하)'!$L$24"}</definedName>
    <definedName name="히ㅏㅓㅣㅏㅓㅚㅏ" hidden="1">{#N/A,#N/A,FALSE,"구조1"}</definedName>
    <definedName name="ㅏ" hidden="1">{#N/A,#N/A,FALSE,"운반시간"}</definedName>
    <definedName name="ㅏ허화" localSheetId="0" hidden="1">{#N/A,#N/A,FALSE,"골재소요량";#N/A,#N/A,FALSE,"골재소요량"}</definedName>
    <definedName name="ㅏ허화" hidden="1">{#N/A,#N/A,FALSE,"골재소요량";#N/A,#N/A,FALSE,"골재소요량"}</definedName>
    <definedName name="ㅏㅏㅏㅏㅏㅏㅏ" localSheetId="0" hidden="1">{#N/A,#N/A,FALSE,"운반시간"}</definedName>
    <definedName name="ㅏㅏㅏㅏㅏㅏㅏ" hidden="1">{#N/A,#N/A,FALSE,"운반시간"}</definedName>
    <definedName name="ㅏㅏㅏㅏㅏㅏㅏㅏㅏㅏㅏㅏㅏㅏㅏㅏㅏㅏㅏㅏㅏㅏㅏㅏㅏㅏㅏ" localSheetId="0" hidden="1">{#N/A,#N/A,FALSE,"단가표지"}</definedName>
    <definedName name="ㅏㅏㅏㅏㅏㅏㅏㅏㅏㅏㅏㅏㅏㅏㅏㅏㅏㅏㅏㅏㅏㅏㅏㅏㅏㅏㅏ" hidden="1">{#N/A,#N/A,FALSE,"단가표지"}</definedName>
    <definedName name="ㅏㅓ" hidden="1">{#N/A,#N/A,FALSE,"골재소요량";#N/A,#N/A,FALSE,"골재소요량"}</definedName>
    <definedName name="ㅏㅓ화호" localSheetId="0" hidden="1">{#N/A,#N/A,FALSE,"단가표지"}</definedName>
    <definedName name="ㅏㅓ화호" hidden="1">{#N/A,#N/A,FALSE,"단가표지"}</definedName>
    <definedName name="ㅏㅓㅏ" hidden="1">{#N/A,#N/A,FALSE,"단가표지"}</definedName>
    <definedName name="ㅏㅓㅏㅓ" hidden="1">{#N/A,#N/A,FALSE,"2~8번"}</definedName>
    <definedName name="ㅏㅓㅗ라" localSheetId="0" hidden="1">{#N/A,#N/A,FALSE,"골재소요량";#N/A,#N/A,FALSE,"골재소요량"}</definedName>
    <definedName name="ㅏㅓㅗ라" hidden="1">{#N/A,#N/A,FALSE,"골재소요량";#N/A,#N/A,FALSE,"골재소요량"}</definedName>
    <definedName name="ㅏㅓㅗㅎ" localSheetId="0" hidden="1">{#N/A,#N/A,FALSE,"운반시간"}</definedName>
    <definedName name="ㅏㅓㅗㅎ" hidden="1">{#N/A,#N/A,FALSE,"운반시간"}</definedName>
    <definedName name="ㅏㅓㅗㅓ" localSheetId="0" hidden="1">{#N/A,#N/A,FALSE,"운반시간"}</definedName>
    <definedName name="ㅏㅓㅗㅓ" hidden="1">{#N/A,#N/A,FALSE,"운반시간"}</definedName>
    <definedName name="ㅏㅓㅘ허호" localSheetId="0" hidden="1">{#N/A,#N/A,FALSE,"단가표지"}</definedName>
    <definedName name="ㅏㅓㅘ허호" hidden="1">{#N/A,#N/A,FALSE,"단가표지"}</definedName>
    <definedName name="ㅏㅓㅣㅏㅓㅣ" hidden="1">{#N/A,#N/A,FALSE,"부대2"}</definedName>
    <definedName name="ㅏㅗㅓㅏ화호" localSheetId="0" hidden="1">{#N/A,#N/A,FALSE,"표지목차"}</definedName>
    <definedName name="ㅏㅗㅓㅏ화호" hidden="1">{#N/A,#N/A,FALSE,"표지목차"}</definedName>
    <definedName name="ㅏㅣ" localSheetId="0" hidden="1">{#N/A,#N/A,FALSE,"단가표지"}</definedName>
    <definedName name="ㅏㅣ" hidden="1">{#N/A,#N/A,FALSE,"단가표지"}</definedName>
    <definedName name="ㅐㅑㅛ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0" hidden="1">{#N/A,#N/A,FALSE,"속도"}</definedName>
    <definedName name="ㅐㅔ" hidden="1">{#N/A,#N/A,FALSE,"속도"}</definedName>
    <definedName name="ㅑ" hidden="1">{#N/A,#N/A,FALSE,"조골재"}</definedName>
    <definedName name="ㅑㅕ사" localSheetId="0" hidden="1">{#N/A,#N/A,FALSE,"혼합골재"}</definedName>
    <definedName name="ㅑㅕ사" hidden="1">{#N/A,#N/A,FALSE,"혼합골재"}</definedName>
    <definedName name="ㅑㅕㅑ" localSheetId="0" hidden="1">{#N/A,#N/A,FALSE,"전력간선"}</definedName>
    <definedName name="ㅑㅕㅑ" hidden="1">{#N/A,#N/A,FALSE,"전력간선"}</definedName>
    <definedName name="ㅑㅣㅕㅕㅣㅏㅎ" localSheetId="0" hidden="1">{#N/A,#N/A,FALSE,"골재소요량";#N/A,#N/A,FALSE,"골재소요량"}</definedName>
    <definedName name="ㅑㅣㅕㅕㅣㅏㅎ" hidden="1">{#N/A,#N/A,FALSE,"골재소요량";#N/A,#N/A,FALSE,"골재소요량"}</definedName>
    <definedName name="ㅓ7" hidden="1">{#N/A,#N/A,FALSE,"단가표지"}</definedName>
    <definedName name="ㅓㄴㄱ" localSheetId="2" hidden="1">#REF!</definedName>
    <definedName name="ㅓㄴㄱ" hidden="1">#REF!</definedName>
    <definedName name="ㅓㄴㅇ러" hidden="1">{#N/A,#N/A,FALSE,"골재소요량";#N/A,#N/A,FALSE,"골재소요량"}</definedName>
    <definedName name="ㅓ롤" localSheetId="0" hidden="1">{#N/A,#N/A,FALSE,"골재소요량";#N/A,#N/A,FALSE,"골재소요량"}</definedName>
    <definedName name="ㅓ롤" hidden="1">{#N/A,#N/A,FALSE,"골재소요량";#N/A,#N/A,FALSE,"골재소요량"}</definedName>
    <definedName name="ㅓㅇㄴ" localSheetId="0" hidden="1">{#N/A,#N/A,FALSE,"단가표지"}</definedName>
    <definedName name="ㅓㅇㄴ" hidden="1">{#N/A,#N/A,FALSE,"단가표지"}</definedName>
    <definedName name="ㅓㅇ롤ㅇ" hidden="1">{#N/A,#N/A,FALSE,"혼합골재"}</definedName>
    <definedName name="ㅓㅇ호ㅓㅇ호ㅓㅇ허" localSheetId="0" hidden="1">{#N/A,#N/A,FALSE,"표지목차"}</definedName>
    <definedName name="ㅓㅇ호ㅓㅇ호ㅓㅇ허" hidden="1">{#N/A,#N/A,FALSE,"표지목차"}</definedName>
    <definedName name="ㅓㅎ렁홍" localSheetId="0" hidden="1">{#N/A,#N/A,FALSE,"혼합골재"}</definedName>
    <definedName name="ㅓㅎ렁홍" hidden="1">{#N/A,#N/A,FALSE,"혼합골재"}</definedName>
    <definedName name="ㅓㅎ로ㅗㄴ" localSheetId="0" hidden="1">{#N/A,#N/A,FALSE,"단가표지"}</definedName>
    <definedName name="ㅓㅎ로ㅗㄴ" hidden="1">{#N/A,#N/A,FALSE,"단가표지"}</definedName>
    <definedName name="ㅓㅎㅇㅎ" localSheetId="0" hidden="1">{#N/A,#N/A,FALSE,"운반시간"}</definedName>
    <definedName name="ㅓㅎㅇㅎ" hidden="1">{#N/A,#N/A,FALSE,"운반시간"}</definedName>
    <definedName name="ㅓ호" localSheetId="0" hidden="1">{#N/A,#N/A,FALSE,"구조2"}</definedName>
    <definedName name="ㅓ호" hidden="1">{#N/A,#N/A,FALSE,"구조2"}</definedName>
    <definedName name="ㅓ호ㅓ" localSheetId="0" hidden="1">{#N/A,#N/A,FALSE,"표지목차"}</definedName>
    <definedName name="ㅓ호ㅓ" hidden="1">{#N/A,#N/A,FALSE,"표지목차"}</definedName>
    <definedName name="ㅓ호ㅓㅗㄹ" localSheetId="0" hidden="1">{#N/A,#N/A,FALSE,"단가표지"}</definedName>
    <definedName name="ㅓ호ㅓㅗㄹ" hidden="1">{#N/A,#N/A,FALSE,"단가표지"}</definedName>
    <definedName name="ㅓㅏ" localSheetId="0" hidden="1">{#N/A,#N/A,FALSE,"표지목차"}</definedName>
    <definedName name="ㅓㅏ" hidden="1">{#N/A,#N/A,FALSE,"표지목차"}</definedName>
    <definedName name="ㅓㅏ호" localSheetId="0" hidden="1">{#N/A,#N/A,FALSE,"단가표지"}</definedName>
    <definedName name="ㅓㅏ호" hidden="1">{#N/A,#N/A,FALSE,"단가표지"}</definedName>
    <definedName name="ㅓㅏ호ㅓ" localSheetId="0" hidden="1">{#N/A,#N/A,FALSE,"단가표지"}</definedName>
    <definedName name="ㅓㅏ호ㅓ" hidden="1">{#N/A,#N/A,FALSE,"단가표지"}</definedName>
    <definedName name="ㅓㅏㅓ" hidden="1">{#N/A,#N/A,FALSE,"조골재"}</definedName>
    <definedName name="ㅓㅏㅓㅎ" localSheetId="0" hidden="1">{#N/A,#N/A,FALSE,"단가표지"}</definedName>
    <definedName name="ㅓㅏㅓㅎ" hidden="1">{#N/A,#N/A,FALSE,"단가표지"}</definedName>
    <definedName name="ㅓㅏㅗ하ㅗㅓㅎ" localSheetId="0" hidden="1">{#N/A,#N/A,FALSE,"혼합골재"}</definedName>
    <definedName name="ㅓㅏㅗ하ㅗㅓㅎ" hidden="1">{#N/A,#N/A,FALSE,"혼합골재"}</definedName>
    <definedName name="ㅓㅏㅣㅓㅣㅓ" hidden="1">{#N/A,#N/A,FALSE,"혼합골재"}</definedName>
    <definedName name="ㅓㅓㅓ"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ㅓㅓㅓㅓㅓㅓㅓ" localSheetId="0" hidden="1">{#N/A,#N/A,FALSE,"골재소요량";#N/A,#N/A,FALSE,"골재소요량"}</definedName>
    <definedName name="ㅓㅓㅓㅓㅓㅓㅓㅓㅓㅓㅓ" hidden="1">{#N/A,#N/A,FALSE,"골재소요량";#N/A,#N/A,FALSE,"골재소요량"}</definedName>
    <definedName name="ㅓㅓㅗ" hidden="1">{#N/A,#N/A,FALSE,"조골재"}</definedName>
    <definedName name="ㅓㅕ" localSheetId="0" hidden="1">{#N/A,#N/A,FALSE,"조골재"}</definedName>
    <definedName name="ㅓㅕ" hidden="1">{#N/A,#N/A,FALSE,"조골재"}</definedName>
    <definedName name="ㅓㅗ" localSheetId="0" hidden="1">{#N/A,"수불부",FALSE,"사급자재수불서";#N/A,"수불부",FALSE,"사급자재수불서"}</definedName>
    <definedName name="ㅓㅗ" hidden="1">{#N/A,"수불부",FALSE,"사급자재수불서";#N/A,"수불부",FALSE,"사급자재수불서"}</definedName>
    <definedName name="ㅓㅗㅅㄹ" hidden="1">{#N/A,#N/A,FALSE,"조골재"}</definedName>
    <definedName name="ㅓㅗㅎㄹ" localSheetId="0" hidden="1">{#N/A,#N/A,FALSE,"조골재"}</definedName>
    <definedName name="ㅓㅗㅎㄹ" hidden="1">{#N/A,#N/A,FALSE,"조골재"}</definedName>
    <definedName name="ㅓㅗㅎ러ㅗㅎ러" localSheetId="0" hidden="1">{#N/A,#N/A,FALSE,"혼합골재"}</definedName>
    <definedName name="ㅓㅗㅎ러ㅗㅎ러" hidden="1">{#N/A,#N/A,FALSE,"혼합골재"}</definedName>
    <definedName name="ㅓㅗㅎ러ㅗ호ㅓ" localSheetId="0" hidden="1">{#N/A,#N/A,FALSE,"단가표지"}</definedName>
    <definedName name="ㅓㅗㅎ러ㅗ호ㅓ" hidden="1">{#N/A,#N/A,FALSE,"단가표지"}</definedName>
    <definedName name="ㅓㅗ허" localSheetId="0" hidden="1">{#N/A,#N/A,FALSE,"조골재"}</definedName>
    <definedName name="ㅓㅗ허" hidden="1">{#N/A,#N/A,FALSE,"조골재"}</definedName>
    <definedName name="ㅓㅗ허ㅗㄹ" localSheetId="0" hidden="1">{#N/A,#N/A,FALSE,"운반시간"}</definedName>
    <definedName name="ㅓㅗ허ㅗㄹ" hidden="1">{#N/A,#N/A,FALSE,"운반시간"}</definedName>
    <definedName name="ㅓㅗ허ㅗㅎㄹ" localSheetId="0" hidden="1">{#N/A,#N/A,FALSE,"골재소요량";#N/A,#N/A,FALSE,"골재소요량"}</definedName>
    <definedName name="ㅓㅗ허ㅗㅎㄹ" hidden="1">{#N/A,#N/A,FALSE,"골재소요량";#N/A,#N/A,FALSE,"골재소요량"}</definedName>
    <definedName name="ㅓㅗ허ㅗㅎ러" localSheetId="0" hidden="1">{#N/A,#N/A,FALSE,"운반시간"}</definedName>
    <definedName name="ㅓㅗ허ㅗㅎ러" hidden="1">{#N/A,#N/A,FALSE,"운반시간"}</definedName>
    <definedName name="ㅓㅗ헝홍허" localSheetId="0" hidden="1">{#N/A,#N/A,FALSE,"골재소요량";#N/A,#N/A,FALSE,"골재소요량"}</definedName>
    <definedName name="ㅓㅗ헝홍허" hidden="1">{#N/A,#N/A,FALSE,"골재소요량";#N/A,#N/A,FALSE,"골재소요량"}</definedName>
    <definedName name="ㅓㅗ헣ㄹ" localSheetId="0" hidden="1">{#N/A,#N/A,FALSE,"단가표지"}</definedName>
    <definedName name="ㅓㅗ헣ㄹ" hidden="1">{#N/A,#N/A,FALSE,"단가표지"}</definedName>
    <definedName name="ㅓㅗ헣러" localSheetId="0" hidden="1">{#N/A,#N/A,FALSE,"단가표지"}</definedName>
    <definedName name="ㅓㅗ헣러" hidden="1">{#N/A,#N/A,FALSE,"단가표지"}</definedName>
    <definedName name="ㅓㅗ헣로ㅓ" localSheetId="0" hidden="1">{#N/A,#N/A,FALSE,"조골재"}</definedName>
    <definedName name="ㅓㅗ헣로ㅓ" hidden="1">{#N/A,#N/A,FALSE,"조골재"}</definedName>
    <definedName name="ㅓㅗ헣호ㅓ" localSheetId="0" hidden="1">{#N/A,#N/A,FALSE,"조골재"}</definedName>
    <definedName name="ㅓㅗ헣호ㅓ" hidden="1">{#N/A,#N/A,FALSE,"조골재"}</definedName>
    <definedName name="ㅓㅗ호" localSheetId="0" hidden="1">{#N/A,#N/A,FALSE,"단가표지"}</definedName>
    <definedName name="ㅓㅗ호" hidden="1">{#N/A,#N/A,FALSE,"단가표지"}</definedName>
    <definedName name="ㅓㅗ호ㅓㅗ" localSheetId="0" hidden="1">{#N/A,#N/A,FALSE,"2~8번"}</definedName>
    <definedName name="ㅓㅗ호ㅓㅗ" hidden="1">{#N/A,#N/A,FALSE,"2~8번"}</definedName>
    <definedName name="ㅓㅗㅓ" hidden="1">{#N/A,#N/A,FALSE,"2~8번"}</definedName>
    <definedName name="ㅓㅗㅗ" localSheetId="0" hidden="1">{#N/A,#N/A,FALSE,"단가표지"}</definedName>
    <definedName name="ㅓㅗㅗ" hidden="1">{#N/A,#N/A,FALSE,"단가표지"}</definedName>
    <definedName name="ㅓㅗㅗㅓㅗㅓㅗㅓㅗ" localSheetId="3" hidden="1">{"'중기작업1'!$A$1:$V$18"}</definedName>
    <definedName name="ㅓㅗㅗㅓㅗㅓㅗㅓㅗ" localSheetId="0" hidden="1">{"'중기작업1'!$A$1:$V$18"}</definedName>
    <definedName name="ㅓㅗㅗㅓㅗㅓㅗㅓㅗ" localSheetId="2" hidden="1">{"'중기작업1'!$A$1:$V$18"}</definedName>
    <definedName name="ㅓㅗㅗㅓㅗㅓㅗㅓㅗ" localSheetId="4" hidden="1">{"'중기작업1'!$A$1:$V$18"}</definedName>
    <definedName name="ㅓㅗㅗㅓㅗㅓㅗㅓㅗ" hidden="1">{"'중기작업1'!$A$1:$V$18"}</definedName>
    <definedName name="ㅓㅗㅗㅗ" localSheetId="0" hidden="1">{#N/A,#N/A,FALSE,"골재소요량";#N/A,#N/A,FALSE,"골재소요량"}</definedName>
    <definedName name="ㅓㅗㅗㅗ" hidden="1">{#N/A,#N/A,FALSE,"골재소요량";#N/A,#N/A,FALSE,"골재소요량"}</definedName>
    <definedName name="ㅔ3" hidden="1">{#N/A,#N/A,FALSE,"배수1"}</definedName>
    <definedName name="ㅔㅁ" localSheetId="2" hidden="1">#REF!</definedName>
    <definedName name="ㅔㅁ" hidden="1">#REF!</definedName>
    <definedName name="ㅔㅐㅔ" localSheetId="0" hidden="1">{#N/A,"수불부",FALSE,"사급자재수불서";#N/A,"수불부",FALSE,"사급자재수불서"}</definedName>
    <definedName name="ㅔㅐㅔ" hidden="1">{#N/A,"수불부",FALSE,"사급자재수불서";#N/A,"수불부",FALSE,"사급자재수불서"}</definedName>
    <definedName name="ㅔㅔ" localSheetId="2" hidden="1">#REF!</definedName>
    <definedName name="ㅔㅔ" hidden="1">#REF!</definedName>
    <definedName name="ㅕ겨겨"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localSheetId="0" hidden="1">{#N/A,#N/A,FALSE,"2~8번"}</definedName>
    <definedName name="ㅕㅑ" hidden="1">{#N/A,#N/A,FALSE,"2~8번"}</definedName>
    <definedName name="ㅕㅑㅑㅑ" localSheetId="0" hidden="1">{#N/A,#N/A,FALSE,"조골재"}</definedName>
    <definedName name="ㅕㅑㅑㅑ" hidden="1">{#N/A,#N/A,FALSE,"조골재"}</definedName>
    <definedName name="ㅕㅕㅕ" localSheetId="0" hidden="1">{#N/A,#N/A,FALSE,"혼합골재"}</definedName>
    <definedName name="ㅕㅕㅕ" hidden="1">{#N/A,#N/A,FALSE,"혼합골재"}</definedName>
    <definedName name="ㅕㅕㅕㅕ" localSheetId="0" hidden="1">{#N/A,#N/A,FALSE,"표지목차"}</definedName>
    <definedName name="ㅕㅕㅕㅕ" hidden="1">{#N/A,#N/A,FALSE,"표지목차"}</definedName>
    <definedName name="ㅕㅕㅕㅕㅕ" localSheetId="0" hidden="1">{#N/A,#N/A,FALSE,"운반시간"}</definedName>
    <definedName name="ㅕㅕㅕㅕㅕ" hidden="1">{#N/A,#N/A,FALSE,"운반시간"}</definedName>
    <definedName name="ㅕㅕㅕㅕㅕㅕ" localSheetId="0" hidden="1">{#N/A,#N/A,FALSE,"단가표지"}</definedName>
    <definedName name="ㅕㅕㅕㅕㅕㅕ" hidden="1">{#N/A,#N/A,FALSE,"단가표지"}</definedName>
    <definedName name="ㅕㅕㅕㅕㅕㅕㅕㅕ" localSheetId="0" hidden="1">{#N/A,#N/A,FALSE,"조골재"}</definedName>
    <definedName name="ㅕㅕㅕㅕㅕㅕㅕㅕ" hidden="1">{#N/A,#N/A,FALSE,"조골재"}</definedName>
    <definedName name="ㅗㄱㄷ" localSheetId="0" hidden="1">{"'중기작업1'!$A$1:$V$18"}</definedName>
    <definedName name="ㅗㄱㄷ" hidden="1">{"'중기작업1'!$A$1:$V$18"}</definedName>
    <definedName name="ㅗㄹㄶ" localSheetId="0" hidden="1">{#N/A,#N/A,FALSE,"조골재"}</definedName>
    <definedName name="ㅗㄹㄶ" hidden="1">{#N/A,#N/A,FALSE,"조골재"}</definedName>
    <definedName name="ㅗㄹㅇ노" hidden="1">{#N/A,#N/A,FALSE,"속도"}</definedName>
    <definedName name="ㅗㄹㅇㅋ" localSheetId="0" hidden="1">{"'중기작업1'!$A$1:$V$18"}</definedName>
    <definedName name="ㅗㄹㅇㅋ" hidden="1">{"'중기작업1'!$A$1:$V$18"}</definedName>
    <definedName name="ㅗㄹ호" hidden="1">{#N/A,#N/A,FALSE,"운반시간"}</definedName>
    <definedName name="ㅗㅅㄱ" hidden="1">{#N/A,#N/A,TRUE,"토적및재료집계";#N/A,#N/A,TRUE,"토적및재료집계";#N/A,#N/A,TRUE,"단위량"}</definedName>
    <definedName name="ㅗㅇㄹㅋ" localSheetId="0" hidden="1">{"'중기작업1'!$A$1:$V$18"}</definedName>
    <definedName name="ㅗㅇㄹㅋ" hidden="1">{"'중기작업1'!$A$1:$V$18"}</definedName>
    <definedName name="ㅗ옹" localSheetId="3" hidden="1">{"'제조(순번)'!$A$386:$A$387","'제조(순번)'!$A$1:$H$399"}</definedName>
    <definedName name="ㅗ옹" localSheetId="0" hidden="1">{"'제조(순번)'!$A$386:$A$387","'제조(순번)'!$A$1:$H$399"}</definedName>
    <definedName name="ㅗ옹" localSheetId="2" hidden="1">{"'제조(순번)'!$A$386:$A$387","'제조(순번)'!$A$1:$H$399"}</definedName>
    <definedName name="ㅗ옹" localSheetId="4" hidden="1">{"'제조(순번)'!$A$386:$A$387","'제조(순번)'!$A$1:$H$399"}</definedName>
    <definedName name="ㅗ옹" hidden="1">{"'제조(순번)'!$A$386:$A$387","'제조(순번)'!$A$1:$H$399"}</definedName>
    <definedName name="ㅗㅋㄱㄷ" localSheetId="0" hidden="1">{"'중기작업1'!$A$1:$V$18"}</definedName>
    <definedName name="ㅗㅋㄱㄷ" hidden="1">{"'중기작업1'!$A$1:$V$18"}</definedName>
    <definedName name="ㅗㅍ초" localSheetId="0" hidden="1">{#N/A,#N/A,FALSE,"2~8번"}</definedName>
    <definedName name="ㅗㅍ초" hidden="1">{#N/A,#N/A,FALSE,"2~8번"}</definedName>
    <definedName name="ㅗㅎㄴ" localSheetId="0" hidden="1">{#N/A,#N/A,FALSE,"골재소요량";#N/A,#N/A,FALSE,"골재소요량"}</definedName>
    <definedName name="ㅗㅎㄴ" hidden="1">{#N/A,#N/A,FALSE,"골재소요량";#N/A,#N/A,FALSE,"골재소요량"}</definedName>
    <definedName name="ㅗㅎㄴㄹ" localSheetId="0" hidden="1">{#N/A,#N/A,FALSE,"단가표지"}</definedName>
    <definedName name="ㅗㅎㄴㄹ" hidden="1">{#N/A,#N/A,FALSE,"단가표지"}</definedName>
    <definedName name="ㅗㅎ로ㅜ" localSheetId="0" hidden="1">{#N/A,#N/A,FALSE,"운반시간"}</definedName>
    <definedName name="ㅗㅎ로ㅜ" hidden="1">{#N/A,#N/A,FALSE,"운반시간"}</definedName>
    <definedName name="ㅗㅎ론ㄹ" localSheetId="0" hidden="1">{#N/A,#N/A,FALSE,"표지목차"}</definedName>
    <definedName name="ㅗㅎ론ㄹ" hidden="1">{#N/A,#N/A,FALSE,"표지목차"}</definedName>
    <definedName name="ㅗㅎ롯홋ㄱ" localSheetId="0" hidden="1">{#N/A,#N/A,FALSE,"혼합골재"}</definedName>
    <definedName name="ㅗㅎ롯홋ㄱ" hidden="1">{#N/A,#N/A,FALSE,"혼합골재"}</definedName>
    <definedName name="ㅗㅎㅇㅁㄹㅇㅎ" localSheetId="0" hidden="1">{#N/A,"수불부",FALSE,"사급자재수불서";#N/A,"수불부",FALSE,"사급자재수불서"}</definedName>
    <definedName name="ㅗㅎㅇㅁㄹㅇㅎ" hidden="1">{#N/A,"수불부",FALSE,"사급자재수불서";#N/A,"수불부",FALSE,"사급자재수불서"}</definedName>
    <definedName name="ㅗㅎㅎㅌㄹㅋㅅ" localSheetId="0" hidden="1">{#N/A,#N/A,FALSE,"2~8번"}</definedName>
    <definedName name="ㅗㅎㅎㅌㄹㅋㅅ" hidden="1">{#N/A,#N/A,FALSE,"2~8번"}</definedName>
    <definedName name="ㅗ허ㅗ" localSheetId="0" hidden="1">{#N/A,#N/A,FALSE,"단가표지"}</definedName>
    <definedName name="ㅗ허ㅗ" hidden="1">{#N/A,#N/A,FALSE,"단가표지"}</definedName>
    <definedName name="ㅗ호" localSheetId="0" hidden="1">{#N/A,#N/A,FALSE,"단가표지"}</definedName>
    <definedName name="ㅗ호" hidden="1">{#N/A,#N/A,FALSE,"단가표지"}</definedName>
    <definedName name="ㅗ흐츠ㅡ" localSheetId="0" hidden="1">{"'중기작업1'!$A$1:$V$18"}</definedName>
    <definedName name="ㅗ흐츠ㅡ" hidden="1">{"'중기작업1'!$A$1:$V$18"}</definedName>
    <definedName name="ㅗㅓ" hidden="1">{#N/A,#N/A,FALSE,"조골재"}</definedName>
    <definedName name="ㅗㅓ쇼ㅓㅕㄷ쇼ㅓㅕㄷㅅ" localSheetId="0" hidden="1">{#N/A,#N/A,FALSE,"단가표지"}</definedName>
    <definedName name="ㅗㅓ쇼ㅓㅕㄷ쇼ㅓㅕㄷㅅ" hidden="1">{#N/A,#N/A,FALSE,"단가표지"}</definedName>
    <definedName name="ㅗㅓㅎ로ㅓㅎㄹ" localSheetId="0" hidden="1">{#N/A,#N/A,FALSE,"표지목차"}</definedName>
    <definedName name="ㅗㅓㅎ로ㅓㅎㄹ" hidden="1">{#N/A,#N/A,FALSE,"표지목차"}</definedName>
    <definedName name="ㅗㅓㅗ" hidden="1">{#N/A,#N/A,FALSE,"골재소요량";#N/A,#N/A,FALSE,"골재소요량"}</definedName>
    <definedName name="ㅗㅗㅗ"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ㅗ" localSheetId="3" hidden="1">{"'중기작업1'!$A$1:$V$18"}</definedName>
    <definedName name="ㅗㅗㅗㅗㅗ" localSheetId="0" hidden="1">{"'중기작업1'!$A$1:$V$18"}</definedName>
    <definedName name="ㅗㅗㅗㅗㅗ" localSheetId="2" hidden="1">{"'중기작업1'!$A$1:$V$18"}</definedName>
    <definedName name="ㅗㅗㅗㅗㅗ" localSheetId="4" hidden="1">{"'중기작업1'!$A$1:$V$18"}</definedName>
    <definedName name="ㅗㅗㅗㅗㅗ" hidden="1">{"'중기작업1'!$A$1:$V$18"}</definedName>
    <definedName name="ㅗㅠㅋㄴㅇ" localSheetId="0" hidden="1">{"'중기작업1'!$A$1:$V$18"}</definedName>
    <definedName name="ㅗㅠㅋㄴㅇ" hidden="1">{"'중기작업1'!$A$1:$V$18"}</definedName>
    <definedName name="ㅗㅠㅍ" localSheetId="0" hidden="1">{#N/A,#N/A,FALSE,"혼합골재"}</definedName>
    <definedName name="ㅗㅠㅍ" hidden="1">{#N/A,#N/A,FALSE,"혼합골재"}</definedName>
    <definedName name="ㅘㅓ" hidden="1">{#N/A,#N/A,FALSE,"운반시간"}</definedName>
    <definedName name="ㅘㅗ허ㅎ" localSheetId="2" hidden="1">#REF!</definedName>
    <definedName name="ㅘㅗ허ㅎ" hidden="1">#REF!</definedName>
    <definedName name="ㅛ" hidden="1">{#N/A,#N/A,TRUE,"토적및재료집계";#N/A,#N/A,TRUE,"토적및재료집계";#N/A,#N/A,TRUE,"단위량"}</definedName>
    <definedName name="ㅛ셔됴ㅕ" localSheetId="0" hidden="1">{#N/A,#N/A,FALSE,"운반시간"}</definedName>
    <definedName name="ㅛ셔됴ㅕ" hidden="1">{#N/A,#N/A,FALSE,"운반시간"}</definedName>
    <definedName name="ㅛ셔으ㅜㅅ구" localSheetId="0" hidden="1">{#N/A,#N/A,FALSE,"2~8번"}</definedName>
    <definedName name="ㅛ셔으ㅜㅅ구" hidden="1">{#N/A,#N/A,FALSE,"2~8번"}</definedName>
    <definedName name="ㅛㅇ수ㅜㅛㅅㅇ" localSheetId="0" hidden="1">{#N/A,#N/A,FALSE,"2~8번"}</definedName>
    <definedName name="ㅛㅇ수ㅜㅛㅅㅇ" hidden="1">{#N/A,#N/A,FALSE,"2~8번"}</definedName>
    <definedName name="ㅛㅓㄴㄱ5" localSheetId="0" hidden="1">{#N/A,#N/A,FALSE,"단가표지"}</definedName>
    <definedName name="ㅛㅓㄴㄱ5" hidden="1">{#N/A,#N/A,FALSE,"단가표지"}</definedName>
    <definedName name="ㅛㅕㅑ" hidden="1">#REF!</definedName>
    <definedName name="ㅛㅕㅕㅑㅓ" localSheetId="0" hidden="1">{#N/A,#N/A,FALSE,"표지목차"}</definedName>
    <definedName name="ㅛㅕㅕㅑㅓ" hidden="1">{#N/A,#N/A,FALSE,"표지목차"}</definedName>
    <definedName name="ㅛㅛ" localSheetId="0" hidden="1">{#N/A,#N/A,FALSE,"골재소요량";#N/A,#N/A,FALSE,"골재소요량"}</definedName>
    <definedName name="ㅛㅛ" hidden="1">{#N/A,#N/A,FALSE,"골재소요량";#N/A,#N/A,FALSE,"골재소요량"}</definedName>
    <definedName name="ㅛㅛㅛㅛㅛㅛ" localSheetId="0" hidden="1">{#N/A,#N/A,FALSE,"골재소요량";#N/A,#N/A,FALSE,"골재소요량"}</definedName>
    <definedName name="ㅛㅛㅛㅛㅛㅛ" hidden="1">{#N/A,#N/A,FALSE,"골재소요량";#N/A,#N/A,FALSE,"골재소요량"}</definedName>
    <definedName name="ㅛㅛㅛㅛㅛㅛㅛ" localSheetId="0" hidden="1">{#N/A,#N/A,FALSE,"단가표지"}</definedName>
    <definedName name="ㅛㅛㅛㅛㅛㅛㅛ" hidden="1">{#N/A,#N/A,FALSE,"단가표지"}</definedName>
    <definedName name="ㅛㅠㅗㄱ셔ㅛ" localSheetId="0" hidden="1">{#N/A,#N/A,FALSE,"조골재"}</definedName>
    <definedName name="ㅛㅠㅗㄱ셔ㅛ" hidden="1">{#N/A,#N/A,FALSE,"조골재"}</definedName>
    <definedName name="ㅜ" localSheetId="0" hidden="1">{#N/A,#N/A,FALSE,"혼합골재"}</definedName>
    <definedName name="ㅜ" hidden="1">{#N/A,#N/A,FALSE,"혼합골재"}</definedName>
    <definedName name="ㅜㄴ" localSheetId="0" hidden="1">{#N/A,#N/A,FALSE,"운반시간"}</definedName>
    <definedName name="ㅜㄴ" hidden="1">{#N/A,#N/A,FALSE,"운반시간"}</definedName>
    <definedName name="ㅜㄴㄱ" localSheetId="0" hidden="1">{#N/A,#N/A,FALSE,"운반시간"}</definedName>
    <definedName name="ㅜㄴㄱ" hidden="1">{#N/A,#N/A,FALSE,"운반시간"}</definedName>
    <definedName name="ㅜㄹ윤" localSheetId="0" hidden="1">{#N/A,#N/A,FALSE,"단가표지"}</definedName>
    <definedName name="ㅜㄹ윤" hidden="1">{#N/A,#N/A,FALSE,"단가표지"}</definedName>
    <definedName name="ㅜㅁㄻ" localSheetId="2" hidden="1">#REF!</definedName>
    <definedName name="ㅜㅁㄻ" hidden="1">#REF!</definedName>
    <definedName name="ㅜㅇㅋㄹ" localSheetId="0" hidden="1">{"'중기작업1'!$A$1:$V$18"}</definedName>
    <definedName name="ㅜㅇㅋㄹ" hidden="1">{"'중기작업1'!$A$1:$V$18"}</definedName>
    <definedName name="ㅜㅇㅌㅋㄹ" localSheetId="0" hidden="1">{"'중기작업1'!$A$1:$V$18"}</definedName>
    <definedName name="ㅜㅇㅌㅋㄹ" hidden="1">{"'중기작업1'!$A$1:$V$18"}</definedName>
    <definedName name="ㅜ여숫유" localSheetId="0" hidden="1">{#N/A,#N/A,FALSE,"운반시간"}</definedName>
    <definedName name="ㅜ여숫유" hidden="1">{#N/A,#N/A,FALSE,"운반시간"}</definedName>
    <definedName name="ㅜㅊㅋㅍㅌ" localSheetId="0" hidden="1">{"'중기작업1'!$A$1:$V$18"}</definedName>
    <definedName name="ㅜㅊㅋㅍㅌ" hidden="1">{"'중기작업1'!$A$1:$V$18"}</definedName>
    <definedName name="ㅜㅊㅌㅍ" localSheetId="0" hidden="1">{"'중기작업1'!$A$1:$V$18"}</definedName>
    <definedName name="ㅜㅊㅌㅍ" hidden="1">{"'중기작업1'!$A$1:$V$18"}</definedName>
    <definedName name="ㅜㅊㅍ" localSheetId="0" hidden="1">{"'중기작업1'!$A$1:$V$18"}</definedName>
    <definedName name="ㅜㅊㅍ" hidden="1">{"'중기작업1'!$A$1:$V$18"}</definedName>
    <definedName name="ㅜㅊㅍㅌ" localSheetId="0" hidden="1">{"'중기작업1'!$A$1:$V$18"}</definedName>
    <definedName name="ㅜㅊㅍㅌ" hidden="1">{"'중기작업1'!$A$1:$V$18"}</definedName>
    <definedName name="ㅜㅋㅇㄹ" localSheetId="0" hidden="1">{"'중기작업1'!$A$1:$V$18"}</definedName>
    <definedName name="ㅜㅋㅇㄹ" hidden="1">{"'중기작업1'!$A$1:$V$18"}</definedName>
    <definedName name="ㅜㅋㅊㅍ" localSheetId="0" hidden="1">{#N/A,#N/A,FALSE,"조골재"}</definedName>
    <definedName name="ㅜㅋㅊㅍ" hidden="1">{#N/A,#N/A,FALSE,"조골재"}</definedName>
    <definedName name="ㅜㅌ" localSheetId="0" hidden="1">{"'중기작업1'!$A$1:$V$18"}</definedName>
    <definedName name="ㅜㅌ" hidden="1">{"'중기작업1'!$A$1:$V$18"}</definedName>
    <definedName name="ㅜㅌㅀ" localSheetId="0" hidden="1">{"'중기작업1'!$A$1:$V$18"}</definedName>
    <definedName name="ㅜㅌㅀ" hidden="1">{"'중기작업1'!$A$1:$V$18"}</definedName>
    <definedName name="ㅜㅌㅊㅍ" localSheetId="0" hidden="1">{"'중기작업1'!$A$1:$V$18"}</definedName>
    <definedName name="ㅜㅌㅊㅍ" hidden="1">{"'중기작업1'!$A$1:$V$18"}</definedName>
    <definedName name="ㅜㅌㅋㄹ" localSheetId="0" hidden="1">{"'중기작업1'!$A$1:$V$18"}</definedName>
    <definedName name="ㅜㅌㅋㄹ" hidden="1">{"'중기작업1'!$A$1:$V$18"}</definedName>
    <definedName name="ㅜㅍㅊ" localSheetId="0" hidden="1">{"'중기작업1'!$A$1:$V$18"}</definedName>
    <definedName name="ㅜㅍㅊ" hidden="1">{"'중기작업1'!$A$1:$V$18"}</definedName>
    <definedName name="ㅜㅍㅊㅊ" localSheetId="0" hidden="1">{"'중기작업1'!$A$1:$V$18"}</definedName>
    <definedName name="ㅜㅍㅊㅊ" hidden="1">{"'중기작업1'!$A$1:$V$18"}</definedName>
    <definedName name="ㅜㅍ추ㅠ" localSheetId="0" hidden="1">{#N/A,#N/A,FALSE,"혼합골재"}</definedName>
    <definedName name="ㅜㅍ추ㅠ" hidden="1">{#N/A,#N/A,FALSE,"혼합골재"}</definedName>
    <definedName name="ㅜㅎㄴ" localSheetId="0" hidden="1">{#N/A,#N/A,FALSE,"골재소요량";#N/A,#N/A,FALSE,"골재소요량"}</definedName>
    <definedName name="ㅜㅎㄴ" hidden="1">{#N/A,#N/A,FALSE,"골재소요량";#N/A,#N/A,FALSE,"골재소요량"}</definedName>
    <definedName name="ㅜㅎㅅㄱㄴ" localSheetId="0" hidden="1">{#N/A,#N/A,FALSE,"단가표지"}</definedName>
    <definedName name="ㅜㅎㅅㄱㄴ" hidden="1">{#N/A,#N/A,FALSE,"단가표지"}</definedName>
    <definedName name="ㅜ후ㅗㅜㅗ" localSheetId="0" hidden="1">{#N/A,#N/A,FALSE,"단가표지"}</definedName>
    <definedName name="ㅜ후ㅗㅜㅗ" hidden="1">{#N/A,#N/A,FALSE,"단가표지"}</definedName>
    <definedName name="ㅜㅏㅣ" hidden="1">#REF!</definedName>
    <definedName name="ㅜㅗㄷㄱ" localSheetId="0" hidden="1">{"'중기작업1'!$A$1:$V$18"}</definedName>
    <definedName name="ㅜㅗㄷㄱ" hidden="1">{"'중기작업1'!$A$1:$V$18"}</definedName>
    <definedName name="ㅜㅗㅇㅎㅌ" localSheetId="0" hidden="1">{#N/A,#N/A,FALSE,"단가표지"}</definedName>
    <definedName name="ㅜㅗㅇㅎㅌ" hidden="1">{#N/A,#N/A,FALSE,"단가표지"}</definedName>
    <definedName name="ㅜㅗㅇ훟" localSheetId="0" hidden="1">{#N/A,#N/A,FALSE,"단가표지"}</definedName>
    <definedName name="ㅜㅗㅇ훟" hidden="1">{#N/A,#N/A,FALSE,"단가표지"}</definedName>
    <definedName name="ㅜㅗㅗㅗㅇㅎ" localSheetId="0" hidden="1">{#N/A,#N/A,FALSE,"운반시간"}</definedName>
    <definedName name="ㅜㅗㅗㅗㅇㅎ" hidden="1">{#N/A,#N/A,FALSE,"운반시간"}</definedName>
    <definedName name="ㅜㅜㅜ" localSheetId="0" hidden="1">{"'중기작업1'!$A$1:$V$18"}</definedName>
    <definedName name="ㅜㅜㅜ" hidden="1">{"'중기작업1'!$A$1:$V$18"}</definedName>
    <definedName name="ㅜㅠ푸" localSheetId="0" hidden="1">{#N/A,#N/A,FALSE,"운반시간"}</definedName>
    <definedName name="ㅜㅠ푸" hidden="1">{#N/A,#N/A,FALSE,"운반시간"}</definedName>
    <definedName name="ㅜㅠㅠ" localSheetId="0" hidden="1">{#N/A,#N/A,FALSE,"골재소요량";#N/A,#N/A,FALSE,"골재소요량"}</definedName>
    <definedName name="ㅜㅠㅠ" hidden="1">{#N/A,#N/A,FALSE,"골재소요량";#N/A,#N/A,FALSE,"골재소요량"}</definedName>
    <definedName name="ㅝㅎㄹ" localSheetId="0" hidden="1">{#N/A,#N/A,FALSE,"단가표지"}</definedName>
    <definedName name="ㅝㅎㄹ" hidden="1">{#N/A,#N/A,FALSE,"단가표지"}</definedName>
    <definedName name="ㅝㅎㄹ촉ㅇ" localSheetId="0" hidden="1">{#N/A,#N/A,FALSE,"조골재"}</definedName>
    <definedName name="ㅝㅎㄹ촉ㅇ" hidden="1">{#N/A,#N/A,FALSE,"조골재"}</definedName>
    <definedName name="ㅠㄱ소슈" localSheetId="0" hidden="1">{#N/A,#N/A,FALSE,"골재소요량";#N/A,#N/A,FALSE,"골재소요량"}</definedName>
    <definedName name="ㅠㄱ소슈" hidden="1">{#N/A,#N/A,FALSE,"골재소요량";#N/A,#N/A,FALSE,"골재소요량"}</definedName>
    <definedName name="ㅠㄴ" localSheetId="0" hidden="1">{#N/A,#N/A,FALSE,"조골재"}</definedName>
    <definedName name="ㅠㄴ" hidden="1">{#N/A,#N/A,FALSE,"조골재"}</definedName>
    <definedName name="ㅠㄹㅇㄴㄴㄹㅇ" localSheetId="0" hidden="1">{#N/A,#N/A,FALSE,"단가표지"}</definedName>
    <definedName name="ㅠㄹㅇㄴㄴㄹㅇ" hidden="1">{#N/A,#N/A,FALSE,"단가표지"}</definedName>
    <definedName name="ㅠ로" localSheetId="0" hidden="1">{"'중기작업1'!$A$1:$V$18"}</definedName>
    <definedName name="ㅠ로" hidden="1">{"'중기작업1'!$A$1:$V$18"}</definedName>
    <definedName name="ㅠ뮤ㅐ" hidden="1">#REF!</definedName>
    <definedName name="ㅠㅅ롯고" localSheetId="0" hidden="1">{#N/A,#N/A,FALSE,"골재소요량";#N/A,#N/A,FALSE,"골재소요량"}</definedName>
    <definedName name="ㅠㅅ롯고" hidden="1">{#N/A,#N/A,FALSE,"골재소요량";#N/A,#N/A,FALSE,"골재소요량"}</definedName>
    <definedName name="ㅠ숑ㄱ쇼ㅠㅠㅅ" localSheetId="0" hidden="1">{#N/A,#N/A,FALSE,"단가표지"}</definedName>
    <definedName name="ㅠ숑ㄱ쇼ㅠㅠㅅ" hidden="1">{#N/A,#N/A,FALSE,"단가표지"}</definedName>
    <definedName name="ㅠㅇ" localSheetId="0" hidden="1">{"'중기작업1'!$A$1:$V$18"}</definedName>
    <definedName name="ㅠㅇ" hidden="1">{"'중기작업1'!$A$1:$V$18"}</definedName>
    <definedName name="ㅠㅇㄴㅋ" localSheetId="0" hidden="1">{"'중기작업1'!$A$1:$V$18"}</definedName>
    <definedName name="ㅠㅇㄴㅋ" hidden="1">{"'중기작업1'!$A$1:$V$18"}</definedName>
    <definedName name="ㅠㅇㄴㅋㄹ" localSheetId="0" hidden="1">{"'중기작업1'!$A$1:$V$18"}</definedName>
    <definedName name="ㅠㅇㄴㅋㄹ" hidden="1">{"'중기작업1'!$A$1:$V$18"}</definedName>
    <definedName name="ㅠㅇㄹㄴㅋ" localSheetId="0" hidden="1">{"'중기작업1'!$A$1:$V$18"}</definedName>
    <definedName name="ㅠㅇㄹㄴㅋ" hidden="1">{"'중기작업1'!$A$1:$V$18"}</definedName>
    <definedName name="ㅠㅇㅋ" localSheetId="0" hidden="1">{"'중기작업1'!$A$1:$V$18"}</definedName>
    <definedName name="ㅠㅇㅋ" hidden="1">{"'중기작업1'!$A$1:$V$18"}</definedName>
    <definedName name="ㅠㅇ쿠" localSheetId="0" hidden="1">{"'중기작업1'!$A$1:$V$18"}</definedName>
    <definedName name="ㅠㅇ쿠" hidden="1">{"'중기작업1'!$A$1:$V$18"}</definedName>
    <definedName name="ㅠㅊㅌ퓿ㅌ" localSheetId="0" hidden="1">{#N/A,#N/A,FALSE,"2~8번"}</definedName>
    <definedName name="ㅠㅊㅌ퓿ㅌ" hidden="1">{#N/A,#N/A,FALSE,"2~8번"}</definedName>
    <definedName name="ㅠㅊㅍㅌ" localSheetId="0" hidden="1">{#N/A,#N/A,FALSE,"단가표지"}</definedName>
    <definedName name="ㅠㅊㅍㅌ" hidden="1">{#N/A,#N/A,FALSE,"단가표지"}</definedName>
    <definedName name="ㅠㅊㅍ튜" localSheetId="0" hidden="1">{#N/A,#N/A,FALSE,"단가표지"}</definedName>
    <definedName name="ㅠㅊㅍ튜" hidden="1">{#N/A,#N/A,FALSE,"단가표지"}</definedName>
    <definedName name="ㅠㅊㅍ튵ㅊ" localSheetId="0" hidden="1">{#N/A,#N/A,FALSE,"운반시간"}</definedName>
    <definedName name="ㅠㅊㅍ튵ㅊ" hidden="1">{#N/A,#N/A,FALSE,"운반시간"}</definedName>
    <definedName name="ㅠㅊ픁츄" localSheetId="0" hidden="1">{#N/A,#N/A,FALSE,"단가표지"}</definedName>
    <definedName name="ㅠㅊ픁츄" hidden="1">{#N/A,#N/A,FALSE,"단가표지"}</definedName>
    <definedName name="ㅠㅍ"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 localSheetId="0" hidden="1">{#N/A,#N/A,FALSE,"단가표지"}</definedName>
    <definedName name="ㅠㅍㅊ" hidden="1">{#N/A,#N/A,FALSE,"단가표지"}</definedName>
    <definedName name="ㅠㅍㅊ튳" localSheetId="0" hidden="1">{#N/A,#N/A,FALSE,"표지목차"}</definedName>
    <definedName name="ㅠㅍㅊ튳" hidden="1">{#N/A,#N/A,FALSE,"표지목차"}</definedName>
    <definedName name="ㅠㅍㅊ튳ㅌㅍ" localSheetId="0" hidden="1">{#N/A,#N/A,FALSE,"조골재"}</definedName>
    <definedName name="ㅠㅍㅊ튳ㅌㅍ" hidden="1">{#N/A,#N/A,FALSE,"조골재"}</definedName>
    <definedName name="ㅠㅍㅊ튵" localSheetId="0" hidden="1">{#N/A,#N/A,FALSE,"골재소요량";#N/A,#N/A,FALSE,"골재소요량"}</definedName>
    <definedName name="ㅠㅍㅊ튵" hidden="1">{#N/A,#N/A,FALSE,"골재소요량";#N/A,#N/A,FALSE,"골재소요량"}</definedName>
    <definedName name="ㅠㅍㅊ튵ㅊ" localSheetId="0" hidden="1">{#N/A,#N/A,FALSE,"단가표지"}</definedName>
    <definedName name="ㅠㅍㅊ튵ㅊ" hidden="1">{#N/A,#N/A,FALSE,"단가표지"}</definedName>
    <definedName name="ㅠㅍ츄ㅜ" localSheetId="0" hidden="1">{#N/A,#N/A,FALSE,"단가표지"}</definedName>
    <definedName name="ㅠㅍ츄ㅜ" hidden="1">{#N/A,#N/A,FALSE,"단가표지"}</definedName>
    <definedName name="ㅠㅍ츛ㅍ" localSheetId="0" hidden="1">{#N/A,#N/A,FALSE,"혼합골재"}</definedName>
    <definedName name="ㅠㅍ츛ㅍ" hidden="1">{#N/A,#N/A,FALSE,"혼합골재"}</definedName>
    <definedName name="ㅠㅍ츜ㅊ" localSheetId="0" hidden="1">{#N/A,#N/A,FALSE,"2~8번"}</definedName>
    <definedName name="ㅠㅍ츜ㅊ" hidden="1">{#N/A,#N/A,FALSE,"2~8번"}</definedName>
    <definedName name="ㅠㅍ츜ㅍ" localSheetId="0" hidden="1">{#N/A,#N/A,FALSE,"조골재"}</definedName>
    <definedName name="ㅠㅍ츜ㅍ" hidden="1">{#N/A,#N/A,FALSE,"조골재"}</definedName>
    <definedName name="ㅠㅍ츝" localSheetId="0" hidden="1">{#N/A,#N/A,FALSE,"운반시간"}</definedName>
    <definedName name="ㅠㅍ츝" hidden="1">{#N/A,#N/A,FALSE,"운반시간"}</definedName>
    <definedName name="ㅠㅍ츝ㅊ" localSheetId="0" hidden="1">{#N/A,#N/A,FALSE,"단가표지"}</definedName>
    <definedName name="ㅠㅍ츝ㅊ" hidden="1">{#N/A,#N/A,FALSE,"단가표지"}</definedName>
    <definedName name="ㅠㅍㅋㅊㅍㅍ" localSheetId="0" hidden="1">{#N/A,#N/A,FALSE,"단가표지"}</definedName>
    <definedName name="ㅠㅍㅋㅊㅍㅍ" hidden="1">{#N/A,#N/A,FALSE,"단가표지"}</definedName>
    <definedName name="ㅠ퓿큨ㅊ" localSheetId="0" hidden="1">{#N/A,#N/A,FALSE,"단가표지"}</definedName>
    <definedName name="ㅠ퓿큨ㅊ" hidden="1">{#N/A,#N/A,FALSE,"단가표지"}</definedName>
    <definedName name="ㅠ픀ㅊ" localSheetId="0" hidden="1">{#N/A,#N/A,FALSE,"단가표지"}</definedName>
    <definedName name="ㅠ픀ㅊ" hidden="1">{#N/A,#N/A,FALSE,"단가표지"}</definedName>
    <definedName name="ㅠ픀ㅊㅍ" localSheetId="0" hidden="1">{#N/A,#N/A,FALSE,"표지목차"}</definedName>
    <definedName name="ㅠ픀ㅊㅍ" hidden="1">{#N/A,#N/A,FALSE,"표지목차"}</definedName>
    <definedName name="ㅠ픀ㅋㅊㅍ" localSheetId="0" hidden="1">{#N/A,#N/A,FALSE,"운반시간"}</definedName>
    <definedName name="ㅠ픀ㅋㅊㅍ" hidden="1">{#N/A,#N/A,FALSE,"운반시간"}</definedName>
    <definedName name="ㅠㅗ" localSheetId="0" hidden="1">{"'중기작업1'!$A$1:$V$18"}</definedName>
    <definedName name="ㅠㅗ" hidden="1">{"'중기작업1'!$A$1:$V$18"}</definedName>
    <definedName name="ㅠㅠㅠㅠ" localSheetId="0" hidden="1">{#N/A,#N/A,FALSE,"운반시간"}</definedName>
    <definedName name="ㅠㅠㅠㅠ" hidden="1">{#N/A,#N/A,FALSE,"운반시간"}</definedName>
    <definedName name="ㅠㅠㅠㅠㅠㅠㅠ" localSheetId="3" hidden="1">{"'중기작업1'!$A$1:$V$18"}</definedName>
    <definedName name="ㅠㅠㅠㅠㅠㅠㅠ" localSheetId="0" hidden="1">{"'중기작업1'!$A$1:$V$18"}</definedName>
    <definedName name="ㅠㅠㅠㅠㅠㅠㅠ" localSheetId="2" hidden="1">{"'중기작업1'!$A$1:$V$18"}</definedName>
    <definedName name="ㅠㅠㅠㅠㅠㅠㅠ" localSheetId="4" hidden="1">{"'중기작업1'!$A$1:$V$18"}</definedName>
    <definedName name="ㅠㅠㅠㅠㅠㅠㅠ" hidden="1">{"'중기작업1'!$A$1:$V$18"}</definedName>
    <definedName name="ㅡ" localSheetId="2" hidden="1">#REF!</definedName>
    <definedName name="ㅡ" hidden="1">#REF!</definedName>
    <definedName name="ㅡㄹㄴㅁ르" hidden="1">#REF!</definedName>
    <definedName name="ㅡㅗㅓㅓㅡㅗㅗㅓㅓㅗ" localSheetId="0" hidden="1">{#N/A,#N/A,FALSE,"운반시간"}</definedName>
    <definedName name="ㅡㅗㅓㅓㅡㅗㅗㅓㅓㅗ" hidden="1">{#N/A,#N/A,FALSE,"운반시간"}</definedName>
    <definedName name="ㅡㅡ" localSheetId="0" hidden="1">{"'Sheet1'!$D$19","'Sheet1'!$B$22:$E$22"}</definedName>
    <definedName name="ㅡㅡ" hidden="1">{"'Sheet1'!$D$19","'Sheet1'!$B$22:$E$22"}</definedName>
    <definedName name="ㅡㅡㅡ" localSheetId="0" hidden="1">{#N/A,#N/A,FALSE,"골재소요량";#N/A,#N/A,FALSE,"골재소요량"}</definedName>
    <definedName name="ㅡㅡㅡ" hidden="1">{#N/A,#N/A,FALSE,"골재소요량";#N/A,#N/A,FALSE,"골재소요량"}</definedName>
    <definedName name="ㅡㅡㅡㅡㅡ" localSheetId="0" hidden="1">{#N/A,#N/A,FALSE,"운반시간"}</definedName>
    <definedName name="ㅡㅡㅡㅡㅡ" hidden="1">{#N/A,#N/A,FALSE,"운반시간"}</definedName>
    <definedName name="ㅣㅅ" localSheetId="0" hidden="1">{#N/A,#N/A,TRUE,"손익보고"}</definedName>
    <definedName name="ㅣㅅ" hidden="1">{#N/A,#N/A,TRUE,"손익보고"}</definedName>
    <definedName name="ㅣㅎㄹㅇㅇ" hidden="1">{#N/A,#N/A,FALSE,"토공2"}</definedName>
    <definedName name="ㅣ허ㅏㅣ하" localSheetId="0" hidden="1">{#N/A,#N/A,FALSE,"혼합골재"}</definedName>
    <definedName name="ㅣ허ㅏㅣ하" hidden="1">{#N/A,#N/A,FALSE,"혼합골재"}</definedName>
    <definedName name="ㅣ허ㅣ호ㅓㅏ" localSheetId="0" hidden="1">{#N/A,#N/A,FALSE,"조골재"}</definedName>
    <definedName name="ㅣ허ㅣ호ㅓㅏ" hidden="1">{#N/A,#N/A,FALSE,"조골재"}</definedName>
    <definedName name="ㅣㅏ" hidden="1">#REF!</definedName>
    <definedName name="ㅣㅏ허ㅏ허ㅏ허ㅏ" localSheetId="0" hidden="1">{#N/A,#N/A,FALSE,"단가표지"}</definedName>
    <definedName name="ㅣㅏ허ㅏ허ㅏ허ㅏ" hidden="1">{#N/A,#N/A,FALSE,"단가표지"}</definedName>
    <definedName name="ㅣㅏㅓ" hidden="1">{#N/A,#N/A,FALSE,"운반시간"}</definedName>
    <definedName name="ㅣㅏㅓㅎ" localSheetId="0" hidden="1">{#N/A,#N/A,FALSE,"단가표지"}</definedName>
    <definedName name="ㅣㅏㅓㅎ" hidden="1">{#N/A,#N/A,FALSE,"단가표지"}</definedName>
    <definedName name="ㅣㅏㅓ허ㅏㅓㅎ" localSheetId="0" hidden="1">{#N/A,#N/A,FALSE,"표지목차"}</definedName>
    <definedName name="ㅣㅏㅓ허ㅏㅓㅎ" hidden="1">{#N/A,#N/A,FALSE,"표지목차"}</definedName>
    <definedName name="ㅣㅏㅓㅣ허ㅏㅎ" localSheetId="0" hidden="1">{#N/A,#N/A,FALSE,"골재소요량";#N/A,#N/A,FALSE,"골재소요량"}</definedName>
    <definedName name="ㅣㅏㅓㅣ허ㅏㅎ" hidden="1">{#N/A,#N/A,FALSE,"골재소요량";#N/A,#N/A,FALSE,"골재소요량"}</definedName>
    <definedName name="ㅣㅏㅓㅣ허ㅏㅏ허" localSheetId="0" hidden="1">{#N/A,#N/A,FALSE,"조골재"}</definedName>
    <definedName name="ㅣㅏㅓㅣ허ㅏㅏ허" hidden="1">{#N/A,#N/A,FALSE,"조골재"}</definedName>
    <definedName name="ㅣㅏㅓㅣㅏㅓㅣ" hidden="1">{#N/A,#N/A,FALSE,"속도"}</definedName>
    <definedName name="ㅣㅑㅑ" hidden="1">{#N/A,#N/A,FALSE,"단가표지"}</definedName>
    <definedName name="ㅣㅑㅣㅣ" hidden="1">{#N/A,#N/A,FALSE,"혼합골재"}</definedName>
    <definedName name="ㅣㅓㅏ허" localSheetId="0" hidden="1">{#N/A,#N/A,FALSE,"운반시간"}</definedName>
    <definedName name="ㅣㅓㅏ허" hidden="1">{#N/A,#N/A,FALSE,"운반시간"}</definedName>
    <definedName name="ㅣㅓㅏ허ㅏㅣ허ㅏㅓ" localSheetId="0" hidden="1">{#N/A,#N/A,FALSE,"운반시간"}</definedName>
    <definedName name="ㅣㅓㅏ허ㅏㅣ허ㅏㅓ" hidden="1">{#N/A,#N/A,FALSE,"운반시간"}</definedName>
    <definedName name="ㅣㅚㅓㅏ" localSheetId="0" hidden="1">{#N/A,#N/A,FALSE,"단가표지"}</definedName>
    <definedName name="ㅣㅚㅓㅏ" hidden="1">{#N/A,#N/A,FALSE,"단가표지"}</definedName>
    <definedName name="ㅣㅣ" hidden="1">{#N/A,#N/A,FALSE,"골재소요량";#N/A,#N/A,FALSE,"골재소요량"}</definedName>
    <definedName name="ㅣㅣㅏㅣㅏㅣㅏㅣ" localSheetId="3" hidden="1">{"'중기작업1'!$A$1:$V$18"}</definedName>
    <definedName name="ㅣㅣㅏㅣㅏㅣㅏㅣ" localSheetId="0" hidden="1">{"'중기작업1'!$A$1:$V$18"}</definedName>
    <definedName name="ㅣㅣㅏㅣㅏㅣㅏㅣ" localSheetId="2" hidden="1">{"'중기작업1'!$A$1:$V$18"}</definedName>
    <definedName name="ㅣㅣㅏㅣㅏㅣㅏㅣ" localSheetId="4" hidden="1">{"'중기작업1'!$A$1:$V$18"}</definedName>
    <definedName name="ㅣㅣㅏㅣㅏㅣㅏㅣ" hidden="1">{"'중기작업1'!$A$1:$V$18"}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2" i="8" l="1"/>
  <c r="F61" i="8"/>
  <c r="F60" i="8"/>
  <c r="F59" i="8"/>
  <c r="F58" i="8"/>
  <c r="H57" i="8"/>
  <c r="I57" i="8" s="1"/>
  <c r="H56" i="8"/>
  <c r="I56" i="8" s="1"/>
  <c r="F51" i="8"/>
  <c r="F50" i="8"/>
  <c r="F49" i="8"/>
  <c r="F48" i="8"/>
  <c r="F47" i="8"/>
  <c r="F46" i="8"/>
  <c r="H45" i="8"/>
  <c r="I45" i="8" s="1"/>
  <c r="F44" i="8"/>
  <c r="F43" i="8"/>
  <c r="I42" i="8"/>
  <c r="F42" i="8" s="1"/>
  <c r="H42" i="8"/>
  <c r="H41" i="8"/>
  <c r="I41" i="8" s="1"/>
  <c r="H40" i="8"/>
  <c r="I40" i="8" s="1"/>
  <c r="I39" i="8"/>
  <c r="F39" i="8" s="1"/>
  <c r="H39" i="8"/>
  <c r="H38" i="8"/>
  <c r="I38" i="8" s="1"/>
  <c r="F31" i="8"/>
  <c r="F30" i="8"/>
  <c r="F29" i="8"/>
  <c r="F28" i="8"/>
  <c r="F27" i="8"/>
  <c r="F26" i="8"/>
  <c r="F25" i="8"/>
  <c r="F24" i="8"/>
  <c r="F23" i="8"/>
  <c r="F22" i="8"/>
  <c r="F21" i="8"/>
  <c r="F20" i="8"/>
  <c r="F19" i="8"/>
  <c r="F18" i="8"/>
  <c r="F17" i="8"/>
  <c r="F16" i="8"/>
  <c r="F15" i="8"/>
  <c r="F14" i="8"/>
  <c r="F13" i="8"/>
  <c r="F12" i="8"/>
  <c r="F11" i="8"/>
  <c r="F10" i="8"/>
  <c r="F9" i="8"/>
  <c r="F8" i="8"/>
  <c r="F7" i="8"/>
  <c r="F6" i="8"/>
  <c r="F5" i="8"/>
  <c r="F4" i="8"/>
  <c r="F3" i="8"/>
  <c r="N159" i="7"/>
  <c r="M159" i="7"/>
  <c r="L159" i="7"/>
  <c r="K159" i="7"/>
  <c r="J159" i="7"/>
  <c r="I159" i="7"/>
  <c r="H159" i="7"/>
  <c r="G159" i="7"/>
  <c r="F159" i="7"/>
  <c r="E159" i="7"/>
  <c r="D159" i="7"/>
  <c r="C159" i="7"/>
  <c r="B159" i="7"/>
  <c r="N158" i="7"/>
  <c r="M158" i="7"/>
  <c r="L158" i="7"/>
  <c r="K158" i="7"/>
  <c r="J158" i="7"/>
  <c r="I158" i="7"/>
  <c r="H158" i="7"/>
  <c r="G158" i="7"/>
  <c r="F158" i="7"/>
  <c r="E158" i="7"/>
  <c r="D158" i="7"/>
  <c r="C158" i="7"/>
  <c r="B158" i="7"/>
  <c r="N157" i="7"/>
  <c r="M157" i="7"/>
  <c r="L157" i="7"/>
  <c r="K157" i="7"/>
  <c r="J157" i="7"/>
  <c r="I157" i="7"/>
  <c r="H157" i="7"/>
  <c r="G157" i="7"/>
  <c r="F157" i="7"/>
  <c r="E157" i="7"/>
  <c r="D157" i="7"/>
  <c r="C157" i="7"/>
  <c r="B157" i="7"/>
  <c r="N156" i="7"/>
  <c r="M156" i="7"/>
  <c r="L156" i="7"/>
  <c r="K156" i="7"/>
  <c r="J156" i="7"/>
  <c r="I156" i="7"/>
  <c r="H156" i="7"/>
  <c r="G156" i="7"/>
  <c r="F156" i="7"/>
  <c r="E156" i="7"/>
  <c r="D156" i="7"/>
  <c r="C156" i="7"/>
  <c r="B156" i="7"/>
  <c r="N155" i="7"/>
  <c r="M155" i="7"/>
  <c r="L155" i="7"/>
  <c r="K155" i="7"/>
  <c r="J155" i="7"/>
  <c r="I155" i="7"/>
  <c r="H155" i="7"/>
  <c r="G155" i="7"/>
  <c r="F155" i="7"/>
  <c r="E155" i="7"/>
  <c r="D155" i="7"/>
  <c r="C155" i="7"/>
  <c r="B155" i="7"/>
  <c r="N154" i="7"/>
  <c r="M154" i="7"/>
  <c r="L154" i="7"/>
  <c r="K154" i="7"/>
  <c r="J154" i="7"/>
  <c r="I154" i="7"/>
  <c r="H154" i="7"/>
  <c r="G154" i="7"/>
  <c r="F154" i="7"/>
  <c r="E154" i="7"/>
  <c r="D154" i="7"/>
  <c r="C154" i="7"/>
  <c r="B154" i="7"/>
  <c r="N153" i="7"/>
  <c r="M153" i="7"/>
  <c r="L153" i="7"/>
  <c r="K153" i="7"/>
  <c r="J153" i="7"/>
  <c r="I153" i="7"/>
  <c r="H153" i="7"/>
  <c r="G153" i="7"/>
  <c r="F153" i="7"/>
  <c r="E153" i="7"/>
  <c r="D153" i="7"/>
  <c r="C153" i="7"/>
  <c r="B153" i="7"/>
  <c r="N152" i="7"/>
  <c r="M152" i="7"/>
  <c r="L152" i="7"/>
  <c r="K152" i="7"/>
  <c r="J152" i="7"/>
  <c r="I152" i="7"/>
  <c r="H152" i="7"/>
  <c r="G152" i="7"/>
  <c r="F152" i="7"/>
  <c r="E152" i="7"/>
  <c r="D152" i="7"/>
  <c r="C152" i="7"/>
  <c r="B152" i="7"/>
  <c r="N151" i="7"/>
  <c r="M151" i="7"/>
  <c r="L151" i="7"/>
  <c r="K151" i="7"/>
  <c r="J151" i="7"/>
  <c r="I151" i="7"/>
  <c r="H151" i="7"/>
  <c r="G151" i="7"/>
  <c r="F151" i="7"/>
  <c r="E151" i="7"/>
  <c r="D151" i="7"/>
  <c r="C151" i="7"/>
  <c r="B151" i="7"/>
  <c r="N150" i="7"/>
  <c r="M150" i="7"/>
  <c r="L150" i="7"/>
  <c r="K150" i="7"/>
  <c r="J150" i="7"/>
  <c r="I150" i="7"/>
  <c r="H150" i="7"/>
  <c r="G150" i="7"/>
  <c r="F150" i="7"/>
  <c r="E150" i="7"/>
  <c r="D150" i="7"/>
  <c r="C150" i="7"/>
  <c r="B150" i="7"/>
  <c r="N149" i="7"/>
  <c r="M149" i="7"/>
  <c r="L149" i="7"/>
  <c r="K149" i="7"/>
  <c r="J149" i="7"/>
  <c r="I149" i="7"/>
  <c r="H149" i="7"/>
  <c r="G149" i="7"/>
  <c r="F149" i="7"/>
  <c r="E149" i="7"/>
  <c r="D149" i="7"/>
  <c r="C149" i="7"/>
  <c r="B149" i="7"/>
  <c r="N148" i="7"/>
  <c r="M148" i="7"/>
  <c r="L148" i="7"/>
  <c r="K148" i="7"/>
  <c r="J148" i="7"/>
  <c r="I148" i="7"/>
  <c r="H148" i="7"/>
  <c r="G148" i="7"/>
  <c r="F148" i="7"/>
  <c r="E148" i="7"/>
  <c r="D148" i="7"/>
  <c r="C148" i="7"/>
  <c r="B148" i="7"/>
  <c r="N147" i="7"/>
  <c r="M147" i="7"/>
  <c r="L147" i="7"/>
  <c r="K147" i="7"/>
  <c r="J147" i="7"/>
  <c r="I147" i="7"/>
  <c r="H147" i="7"/>
  <c r="G147" i="7"/>
  <c r="F147" i="7"/>
  <c r="E147" i="7"/>
  <c r="D147" i="7"/>
  <c r="C147" i="7"/>
  <c r="B147" i="7"/>
  <c r="N146" i="7"/>
  <c r="M146" i="7"/>
  <c r="L146" i="7"/>
  <c r="K146" i="7"/>
  <c r="J146" i="7"/>
  <c r="I146" i="7"/>
  <c r="H146" i="7"/>
  <c r="G146" i="7"/>
  <c r="F146" i="7"/>
  <c r="E146" i="7"/>
  <c r="D146" i="7"/>
  <c r="C146" i="7"/>
  <c r="B146" i="7"/>
  <c r="N145" i="7"/>
  <c r="M145" i="7"/>
  <c r="L145" i="7"/>
  <c r="K145" i="7"/>
  <c r="J145" i="7"/>
  <c r="I145" i="7"/>
  <c r="H145" i="7"/>
  <c r="G145" i="7"/>
  <c r="F145" i="7"/>
  <c r="E145" i="7"/>
  <c r="D145" i="7"/>
  <c r="C145" i="7"/>
  <c r="B145" i="7"/>
  <c r="N144" i="7"/>
  <c r="M144" i="7"/>
  <c r="L144" i="7"/>
  <c r="K144" i="7"/>
  <c r="J144" i="7"/>
  <c r="I144" i="7"/>
  <c r="H144" i="7"/>
  <c r="G144" i="7"/>
  <c r="F144" i="7"/>
  <c r="E144" i="7"/>
  <c r="D144" i="7"/>
  <c r="C144" i="7"/>
  <c r="B144" i="7"/>
  <c r="N143" i="7"/>
  <c r="M143" i="7"/>
  <c r="L143" i="7"/>
  <c r="K143" i="7"/>
  <c r="J143" i="7"/>
  <c r="I143" i="7"/>
  <c r="H143" i="7"/>
  <c r="G143" i="7"/>
  <c r="F143" i="7"/>
  <c r="E143" i="7"/>
  <c r="D143" i="7"/>
  <c r="C143" i="7"/>
  <c r="B143" i="7"/>
  <c r="N142" i="7"/>
  <c r="M142" i="7"/>
  <c r="K142" i="7"/>
  <c r="J142" i="7"/>
  <c r="I142" i="7"/>
  <c r="H142" i="7"/>
  <c r="G142" i="7"/>
  <c r="F142" i="7"/>
  <c r="E142" i="7"/>
  <c r="D142" i="7"/>
  <c r="C142" i="7"/>
  <c r="B142" i="7"/>
  <c r="D141" i="7"/>
  <c r="D140" i="7"/>
  <c r="N137" i="7"/>
  <c r="M137" i="7"/>
  <c r="L137" i="7"/>
  <c r="K137" i="7"/>
  <c r="J137" i="7"/>
  <c r="I137" i="7"/>
  <c r="H137" i="7"/>
  <c r="G137" i="7"/>
  <c r="F137" i="7"/>
  <c r="E137" i="7"/>
  <c r="D137" i="7"/>
  <c r="C137" i="7"/>
  <c r="B137" i="7"/>
  <c r="N121" i="7"/>
  <c r="M121" i="7"/>
  <c r="L121" i="7"/>
  <c r="K121" i="7"/>
  <c r="J121" i="7"/>
  <c r="I121" i="7"/>
  <c r="H121" i="7"/>
  <c r="G121" i="7"/>
  <c r="F121" i="7"/>
  <c r="E121" i="7"/>
  <c r="D121" i="7"/>
  <c r="C121" i="7"/>
  <c r="B121" i="7"/>
  <c r="N120" i="7"/>
  <c r="M120" i="7"/>
  <c r="L120" i="7"/>
  <c r="K120" i="7"/>
  <c r="J120" i="7"/>
  <c r="I120" i="7"/>
  <c r="H120" i="7"/>
  <c r="G120" i="7"/>
  <c r="F120" i="7"/>
  <c r="E120" i="7"/>
  <c r="D120" i="7"/>
  <c r="C120" i="7"/>
  <c r="B120" i="7"/>
  <c r="N119" i="7"/>
  <c r="M119" i="7"/>
  <c r="L119" i="7"/>
  <c r="K119" i="7"/>
  <c r="J119" i="7"/>
  <c r="I119" i="7"/>
  <c r="H119" i="7"/>
  <c r="G119" i="7"/>
  <c r="F119" i="7"/>
  <c r="E119" i="7"/>
  <c r="D119" i="7"/>
  <c r="C119" i="7"/>
  <c r="B119" i="7"/>
  <c r="N118" i="7"/>
  <c r="M118" i="7"/>
  <c r="L118" i="7"/>
  <c r="K118" i="7"/>
  <c r="J118" i="7"/>
  <c r="I118" i="7"/>
  <c r="H118" i="7"/>
  <c r="G118" i="7"/>
  <c r="F118" i="7"/>
  <c r="E118" i="7"/>
  <c r="D118" i="7"/>
  <c r="C118" i="7"/>
  <c r="B118" i="7"/>
  <c r="N117" i="7"/>
  <c r="M117" i="7"/>
  <c r="M116" i="7" s="1"/>
  <c r="L117" i="7"/>
  <c r="K117" i="7"/>
  <c r="K116" i="7" s="1"/>
  <c r="J117" i="7"/>
  <c r="I117" i="7"/>
  <c r="I116" i="7" s="1"/>
  <c r="G116" i="7" s="1"/>
  <c r="H117" i="7"/>
  <c r="G117" i="7"/>
  <c r="F117" i="7"/>
  <c r="E117" i="7"/>
  <c r="D117" i="7"/>
  <c r="C117" i="7"/>
  <c r="B117" i="7"/>
  <c r="N115" i="7"/>
  <c r="M115" i="7"/>
  <c r="L115" i="7"/>
  <c r="K115" i="7"/>
  <c r="J115" i="7"/>
  <c r="I115" i="7"/>
  <c r="H115" i="7"/>
  <c r="G115" i="7"/>
  <c r="F115" i="7"/>
  <c r="E115" i="7"/>
  <c r="D115" i="7"/>
  <c r="C115" i="7"/>
  <c r="B115" i="7"/>
  <c r="N114" i="7"/>
  <c r="M114" i="7"/>
  <c r="L114" i="7"/>
  <c r="K114" i="7"/>
  <c r="J114" i="7"/>
  <c r="I114" i="7"/>
  <c r="H114" i="7"/>
  <c r="G114" i="7"/>
  <c r="F114" i="7"/>
  <c r="E114" i="7"/>
  <c r="D114" i="7"/>
  <c r="C114" i="7"/>
  <c r="B114" i="7"/>
  <c r="N113" i="7"/>
  <c r="M113" i="7"/>
  <c r="L113" i="7"/>
  <c r="K113" i="7"/>
  <c r="J113" i="7"/>
  <c r="I113" i="7"/>
  <c r="H113" i="7"/>
  <c r="G113" i="7"/>
  <c r="F113" i="7"/>
  <c r="E113" i="7"/>
  <c r="D113" i="7"/>
  <c r="C113" i="7"/>
  <c r="B113" i="7"/>
  <c r="N112" i="7"/>
  <c r="M112" i="7"/>
  <c r="L112" i="7"/>
  <c r="K112" i="7"/>
  <c r="J112" i="7"/>
  <c r="I112" i="7"/>
  <c r="H112" i="7"/>
  <c r="G112" i="7"/>
  <c r="F112" i="7"/>
  <c r="E112" i="7"/>
  <c r="D112" i="7"/>
  <c r="C112" i="7"/>
  <c r="B112" i="7"/>
  <c r="N111" i="7"/>
  <c r="M111" i="7"/>
  <c r="L111" i="7"/>
  <c r="K111" i="7"/>
  <c r="J111" i="7"/>
  <c r="I111" i="7"/>
  <c r="H111" i="7"/>
  <c r="G111" i="7"/>
  <c r="F111" i="7"/>
  <c r="E111" i="7"/>
  <c r="D111" i="7"/>
  <c r="C111" i="7"/>
  <c r="B111" i="7"/>
  <c r="N109" i="7"/>
  <c r="M109" i="7"/>
  <c r="L109" i="7"/>
  <c r="K109" i="7"/>
  <c r="J109" i="7"/>
  <c r="I109" i="7"/>
  <c r="H109" i="7"/>
  <c r="G109" i="7"/>
  <c r="F109" i="7"/>
  <c r="E109" i="7"/>
  <c r="D109" i="7"/>
  <c r="C109" i="7"/>
  <c r="B109" i="7"/>
  <c r="N108" i="7"/>
  <c r="M108" i="7"/>
  <c r="L108" i="7"/>
  <c r="K108" i="7"/>
  <c r="J108" i="7"/>
  <c r="I108" i="7"/>
  <c r="H108" i="7"/>
  <c r="G108" i="7"/>
  <c r="F108" i="7"/>
  <c r="E108" i="7"/>
  <c r="D108" i="7"/>
  <c r="C108" i="7"/>
  <c r="B108" i="7"/>
  <c r="N107" i="7"/>
  <c r="M107" i="7"/>
  <c r="L107" i="7"/>
  <c r="K107" i="7"/>
  <c r="J107" i="7"/>
  <c r="I107" i="7"/>
  <c r="H107" i="7"/>
  <c r="G107" i="7"/>
  <c r="F107" i="7"/>
  <c r="E107" i="7"/>
  <c r="D107" i="7"/>
  <c r="C107" i="7"/>
  <c r="B107" i="7"/>
  <c r="N106" i="7"/>
  <c r="M106" i="7"/>
  <c r="L106" i="7"/>
  <c r="K106" i="7"/>
  <c r="J106" i="7"/>
  <c r="I106" i="7"/>
  <c r="H106" i="7"/>
  <c r="G106" i="7"/>
  <c r="F106" i="7"/>
  <c r="E106" i="7"/>
  <c r="C106" i="7"/>
  <c r="B106" i="7"/>
  <c r="D104" i="7"/>
  <c r="D103" i="7"/>
  <c r="N102" i="7"/>
  <c r="M102" i="7"/>
  <c r="L102" i="7"/>
  <c r="K102" i="7"/>
  <c r="J102" i="7"/>
  <c r="I102" i="7"/>
  <c r="H102" i="7"/>
  <c r="G102" i="7"/>
  <c r="F102" i="7"/>
  <c r="E102" i="7"/>
  <c r="C102" i="7"/>
  <c r="N101" i="7"/>
  <c r="M101" i="7"/>
  <c r="L101" i="7"/>
  <c r="K101" i="7"/>
  <c r="J101" i="7"/>
  <c r="I101" i="7"/>
  <c r="H101" i="7"/>
  <c r="G101" i="7"/>
  <c r="F101" i="7"/>
  <c r="E101" i="7"/>
  <c r="D101" i="7"/>
  <c r="C101" i="7"/>
  <c r="B101" i="7"/>
  <c r="D100" i="7"/>
  <c r="N98" i="7"/>
  <c r="M98" i="7"/>
  <c r="L98" i="7"/>
  <c r="K98" i="7"/>
  <c r="J98" i="7"/>
  <c r="I98" i="7"/>
  <c r="H98" i="7"/>
  <c r="G98" i="7"/>
  <c r="F98" i="7"/>
  <c r="E98" i="7"/>
  <c r="D98" i="7"/>
  <c r="C98" i="7"/>
  <c r="B98" i="7"/>
  <c r="D97" i="7"/>
  <c r="D96" i="7"/>
  <c r="N93" i="7"/>
  <c r="M93" i="7"/>
  <c r="L93" i="7"/>
  <c r="K93" i="7"/>
  <c r="J93" i="7"/>
  <c r="I93" i="7"/>
  <c r="H93" i="7"/>
  <c r="G93" i="7"/>
  <c r="F93" i="7"/>
  <c r="E93" i="7"/>
  <c r="D93" i="7"/>
  <c r="C93" i="7"/>
  <c r="B93" i="7"/>
  <c r="N92" i="7"/>
  <c r="M92" i="7"/>
  <c r="L92" i="7"/>
  <c r="K92" i="7"/>
  <c r="J92" i="7"/>
  <c r="I92" i="7"/>
  <c r="H92" i="7"/>
  <c r="G92" i="7"/>
  <c r="F92" i="7"/>
  <c r="E92" i="7"/>
  <c r="D92" i="7"/>
  <c r="C92" i="7"/>
  <c r="B92" i="7"/>
  <c r="N91" i="7"/>
  <c r="M91" i="7"/>
  <c r="L91" i="7"/>
  <c r="K91" i="7"/>
  <c r="J91" i="7"/>
  <c r="I91" i="7"/>
  <c r="H91" i="7"/>
  <c r="G91" i="7"/>
  <c r="F91" i="7"/>
  <c r="E91" i="7"/>
  <c r="D91" i="7"/>
  <c r="C91" i="7"/>
  <c r="B91" i="7"/>
  <c r="D90" i="7"/>
  <c r="D89" i="7"/>
  <c r="D88" i="7"/>
  <c r="D87" i="7"/>
  <c r="D86" i="7"/>
  <c r="D85" i="7"/>
  <c r="D84" i="7"/>
  <c r="D83" i="7"/>
  <c r="D82" i="7"/>
  <c r="D81" i="7"/>
  <c r="D80" i="7"/>
  <c r="D79" i="7"/>
  <c r="D78" i="7"/>
  <c r="D77" i="7"/>
  <c r="D76" i="7"/>
  <c r="D75" i="7"/>
  <c r="D74" i="7"/>
  <c r="M65" i="7"/>
  <c r="K65" i="7"/>
  <c r="I65" i="7"/>
  <c r="G65" i="7"/>
  <c r="B65" i="7"/>
  <c r="M64" i="7"/>
  <c r="K64" i="7"/>
  <c r="I64" i="7"/>
  <c r="G64" i="7"/>
  <c r="B64" i="7"/>
  <c r="M63" i="7"/>
  <c r="K63" i="7"/>
  <c r="I63" i="7"/>
  <c r="G63" i="7"/>
  <c r="B63" i="7"/>
  <c r="B61" i="7"/>
  <c r="B60" i="7"/>
  <c r="B59" i="7"/>
  <c r="B58" i="7"/>
  <c r="M57" i="7"/>
  <c r="K57" i="7"/>
  <c r="I57" i="7"/>
  <c r="G57" i="7"/>
  <c r="B57" i="7"/>
  <c r="M56" i="7"/>
  <c r="K56" i="7"/>
  <c r="I56" i="7"/>
  <c r="G56" i="7"/>
  <c r="B56" i="7"/>
  <c r="M55" i="7"/>
  <c r="K55" i="7"/>
  <c r="I55" i="7"/>
  <c r="G55" i="7"/>
  <c r="B55" i="7"/>
  <c r="M54" i="7"/>
  <c r="K54" i="7"/>
  <c r="I54" i="7"/>
  <c r="G54" i="7"/>
  <c r="B54" i="7"/>
  <c r="M53" i="7"/>
  <c r="K53" i="7"/>
  <c r="I53" i="7"/>
  <c r="G53" i="7"/>
  <c r="B53" i="7"/>
  <c r="M52" i="7"/>
  <c r="K52" i="7"/>
  <c r="I52" i="7"/>
  <c r="G52" i="7"/>
  <c r="B52" i="7"/>
  <c r="B51" i="7"/>
  <c r="B50" i="7"/>
  <c r="B4" i="7" s="1"/>
  <c r="G30" i="7"/>
  <c r="H28" i="7"/>
  <c r="B26" i="7"/>
  <c r="H25" i="7"/>
  <c r="H23" i="7"/>
  <c r="D23" i="7"/>
  <c r="D22" i="7"/>
  <c r="F27" i="3" s="1"/>
  <c r="D20" i="7"/>
  <c r="H20" i="7" s="1"/>
  <c r="H19" i="7"/>
  <c r="D19" i="7"/>
  <c r="F21" i="3" s="1"/>
  <c r="D18" i="7"/>
  <c r="H18" i="7" s="1"/>
  <c r="H17" i="7"/>
  <c r="D17" i="7"/>
  <c r="D16" i="7"/>
  <c r="H16" i="7" s="1"/>
  <c r="H15" i="7"/>
  <c r="H14" i="7"/>
  <c r="D14" i="7"/>
  <c r="D13" i="7"/>
  <c r="H13" i="7" s="1"/>
  <c r="D12" i="7"/>
  <c r="H12" i="7" s="1"/>
  <c r="H11" i="7"/>
  <c r="D11" i="7"/>
  <c r="F17" i="3" s="1"/>
  <c r="H10" i="7"/>
  <c r="D10" i="7"/>
  <c r="H9" i="7"/>
  <c r="D9" i="7"/>
  <c r="D8" i="7"/>
  <c r="F4" i="3" s="1"/>
  <c r="M6" i="7"/>
  <c r="K6" i="7"/>
  <c r="I6" i="7"/>
  <c r="G6" i="7"/>
  <c r="B6" i="7"/>
  <c r="B5" i="7"/>
  <c r="B1" i="7"/>
  <c r="A1" i="8" s="1"/>
  <c r="F31" i="6"/>
  <c r="F30" i="6"/>
  <c r="F28" i="6"/>
  <c r="H24" i="6"/>
  <c r="F24" i="6"/>
  <c r="H23" i="6"/>
  <c r="F23" i="6"/>
  <c r="F19" i="6"/>
  <c r="I19" i="6" s="1"/>
  <c r="H19" i="6" s="1"/>
  <c r="F16" i="6"/>
  <c r="I16" i="6" s="1"/>
  <c r="H16" i="6" s="1"/>
  <c r="F13" i="6"/>
  <c r="H12" i="6"/>
  <c r="F10" i="6"/>
  <c r="H9" i="6"/>
  <c r="I8" i="6"/>
  <c r="H8" i="6" s="1"/>
  <c r="H7" i="6"/>
  <c r="H6" i="6"/>
  <c r="H3" i="6"/>
  <c r="F31" i="5"/>
  <c r="H30" i="5"/>
  <c r="F30" i="5"/>
  <c r="F28" i="5"/>
  <c r="F24" i="5"/>
  <c r="F23" i="5"/>
  <c r="I16" i="5"/>
  <c r="J16" i="3" s="1"/>
  <c r="F16" i="5"/>
  <c r="F15" i="5"/>
  <c r="F13" i="5"/>
  <c r="H12" i="5"/>
  <c r="F10" i="5"/>
  <c r="H7" i="5"/>
  <c r="H35" i="4"/>
  <c r="H30" i="4"/>
  <c r="F28" i="4"/>
  <c r="F24" i="4"/>
  <c r="F23" i="4"/>
  <c r="F19" i="4"/>
  <c r="F16" i="4"/>
  <c r="F15" i="4"/>
  <c r="H12" i="4"/>
  <c r="I12" i="3" s="1"/>
  <c r="H12" i="3" s="1"/>
  <c r="F11" i="4"/>
  <c r="H7" i="4"/>
  <c r="F31" i="3"/>
  <c r="F31" i="4" s="1"/>
  <c r="J30" i="3"/>
  <c r="I30" i="3"/>
  <c r="F28" i="3"/>
  <c r="F20" i="3"/>
  <c r="F20" i="5" s="1"/>
  <c r="F19" i="3"/>
  <c r="F19" i="5" s="1"/>
  <c r="F15" i="3"/>
  <c r="F15" i="6" s="1"/>
  <c r="I15" i="6" s="1"/>
  <c r="H15" i="6" s="1"/>
  <c r="F13" i="3"/>
  <c r="F13" i="4" s="1"/>
  <c r="J12" i="3"/>
  <c r="F11" i="3"/>
  <c r="F11" i="5" s="1"/>
  <c r="F10" i="3"/>
  <c r="F10" i="4" s="1"/>
  <c r="J7" i="3"/>
  <c r="I7" i="3"/>
  <c r="H7" i="3" s="1"/>
  <c r="B96" i="2"/>
  <c r="AD88" i="2"/>
  <c r="P88" i="2"/>
  <c r="B88" i="2"/>
  <c r="B50" i="2"/>
  <c r="F4" i="5" l="1"/>
  <c r="F4" i="6"/>
  <c r="I4" i="6" s="1"/>
  <c r="F4" i="4"/>
  <c r="F21" i="5"/>
  <c r="F21" i="6"/>
  <c r="I21" i="6" s="1"/>
  <c r="H21" i="6" s="1"/>
  <c r="F21" i="4"/>
  <c r="M75" i="7"/>
  <c r="F27" i="4"/>
  <c r="F27" i="5"/>
  <c r="F27" i="6"/>
  <c r="F17" i="4"/>
  <c r="F17" i="5"/>
  <c r="F17" i="6"/>
  <c r="I17" i="6" s="1"/>
  <c r="M85" i="7"/>
  <c r="M79" i="7"/>
  <c r="N141" i="7"/>
  <c r="F104" i="7"/>
  <c r="C86" i="7"/>
  <c r="H81" i="7"/>
  <c r="F75" i="7"/>
  <c r="L141" i="7"/>
  <c r="M141" i="7" s="1"/>
  <c r="H87" i="7"/>
  <c r="I87" i="7" s="1"/>
  <c r="F140" i="7"/>
  <c r="E104" i="7"/>
  <c r="J96" i="7"/>
  <c r="K96" i="7" s="1"/>
  <c r="J90" i="7"/>
  <c r="K90" i="7" s="1"/>
  <c r="C89" i="7"/>
  <c r="B86" i="7"/>
  <c r="H84" i="7"/>
  <c r="I84" i="7" s="1"/>
  <c r="N82" i="7"/>
  <c r="F78" i="7"/>
  <c r="L76" i="7"/>
  <c r="M76" i="7" s="1"/>
  <c r="E75" i="7"/>
  <c r="L79" i="7"/>
  <c r="C104" i="7"/>
  <c r="E100" i="7"/>
  <c r="H96" i="7"/>
  <c r="I96" i="7" s="1"/>
  <c r="H90" i="7"/>
  <c r="I90" i="7" s="1"/>
  <c r="G90" i="7" s="1"/>
  <c r="N88" i="7"/>
  <c r="F84" i="7"/>
  <c r="L82" i="7"/>
  <c r="M82" i="7" s="1"/>
  <c r="E81" i="7"/>
  <c r="J76" i="7"/>
  <c r="K76" i="7" s="1"/>
  <c r="C75" i="7"/>
  <c r="B104" i="7"/>
  <c r="N97" i="7"/>
  <c r="F87" i="7"/>
  <c r="L85" i="7"/>
  <c r="E84" i="7"/>
  <c r="J79" i="7"/>
  <c r="C78" i="7"/>
  <c r="B75" i="7"/>
  <c r="E85" i="7"/>
  <c r="H74" i="7"/>
  <c r="J141" i="7"/>
  <c r="K141" i="7" s="1"/>
  <c r="C140" i="7"/>
  <c r="B140" i="7"/>
  <c r="C100" i="7"/>
  <c r="F96" i="7"/>
  <c r="F90" i="7"/>
  <c r="L88" i="7"/>
  <c r="M88" i="7" s="1"/>
  <c r="E87" i="7"/>
  <c r="J82" i="7"/>
  <c r="K82" i="7" s="1"/>
  <c r="C81" i="7"/>
  <c r="B78" i="7"/>
  <c r="H76" i="7"/>
  <c r="I76" i="7" s="1"/>
  <c r="G76" i="7" s="1"/>
  <c r="N74" i="7"/>
  <c r="J80" i="7"/>
  <c r="H141" i="7"/>
  <c r="B100" i="7"/>
  <c r="L97" i="7"/>
  <c r="M97" i="7" s="1"/>
  <c r="E96" i="7"/>
  <c r="E90" i="7"/>
  <c r="J85" i="7"/>
  <c r="K85" i="7" s="1"/>
  <c r="C84" i="7"/>
  <c r="B81" i="7"/>
  <c r="H79" i="7"/>
  <c r="N77" i="7"/>
  <c r="J88" i="7"/>
  <c r="C87" i="7"/>
  <c r="B84" i="7"/>
  <c r="H82" i="7"/>
  <c r="I82" i="7" s="1"/>
  <c r="G82" i="7" s="1"/>
  <c r="N80" i="7"/>
  <c r="F76" i="7"/>
  <c r="L74" i="7"/>
  <c r="M74" i="7" s="1"/>
  <c r="C90" i="7"/>
  <c r="B87" i="7"/>
  <c r="N83" i="7"/>
  <c r="F79" i="7"/>
  <c r="E76" i="7"/>
  <c r="H88" i="7"/>
  <c r="I88" i="7" s="1"/>
  <c r="G88" i="7" s="1"/>
  <c r="F82" i="7"/>
  <c r="E79" i="7"/>
  <c r="C141" i="7"/>
  <c r="L86" i="7"/>
  <c r="M86" i="7" s="1"/>
  <c r="C79" i="7"/>
  <c r="B76" i="7"/>
  <c r="F141" i="7"/>
  <c r="J97" i="7"/>
  <c r="K97" i="7" s="1"/>
  <c r="C96" i="7"/>
  <c r="H85" i="7"/>
  <c r="I85" i="7" s="1"/>
  <c r="G85" i="7" s="1"/>
  <c r="L77" i="7"/>
  <c r="M77" i="7" s="1"/>
  <c r="B96" i="7"/>
  <c r="B90" i="7"/>
  <c r="N86" i="7"/>
  <c r="L80" i="7"/>
  <c r="M80" i="7" s="1"/>
  <c r="J74" i="7"/>
  <c r="K74" i="7" s="1"/>
  <c r="F88" i="7"/>
  <c r="E141" i="7"/>
  <c r="H97" i="7"/>
  <c r="I97" i="7" s="1"/>
  <c r="N89" i="7"/>
  <c r="F85" i="7"/>
  <c r="L83" i="7"/>
  <c r="M83" i="7" s="1"/>
  <c r="E82" i="7"/>
  <c r="J77" i="7"/>
  <c r="K77" i="7" s="1"/>
  <c r="C76" i="7"/>
  <c r="B141" i="7"/>
  <c r="N104" i="7"/>
  <c r="F97" i="7"/>
  <c r="L89" i="7"/>
  <c r="M89" i="7" s="1"/>
  <c r="E88" i="7"/>
  <c r="J83" i="7"/>
  <c r="K83" i="7" s="1"/>
  <c r="C82" i="7"/>
  <c r="B79" i="7"/>
  <c r="H77" i="7"/>
  <c r="I77" i="7" s="1"/>
  <c r="N75" i="7"/>
  <c r="E97" i="7"/>
  <c r="J86" i="7"/>
  <c r="K86" i="7" s="1"/>
  <c r="C85" i="7"/>
  <c r="B82" i="7"/>
  <c r="H80" i="7"/>
  <c r="I80" i="7" s="1"/>
  <c r="G80" i="7" s="1"/>
  <c r="N78" i="7"/>
  <c r="F74" i="7"/>
  <c r="F81" i="7"/>
  <c r="N140" i="7"/>
  <c r="L104" i="7"/>
  <c r="M104" i="7" s="1"/>
  <c r="M103" i="7" s="1"/>
  <c r="M61" i="7" s="1"/>
  <c r="N100" i="7"/>
  <c r="J89" i="7"/>
  <c r="K89" i="7" s="1"/>
  <c r="C88" i="7"/>
  <c r="B85" i="7"/>
  <c r="H83" i="7"/>
  <c r="I83" i="7" s="1"/>
  <c r="N81" i="7"/>
  <c r="F77" i="7"/>
  <c r="L75" i="7"/>
  <c r="E74" i="7"/>
  <c r="C97" i="7"/>
  <c r="B88" i="7"/>
  <c r="H86" i="7"/>
  <c r="F80" i="7"/>
  <c r="E77" i="7"/>
  <c r="C74" i="7"/>
  <c r="L140" i="7"/>
  <c r="M140" i="7" s="1"/>
  <c r="N84" i="7"/>
  <c r="L78" i="7"/>
  <c r="M78" i="7" s="1"/>
  <c r="J75" i="7"/>
  <c r="J104" i="7"/>
  <c r="L100" i="7"/>
  <c r="M100" i="7" s="1"/>
  <c r="M99" i="7" s="1"/>
  <c r="M60" i="7" s="1"/>
  <c r="B97" i="7"/>
  <c r="H89" i="7"/>
  <c r="N87" i="7"/>
  <c r="F83" i="7"/>
  <c r="L81" i="7"/>
  <c r="M81" i="7" s="1"/>
  <c r="E80" i="7"/>
  <c r="J140" i="7"/>
  <c r="K140" i="7" s="1"/>
  <c r="N96" i="7"/>
  <c r="N90" i="7"/>
  <c r="F86" i="7"/>
  <c r="L84" i="7"/>
  <c r="M84" i="7" s="1"/>
  <c r="E83" i="7"/>
  <c r="J78" i="7"/>
  <c r="K78" i="7" s="1"/>
  <c r="C77" i="7"/>
  <c r="B74" i="7"/>
  <c r="N85" i="7"/>
  <c r="H104" i="7"/>
  <c r="J100" i="7"/>
  <c r="F89" i="7"/>
  <c r="L87" i="7"/>
  <c r="M87" i="7" s="1"/>
  <c r="E86" i="7"/>
  <c r="J81" i="7"/>
  <c r="C80" i="7"/>
  <c r="B77" i="7"/>
  <c r="H75" i="7"/>
  <c r="I75" i="7" s="1"/>
  <c r="G75" i="7" s="1"/>
  <c r="J87" i="7"/>
  <c r="B83" i="7"/>
  <c r="N79" i="7"/>
  <c r="E140" i="7"/>
  <c r="H140" i="7"/>
  <c r="I140" i="7" s="1"/>
  <c r="L96" i="7"/>
  <c r="M96" i="7" s="1"/>
  <c r="M95" i="7" s="1"/>
  <c r="L90" i="7"/>
  <c r="M90" i="7" s="1"/>
  <c r="E89" i="7"/>
  <c r="J84" i="7"/>
  <c r="K84" i="7" s="1"/>
  <c r="C83" i="7"/>
  <c r="B80" i="7"/>
  <c r="H78" i="7"/>
  <c r="I78" i="7" s="1"/>
  <c r="N76" i="7"/>
  <c r="H100" i="7"/>
  <c r="F100" i="7"/>
  <c r="B89" i="7"/>
  <c r="E78" i="7"/>
  <c r="H22" i="7"/>
  <c r="I81" i="7"/>
  <c r="K87" i="7"/>
  <c r="I100" i="7"/>
  <c r="F45" i="8"/>
  <c r="F18" i="3"/>
  <c r="H8" i="7"/>
  <c r="D73" i="7"/>
  <c r="H16" i="5"/>
  <c r="F11" i="6"/>
  <c r="K81" i="7"/>
  <c r="K100" i="7"/>
  <c r="K99" i="7" s="1"/>
  <c r="K60" i="7" s="1"/>
  <c r="I104" i="7"/>
  <c r="F38" i="8"/>
  <c r="K75" i="7"/>
  <c r="I89" i="7"/>
  <c r="K104" i="7"/>
  <c r="K103" i="7" s="1"/>
  <c r="K61" i="7" s="1"/>
  <c r="I86" i="7"/>
  <c r="F20" i="6"/>
  <c r="I20" i="6" s="1"/>
  <c r="H20" i="6" s="1"/>
  <c r="I74" i="7"/>
  <c r="K80" i="7"/>
  <c r="F40" i="8"/>
  <c r="F56" i="8"/>
  <c r="F41" i="8"/>
  <c r="F57" i="8"/>
  <c r="K88" i="7"/>
  <c r="I79" i="7"/>
  <c r="G79" i="7" s="1"/>
  <c r="I141" i="7"/>
  <c r="I13" i="6"/>
  <c r="F22" i="3"/>
  <c r="K79" i="7"/>
  <c r="K73" i="7" l="1"/>
  <c r="G87" i="7"/>
  <c r="G89" i="7"/>
  <c r="G77" i="7"/>
  <c r="G81" i="7"/>
  <c r="M73" i="7"/>
  <c r="G141" i="7"/>
  <c r="G86" i="7"/>
  <c r="G100" i="7"/>
  <c r="I99" i="7"/>
  <c r="K139" i="7"/>
  <c r="K138" i="7" s="1"/>
  <c r="K95" i="7"/>
  <c r="H17" i="6"/>
  <c r="I18" i="6"/>
  <c r="H18" i="6" s="1"/>
  <c r="I103" i="7"/>
  <c r="G104" i="7"/>
  <c r="G96" i="7"/>
  <c r="I95" i="7"/>
  <c r="I14" i="6"/>
  <c r="H13" i="6"/>
  <c r="G83" i="7"/>
  <c r="G78" i="7"/>
  <c r="M139" i="7"/>
  <c r="M138" i="7" s="1"/>
  <c r="G97" i="7"/>
  <c r="G84" i="7"/>
  <c r="I73" i="7"/>
  <c r="M94" i="7"/>
  <c r="M58" i="7" s="1"/>
  <c r="M59" i="7"/>
  <c r="G74" i="7"/>
  <c r="F18" i="4"/>
  <c r="F18" i="5"/>
  <c r="F18" i="6"/>
  <c r="G140" i="7"/>
  <c r="I139" i="7"/>
  <c r="I5" i="6"/>
  <c r="H4" i="6"/>
  <c r="F22" i="6"/>
  <c r="F22" i="4"/>
  <c r="F22" i="5"/>
  <c r="H14" i="6" l="1"/>
  <c r="G99" i="7"/>
  <c r="G60" i="7" s="1"/>
  <c r="I60" i="7"/>
  <c r="M5" i="7"/>
  <c r="I9" i="5"/>
  <c r="G73" i="7"/>
  <c r="G51" i="7" s="1"/>
  <c r="I72" i="7"/>
  <c r="I51" i="7"/>
  <c r="G95" i="7"/>
  <c r="G59" i="7" s="1"/>
  <c r="I94" i="7"/>
  <c r="I59" i="7"/>
  <c r="I22" i="6"/>
  <c r="H22" i="6" s="1"/>
  <c r="H5" i="6"/>
  <c r="I11" i="6"/>
  <c r="H11" i="6" s="1"/>
  <c r="I10" i="6"/>
  <c r="H10" i="6" s="1"/>
  <c r="I61" i="7"/>
  <c r="G103" i="7"/>
  <c r="G61" i="7" s="1"/>
  <c r="G139" i="7"/>
  <c r="I138" i="7"/>
  <c r="G138" i="7" s="1"/>
  <c r="G26" i="7" s="1"/>
  <c r="I30" i="6" s="1"/>
  <c r="K94" i="7"/>
  <c r="K58" i="7" s="1"/>
  <c r="K59" i="7"/>
  <c r="M72" i="7"/>
  <c r="M50" i="7" s="1"/>
  <c r="M4" i="7" s="1"/>
  <c r="M51" i="7"/>
  <c r="M66" i="7" s="1"/>
  <c r="K72" i="7"/>
  <c r="K50" i="7" s="1"/>
  <c r="K4" i="7" s="1"/>
  <c r="K51" i="7"/>
  <c r="K66" i="7" s="1"/>
  <c r="I58" i="7" l="1"/>
  <c r="G94" i="7"/>
  <c r="G58" i="7" s="1"/>
  <c r="G5" i="7" s="1"/>
  <c r="I50" i="7"/>
  <c r="I4" i="7" s="1"/>
  <c r="G72" i="7"/>
  <c r="G50" i="7" s="1"/>
  <c r="G4" i="7" s="1"/>
  <c r="I66" i="7"/>
  <c r="M7" i="7"/>
  <c r="I9" i="4"/>
  <c r="H9" i="4" s="1"/>
  <c r="I9" i="3" s="1"/>
  <c r="I31" i="6"/>
  <c r="H31" i="6" s="1"/>
  <c r="P31" i="3" s="1"/>
  <c r="H30" i="6"/>
  <c r="P30" i="3" s="1"/>
  <c r="H30" i="3" s="1"/>
  <c r="I25" i="6"/>
  <c r="I6" i="4"/>
  <c r="J9" i="3"/>
  <c r="H9" i="5"/>
  <c r="K5" i="7"/>
  <c r="K7" i="7" s="1"/>
  <c r="I6" i="5"/>
  <c r="G66" i="7" l="1"/>
  <c r="H25" i="6"/>
  <c r="I26" i="6"/>
  <c r="H9" i="3"/>
  <c r="I3" i="4"/>
  <c r="I8" i="5"/>
  <c r="J6" i="3"/>
  <c r="H6" i="5"/>
  <c r="I8" i="4"/>
  <c r="H8" i="4" s="1"/>
  <c r="I8" i="3" s="1"/>
  <c r="H6" i="4"/>
  <c r="I6" i="3" s="1"/>
  <c r="H6" i="3" s="1"/>
  <c r="I3" i="5"/>
  <c r="I5" i="7"/>
  <c r="I7" i="7" s="1"/>
  <c r="G8" i="7" l="1"/>
  <c r="G11" i="7"/>
  <c r="G13" i="7" s="1"/>
  <c r="G20" i="7"/>
  <c r="G7" i="7"/>
  <c r="G12" i="7"/>
  <c r="G17" i="7"/>
  <c r="G10" i="7"/>
  <c r="G9" i="7"/>
  <c r="M14" i="7"/>
  <c r="M15" i="7"/>
  <c r="H8" i="3"/>
  <c r="I4" i="5"/>
  <c r="I5" i="5" s="1"/>
  <c r="I13" i="5"/>
  <c r="I20" i="5"/>
  <c r="I19" i="5"/>
  <c r="H3" i="5"/>
  <c r="J3" i="3"/>
  <c r="I17" i="5"/>
  <c r="I15" i="5"/>
  <c r="I21" i="5"/>
  <c r="J8" i="3"/>
  <c r="H8" i="5"/>
  <c r="I16" i="4"/>
  <c r="H16" i="4" s="1"/>
  <c r="I16" i="3" s="1"/>
  <c r="H16" i="3" s="1"/>
  <c r="I17" i="4"/>
  <c r="I19" i="4"/>
  <c r="H19" i="4" s="1"/>
  <c r="I19" i="3" s="1"/>
  <c r="I15" i="4"/>
  <c r="H15" i="4" s="1"/>
  <c r="I15" i="3" s="1"/>
  <c r="I21" i="4"/>
  <c r="H21" i="4" s="1"/>
  <c r="I21" i="3" s="1"/>
  <c r="I4" i="4"/>
  <c r="H4" i="4" s="1"/>
  <c r="I4" i="3" s="1"/>
  <c r="I13" i="4"/>
  <c r="H3" i="4"/>
  <c r="I3" i="3" s="1"/>
  <c r="I20" i="4"/>
  <c r="H20" i="4" s="1"/>
  <c r="I20" i="3" s="1"/>
  <c r="I27" i="6"/>
  <c r="H26" i="6"/>
  <c r="I10" i="5" l="1"/>
  <c r="H5" i="5"/>
  <c r="I11" i="5"/>
  <c r="I24" i="5"/>
  <c r="I23" i="5"/>
  <c r="I22" i="5"/>
  <c r="J5" i="3"/>
  <c r="J15" i="3"/>
  <c r="H15" i="5"/>
  <c r="H27" i="6"/>
  <c r="I28" i="6"/>
  <c r="I29" i="6" s="1"/>
  <c r="H19" i="5"/>
  <c r="J19" i="3"/>
  <c r="H20" i="3"/>
  <c r="I18" i="5"/>
  <c r="H17" i="5"/>
  <c r="J17" i="3"/>
  <c r="H20" i="5"/>
  <c r="J20" i="3"/>
  <c r="H13" i="5"/>
  <c r="I14" i="5"/>
  <c r="J13" i="3"/>
  <c r="J4" i="3"/>
  <c r="H4" i="5"/>
  <c r="H3" i="3"/>
  <c r="H13" i="4"/>
  <c r="I13" i="3" s="1"/>
  <c r="H13" i="3" s="1"/>
  <c r="I14" i="4"/>
  <c r="H4" i="3"/>
  <c r="H21" i="3"/>
  <c r="G14" i="7"/>
  <c r="G21" i="7" s="1"/>
  <c r="I5" i="4"/>
  <c r="H15" i="3"/>
  <c r="H19" i="3"/>
  <c r="I18" i="4"/>
  <c r="H18" i="4" s="1"/>
  <c r="I18" i="3" s="1"/>
  <c r="H17" i="4"/>
  <c r="I17" i="3" s="1"/>
  <c r="H17" i="3" s="1"/>
  <c r="G19" i="7"/>
  <c r="G18" i="7"/>
  <c r="G16" i="7"/>
  <c r="J21" i="3"/>
  <c r="H21" i="5"/>
  <c r="H29" i="6" l="1"/>
  <c r="I32" i="6"/>
  <c r="H32" i="6" s="1"/>
  <c r="G22" i="7"/>
  <c r="G24" i="7"/>
  <c r="H14" i="4"/>
  <c r="I14" i="3" s="1"/>
  <c r="H14" i="5"/>
  <c r="J14" i="3"/>
  <c r="I25" i="5"/>
  <c r="J11" i="3"/>
  <c r="H11" i="5"/>
  <c r="H18" i="3"/>
  <c r="I11" i="4"/>
  <c r="H11" i="4" s="1"/>
  <c r="I11" i="3" s="1"/>
  <c r="H11" i="3" s="1"/>
  <c r="I10" i="4"/>
  <c r="H10" i="4" s="1"/>
  <c r="I10" i="3" s="1"/>
  <c r="H10" i="3" s="1"/>
  <c r="I23" i="4"/>
  <c r="H23" i="4" s="1"/>
  <c r="I23" i="3" s="1"/>
  <c r="H23" i="3" s="1"/>
  <c r="I24" i="4"/>
  <c r="H24" i="4" s="1"/>
  <c r="I24" i="3" s="1"/>
  <c r="H24" i="3" s="1"/>
  <c r="I22" i="4"/>
  <c r="H22" i="4" s="1"/>
  <c r="I22" i="3" s="1"/>
  <c r="H22" i="3" s="1"/>
  <c r="H5" i="4"/>
  <c r="I5" i="3" s="1"/>
  <c r="H5" i="3" s="1"/>
  <c r="H23" i="5"/>
  <c r="J23" i="3"/>
  <c r="H24" i="5"/>
  <c r="J24" i="3"/>
  <c r="H18" i="5"/>
  <c r="J18" i="3"/>
  <c r="H22" i="5"/>
  <c r="J22" i="3"/>
  <c r="J10" i="3"/>
  <c r="H10" i="5"/>
  <c r="G27" i="7" l="1"/>
  <c r="G23" i="7"/>
  <c r="J25" i="3"/>
  <c r="H25" i="5"/>
  <c r="I26" i="5"/>
  <c r="H14" i="3"/>
  <c r="I25" i="4"/>
  <c r="P32" i="3"/>
  <c r="C1" i="6"/>
  <c r="H25" i="4" l="1"/>
  <c r="I25" i="3" s="1"/>
  <c r="H25" i="3" s="1"/>
  <c r="I26" i="4"/>
  <c r="I27" i="5"/>
  <c r="J26" i="3"/>
  <c r="H26" i="5"/>
  <c r="G28" i="7"/>
  <c r="G29" i="7" s="1"/>
  <c r="G31" i="7" s="1"/>
  <c r="J27" i="3" l="1"/>
  <c r="H27" i="5"/>
  <c r="I28" i="5"/>
  <c r="H26" i="4"/>
  <c r="I26" i="3" s="1"/>
  <c r="H26" i="3" s="1"/>
  <c r="I27" i="4"/>
  <c r="H27" i="4" l="1"/>
  <c r="I27" i="3" s="1"/>
  <c r="H27" i="3" s="1"/>
  <c r="I28" i="4"/>
  <c r="H28" i="4" s="1"/>
  <c r="I28" i="3" s="1"/>
  <c r="H28" i="5"/>
  <c r="J28" i="3"/>
  <c r="I29" i="5"/>
  <c r="H29" i="5" l="1"/>
  <c r="I31" i="5"/>
  <c r="I32" i="5" s="1"/>
  <c r="J29" i="3"/>
  <c r="H28" i="3"/>
  <c r="I29" i="4"/>
  <c r="J32" i="3" l="1"/>
  <c r="H32" i="5"/>
  <c r="C1" i="5" s="1"/>
  <c r="I31" i="4"/>
  <c r="H31" i="4" s="1"/>
  <c r="I31" i="3" s="1"/>
  <c r="H31" i="3" s="1"/>
  <c r="H29" i="4"/>
  <c r="I29" i="3" s="1"/>
  <c r="H29" i="3" s="1"/>
  <c r="J31" i="3"/>
  <c r="H31" i="5"/>
  <c r="I32" i="4" l="1"/>
  <c r="H32" i="4" s="1"/>
  <c r="C1" i="4" l="1"/>
  <c r="I32" i="3"/>
  <c r="H32" i="3" s="1"/>
  <c r="C1" i="3" s="1"/>
</calcChain>
</file>

<file path=xl/sharedStrings.xml><?xml version="1.0" encoding="utf-8"?>
<sst xmlns="http://schemas.openxmlformats.org/spreadsheetml/2006/main" count="894" uniqueCount="467">
  <si>
    <t>※ 적용시기 : 2026.4.13.입찰공고분부터</t>
    <phoneticPr fontId="4" type="noConversion"/>
  </si>
  <si>
    <t>2026년 토목∙조경∙산업환경설비공사 원가계산 제비율 적용기준</t>
    <phoneticPr fontId="4" type="noConversion"/>
  </si>
  <si>
    <t>[간접노무비]</t>
  </si>
  <si>
    <t>[기타경비]</t>
  </si>
  <si>
    <t>[일반관리비]</t>
  </si>
  <si>
    <t>[이윤]</t>
  </si>
  <si>
    <t>[건설기계대여금 지급보증액 발급금액]</t>
  </si>
  <si>
    <t>[산업안전보건관리비]</t>
  </si>
  <si>
    <t>(직노) x 율</t>
  </si>
  <si>
    <t>(재+노) x 율</t>
    <phoneticPr fontId="4" type="noConversion"/>
  </si>
  <si>
    <t>(재+노+경) x 율</t>
    <phoneticPr fontId="4" type="noConversion"/>
  </si>
  <si>
    <t>(노+경+일)
 x 율</t>
    <phoneticPr fontId="4" type="noConversion"/>
  </si>
  <si>
    <t>(직접공사비) x 율</t>
    <phoneticPr fontId="4" type="noConversion"/>
  </si>
  <si>
    <t xml:space="preserve"> □ 도급자관급 미포함</t>
    <phoneticPr fontId="4" type="noConversion"/>
  </si>
  <si>
    <r>
      <rPr>
        <u/>
        <sz val="11"/>
        <color theme="1"/>
        <rFont val="맑은 고딕"/>
        <family val="3"/>
        <charset val="129"/>
        <scheme val="minor"/>
      </rPr>
      <t>(재+직노)</t>
    </r>
    <r>
      <rPr>
        <sz val="11"/>
        <color theme="1"/>
        <rFont val="맑은 고딕"/>
        <family val="3"/>
        <charset val="129"/>
        <scheme val="minor"/>
      </rPr>
      <t xml:space="preserve"> x 율</t>
    </r>
  </si>
  <si>
    <t>공사규모</t>
    <phoneticPr fontId="4" type="noConversion"/>
  </si>
  <si>
    <t>공사기간</t>
    <phoneticPr fontId="4" type="noConversion"/>
  </si>
  <si>
    <t>토목</t>
  </si>
  <si>
    <t>조경</t>
  </si>
  <si>
    <r>
      <t xml:space="preserve">산업
설비
</t>
    </r>
    <r>
      <rPr>
        <sz val="10"/>
        <color theme="1"/>
        <rFont val="맑은 고딕"/>
        <family val="3"/>
        <charset val="129"/>
        <scheme val="minor"/>
      </rPr>
      <t>(토목)</t>
    </r>
    <phoneticPr fontId="4" type="noConversion"/>
  </si>
  <si>
    <t>공사규모</t>
  </si>
  <si>
    <r>
      <t xml:space="preserve">토목,
</t>
    </r>
    <r>
      <rPr>
        <sz val="11"/>
        <color theme="1"/>
        <rFont val="맑은 고딕"/>
        <family val="3"/>
        <charset val="129"/>
      </rPr>
      <t>조경,
산업∙설비</t>
    </r>
    <phoneticPr fontId="4" type="noConversion"/>
  </si>
  <si>
    <t>전문
공사</t>
  </si>
  <si>
    <t>(직접공사비)</t>
  </si>
  <si>
    <t>(추정가격)</t>
  </si>
  <si>
    <t>종합건설업</t>
  </si>
  <si>
    <t>전문건설업</t>
  </si>
  <si>
    <t xml:space="preserve"> □ 도급자관급 포함</t>
    <phoneticPr fontId="4"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</si>
  <si>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4"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</si>
  <si>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4" type="noConversion"/>
  </si>
  <si>
    <t>10억 미만</t>
    <phoneticPr fontId="17" type="noConversion"/>
  </si>
  <si>
    <t>6개월 이하 (183일)</t>
  </si>
  <si>
    <t>5억 미만</t>
  </si>
  <si>
    <t>구분</t>
  </si>
  <si>
    <t>요율</t>
    <phoneticPr fontId="4" type="noConversion"/>
  </si>
  <si>
    <t>구분</t>
    <phoneticPr fontId="4" type="noConversion"/>
  </si>
  <si>
    <t>안전관리비 대상액</t>
  </si>
  <si>
    <t>기초액(천원)</t>
  </si>
  <si>
    <t>7~12개월 (365일)</t>
  </si>
  <si>
    <t>13~36개월 (1095일)</t>
  </si>
  <si>
    <t>토목공사(토건)</t>
  </si>
  <si>
    <t>준설공사, 포장공사</t>
    <phoneticPr fontId="4" type="noConversion"/>
  </si>
  <si>
    <r>
      <rPr>
        <u/>
        <sz val="11"/>
        <color theme="1"/>
        <rFont val="맑은 고딕"/>
        <family val="3"/>
        <charset val="129"/>
        <scheme val="minor"/>
      </rPr>
      <t>5억</t>
    </r>
    <r>
      <rPr>
        <sz val="11"/>
        <color theme="1"/>
        <rFont val="맑은 고딕"/>
        <family val="2"/>
        <charset val="129"/>
        <scheme val="minor"/>
      </rPr>
      <t xml:space="preserve"> </t>
    </r>
    <r>
      <rPr>
        <u/>
        <sz val="11"/>
        <color theme="1"/>
        <rFont val="맑은 고딕"/>
        <family val="3"/>
        <charset val="129"/>
        <scheme val="minor"/>
      </rPr>
      <t>미만</t>
    </r>
    <phoneticPr fontId="4" type="noConversion"/>
  </si>
  <si>
    <t>건축공사</t>
    <phoneticPr fontId="17" type="noConversion"/>
  </si>
  <si>
    <t>36개월 초과 (1096일)</t>
  </si>
  <si>
    <t>5억 - 
30억 미만</t>
  </si>
  <si>
    <t>토공사, 비계구조물해제공사</t>
    <phoneticPr fontId="4" type="noConversion"/>
  </si>
  <si>
    <t>토목공사</t>
    <phoneticPr fontId="17" type="noConversion"/>
  </si>
  <si>
    <t>10억 - 
500억 미만</t>
    <phoneticPr fontId="17" type="noConversion"/>
  </si>
  <si>
    <r>
      <t>산업</t>
    </r>
    <r>
      <rPr>
        <sz val="11"/>
        <color theme="1"/>
        <rFont val="돋움"/>
        <family val="3"/>
        <charset val="129"/>
      </rPr>
      <t>∙</t>
    </r>
    <r>
      <rPr>
        <sz val="11"/>
        <color theme="1"/>
        <rFont val="맑은 고딕"/>
        <family val="3"/>
        <charset val="129"/>
      </rPr>
      <t>설비공사</t>
    </r>
    <phoneticPr fontId="4" type="noConversion"/>
  </si>
  <si>
    <t>상하수도설비공사, 수중공사</t>
    <phoneticPr fontId="4" type="noConversion"/>
  </si>
  <si>
    <t>중건설공사</t>
    <phoneticPr fontId="4" type="noConversion"/>
  </si>
  <si>
    <t>30억 - 
50억 미만</t>
  </si>
  <si>
    <t>보링그라우팅공사</t>
    <phoneticPr fontId="4" type="noConversion"/>
  </si>
  <si>
    <t>조경공사</t>
  </si>
  <si>
    <t>석공사, 시설물유지관리공사</t>
    <phoneticPr fontId="4" type="noConversion"/>
  </si>
  <si>
    <t>특수건설공사</t>
    <phoneticPr fontId="17" type="noConversion"/>
  </si>
  <si>
    <t>50억 - 
100억 미만</t>
  </si>
  <si>
    <t>철근콘크리트공사</t>
    <phoneticPr fontId="4"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</si>
  <si>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4" type="noConversion"/>
  </si>
  <si>
    <t>50억 - 
300억 미만</t>
    <phoneticPr fontId="17" type="noConversion"/>
  </si>
  <si>
    <t>조경시설물설치, 조경식재공사</t>
    <phoneticPr fontId="4" type="noConversion"/>
  </si>
  <si>
    <t>100억 - 
300억 미만</t>
  </si>
  <si>
    <t>도장공사, 철도궤도공사</t>
    <phoneticPr fontId="4" type="noConversion"/>
  </si>
  <si>
    <t>중건설공사</t>
  </si>
  <si>
    <t>철강재설치공사</t>
    <phoneticPr fontId="4" type="noConversion"/>
  </si>
  <si>
    <t>300억 - 
1000억 미만</t>
  </si>
  <si>
    <t>그 외</t>
    <phoneticPr fontId="4" type="noConversion"/>
  </si>
  <si>
    <t>300억 - 
1000억 미만</t>
    <phoneticPr fontId="17" type="noConversion"/>
  </si>
  <si>
    <r>
      <rPr>
        <u/>
        <sz val="11"/>
        <color theme="1"/>
        <rFont val="맑은 고딕"/>
        <family val="3"/>
        <charset val="129"/>
        <scheme val="minor"/>
      </rPr>
      <t>50억 이상</t>
    </r>
    <r>
      <rPr>
        <sz val="11"/>
        <color theme="1"/>
        <rFont val="맑은 고딕"/>
        <family val="2"/>
        <charset val="129"/>
        <scheme val="minor"/>
      </rPr>
      <t xml:space="preserve">-800억* 미만 건설공사
 </t>
    </r>
    <r>
      <rPr>
        <sz val="11"/>
        <color theme="1"/>
        <rFont val="맑은 고딕"/>
        <family val="3"/>
        <charset val="129"/>
        <scheme val="minor"/>
      </rPr>
      <t>* 추정금액(주공종이 토목공사는 1,000억)</t>
    </r>
    <phoneticPr fontId="4" type="noConversion"/>
  </si>
  <si>
    <t>1000억 이상</t>
  </si>
  <si>
    <t xml:space="preserve"> * 적용제외: 문화재수리공사</t>
    <phoneticPr fontId="4" type="noConversion"/>
  </si>
  <si>
    <t xml:space="preserve"> ※ 건설기계대여금 지급보증서 발급금액 및 업종별 건설기계</t>
    <phoneticPr fontId="4" type="noConversion"/>
  </si>
  <si>
    <t xml:space="preserve">    투입비율 산정기준(국토부 고시 제2019-286호, 2019.6.19.)</t>
    <phoneticPr fontId="4"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</si>
  <si>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4" type="noConversion"/>
  </si>
  <si>
    <t xml:space="preserve">                                                                 □ 산업∙설비(토목) 해당공종: 수처리시설(오폐수, 하수처리, 분뇨처리, 정수장) 등                                                                 .</t>
    <phoneticPr fontId="4" type="noConversion"/>
  </si>
  <si>
    <t>추정금액 800억(주공종 토목은 1,000억) 이상 건설공사</t>
    <phoneticPr fontId="4" type="noConversion"/>
  </si>
  <si>
    <t>[산재보험료]</t>
    <phoneticPr fontId="4" type="noConversion"/>
  </si>
  <si>
    <t>[환경보전비]</t>
    <phoneticPr fontId="4" type="noConversion"/>
  </si>
  <si>
    <t>[건설하도급대금지급보증서발급수수료]</t>
    <phoneticPr fontId="4" type="noConversion"/>
  </si>
  <si>
    <t xml:space="preserve"> * 모든 건설공사 적용   노동부 고시 제2019-73호(2019.12.27.), 산업재해보상보험법시행령</t>
    <phoneticPr fontId="4" type="noConversion"/>
  </si>
  <si>
    <t>공사규모(추정가격)</t>
  </si>
  <si>
    <t xml:space="preserve"> ※ 사회보험의 보험료 적용기준 (국토부 고시 제2018-462호, 2018.7.26.) </t>
    <phoneticPr fontId="4" type="noConversion"/>
  </si>
  <si>
    <t>도로(교량, 터널, 활주로)</t>
    <phoneticPr fontId="4" type="noConversion"/>
  </si>
  <si>
    <t>50억 미만</t>
  </si>
  <si>
    <t>[고용보험료]</t>
  </si>
  <si>
    <t>플랜트(발전소, 쓰레기소각장)</t>
    <phoneticPr fontId="4" type="noConversion"/>
  </si>
  <si>
    <t xml:space="preserve"> * 건설업의 분류</t>
    <phoneticPr fontId="4" type="noConversion"/>
  </si>
  <si>
    <t>50억 이상 - 100억 미만</t>
  </si>
  <si>
    <t>(노) x 율</t>
  </si>
  <si>
    <t>지하철</t>
    <phoneticPr fontId="4" type="noConversion"/>
  </si>
  <si>
    <r>
      <t xml:space="preserve"> - </t>
    </r>
    <r>
      <rPr>
        <u/>
        <sz val="11"/>
        <color theme="1"/>
        <rFont val="맑은 고딕"/>
        <family val="3"/>
        <charset val="129"/>
        <scheme val="minor"/>
      </rPr>
      <t>일반건설공사(갑)</t>
    </r>
    <r>
      <rPr>
        <sz val="11"/>
        <color theme="1"/>
        <rFont val="맑은 고딕"/>
        <family val="2"/>
        <charset val="129"/>
        <scheme val="minor"/>
      </rPr>
      <t>: 건축건설, 교량건설, 도로신설, 철도∙궤도의 보수복구, 기설로면에</t>
    </r>
    <phoneticPr fontId="4" type="noConversion"/>
  </si>
  <si>
    <t>공사배정규모(추정금액)</t>
  </si>
  <si>
    <t>철도</t>
    <phoneticPr fontId="4" type="noConversion"/>
  </si>
  <si>
    <t>100억 이상 - 300억 미만</t>
  </si>
  <si>
    <t xml:space="preserve">       [1등급] 1700억 이상</t>
    <phoneticPr fontId="4" type="noConversion"/>
  </si>
  <si>
    <t>상하수도(폐수, 하수처리장, 정수장)</t>
    <phoneticPr fontId="4" type="noConversion"/>
  </si>
  <si>
    <t xml:space="preserve">   레일만 부설하는 공사, 지하 10m 이내 복개식 지하도, 지하철도, 지하상가, 통신선로</t>
    <phoneticPr fontId="4"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</si>
  <si>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</si>
  <si>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 xml:space="preserve">       [2등급] 1700억 미만 ~ 950억 이상</t>
    <phoneticPr fontId="4" type="noConversion"/>
  </si>
  <si>
    <t>항만</t>
    <phoneticPr fontId="4" type="noConversion"/>
  </si>
  <si>
    <t xml:space="preserve">   등 인입통신구 신설공사, 기타건설공사(다른 것에 분류하지 아니한 건설공사)</t>
    <phoneticPr fontId="4" type="noConversion"/>
  </si>
  <si>
    <t xml:space="preserve">       [3등급] 950억 미만 ~ 550억 이상</t>
    <phoneticPr fontId="4" type="noConversion"/>
  </si>
  <si>
    <t>오탁 또는 준설토 방지막 미설치</t>
    <phoneticPr fontId="4"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</si>
  <si>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</si>
  <si>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[4등급] 550억 미만 ~ 400억 이상</t>
    <phoneticPr fontId="4" type="noConversion"/>
  </si>
  <si>
    <t>댐</t>
    <phoneticPr fontId="4" type="noConversion"/>
  </si>
  <si>
    <r>
      <t xml:space="preserve"> - </t>
    </r>
    <r>
      <rPr>
        <u/>
        <sz val="11"/>
        <color theme="1"/>
        <rFont val="맑은 고딕"/>
        <family val="3"/>
        <charset val="129"/>
        <scheme val="minor"/>
      </rPr>
      <t>일반건설공사(을)</t>
    </r>
    <r>
      <rPr>
        <sz val="11"/>
        <color theme="1"/>
        <rFont val="맑은 고딕"/>
        <family val="2"/>
        <charset val="129"/>
        <scheme val="minor"/>
      </rPr>
      <t>: 기계장치공사, 삭도건설공사, 공해방지시설 및 폐수처리시설 공사</t>
    </r>
    <phoneticPr fontId="4" type="noConversion"/>
  </si>
  <si>
    <r>
      <t>턴키</t>
    </r>
    <r>
      <rPr>
        <sz val="11"/>
        <color theme="1"/>
        <rFont val="돋움"/>
        <family val="3"/>
        <charset val="129"/>
      </rPr>
      <t>∙</t>
    </r>
    <r>
      <rPr>
        <sz val="11"/>
        <color theme="1"/>
        <rFont val="맑은 고딕"/>
        <family val="3"/>
        <charset val="129"/>
      </rPr>
      <t>대안공사</t>
    </r>
  </si>
  <si>
    <t xml:space="preserve">       [5등급] 400억 미만 ~ 220억 이상</t>
    <phoneticPr fontId="4" type="noConversion"/>
  </si>
  <si>
    <t>택지개발</t>
    <phoneticPr fontId="4" type="noConversion"/>
  </si>
  <si>
    <r>
      <t xml:space="preserve"> - </t>
    </r>
    <r>
      <rPr>
        <u/>
        <sz val="11"/>
        <color theme="1"/>
        <rFont val="맑은 고딕"/>
        <family val="3"/>
        <charset val="129"/>
        <scheme val="minor"/>
      </rPr>
      <t>중건설공사</t>
    </r>
    <r>
      <rPr>
        <sz val="11"/>
        <color theme="1"/>
        <rFont val="맑은 고딕"/>
        <family val="2"/>
        <charset val="129"/>
        <scheme val="minor"/>
      </rPr>
      <t>: 높이 20m 이상의 고제방(댐) 등 신설공사, 방파제 신설공사, 안벽공사</t>
    </r>
    <phoneticPr fontId="4" type="noConversion"/>
  </si>
  <si>
    <t xml:space="preserve">       [6등급] 220억 미만 ~ 140억 이상</t>
    <phoneticPr fontId="4" type="noConversion"/>
  </si>
  <si>
    <t>주택(재개발, 재건축)</t>
    <phoneticPr fontId="4" type="noConversion"/>
  </si>
  <si>
    <t xml:space="preserve"> * 적용제외: 전문공사, 문화재수리공사</t>
    <phoneticPr fontId="4" type="noConversion"/>
  </si>
  <si>
    <t xml:space="preserve">       [7등급] 140억 미만 ~ 78억(고시금액) 이상</t>
    <phoneticPr fontId="4" type="noConversion"/>
  </si>
  <si>
    <t>주택(신축)</t>
    <phoneticPr fontId="4" type="noConversion"/>
  </si>
  <si>
    <t xml:space="preserve"> ※ 하도급대금 지급보증서 발급금액 적용기준</t>
    <phoneticPr fontId="4" type="noConversion"/>
  </si>
  <si>
    <t xml:space="preserve">    수력발전시설 신설공사, 터널신설공사, 굴착식 지하철도∙지하도 신설공사</t>
    <phoneticPr fontId="4" type="noConversion"/>
  </si>
  <si>
    <t xml:space="preserve">       7등급 미만</t>
    <phoneticPr fontId="4" type="noConversion"/>
  </si>
  <si>
    <t>주택 외 건축</t>
    <phoneticPr fontId="4" type="noConversion"/>
  </si>
  <si>
    <t xml:space="preserve">    (국토부 고시 제2016-921호, 2016.12.19.)</t>
    <phoneticPr fontId="4" type="noConversion"/>
  </si>
  <si>
    <t xml:space="preserve">    지하 10m 이상 복개식 지하철도,지하도,지하상가, 통신선로 등 인입통신구 신설</t>
    <phoneticPr fontId="4" type="noConversion"/>
  </si>
  <si>
    <t xml:space="preserve"> * 모든 건설공사에 적용    국토부 고시 제2018-462호(2018.7.26.),   고용보험법 시행령</t>
    <phoneticPr fontId="4" type="noConversion"/>
  </si>
  <si>
    <t>조경</t>
    <phoneticPr fontId="4" type="noConversion"/>
  </si>
  <si>
    <t>[공사이행보증수수료]</t>
    <phoneticPr fontId="4" type="noConversion"/>
  </si>
  <si>
    <t xml:space="preserve"> * 총공사금액[(도급+관급)에서 부가세 제외] 2천만원 미만의 건설공사를 건설업자가 아닌 자가 시공 시 미적용</t>
    <phoneticPr fontId="4" type="noConversion"/>
  </si>
  <si>
    <t>기타토목(하천등)</t>
    <phoneticPr fontId="4" type="noConversion"/>
  </si>
  <si>
    <t>추정가격 300억 이상인 공사, 대형공사(대안입찰 또는 
일괄입찰, 특정공사의 계약), 기술제안입찰 등에 의한 계약</t>
    <phoneticPr fontId="4" type="noConversion"/>
  </si>
  <si>
    <r>
      <t xml:space="preserve"> -</t>
    </r>
    <r>
      <rPr>
        <sz val="11"/>
        <color theme="1"/>
        <rFont val="맑은 고딕"/>
        <family val="2"/>
        <charset val="129"/>
        <scheme val="minor"/>
      </rPr>
      <t xml:space="preserve"> </t>
    </r>
    <r>
      <rPr>
        <u/>
        <sz val="11"/>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t>
    </r>
    <phoneticPr fontId="4" type="noConversion"/>
  </si>
  <si>
    <t xml:space="preserve"> ※ 등급기준: 조달청 등급별 유자격자 명부 등록 및 운용기준(조달청 공고 제2018-146호, 2018.12.27.)</t>
    <phoneticPr fontId="4" type="noConversion"/>
  </si>
  <si>
    <t xml:space="preserve"> * 적용제외: 전기공사, 정보통신공사, 소방시설공사,</t>
    <phoneticPr fontId="4" type="noConversion"/>
  </si>
  <si>
    <t xml:space="preserve">   역사, 과선교, 송전선로</t>
    <phoneticPr fontId="4" type="noConversion"/>
  </si>
  <si>
    <t xml:space="preserve"> ※ 사회보험의 보험료 적용기준 (국토부 고시 제2018-462호, 2018.7.26.)</t>
    <phoneticPr fontId="4" type="noConversion"/>
  </si>
  <si>
    <t xml:space="preserve">               문화재 수리공사 </t>
    <phoneticPr fontId="4" type="noConversion"/>
  </si>
  <si>
    <t>공사규모(직접공사비)</t>
  </si>
  <si>
    <t>수수료</t>
    <phoneticPr fontId="4" type="noConversion"/>
  </si>
  <si>
    <t>[건강보험료]</t>
    <phoneticPr fontId="4" type="noConversion"/>
  </si>
  <si>
    <t>[연금보험료]</t>
    <phoneticPr fontId="4" type="noConversion"/>
  </si>
  <si>
    <t>[노인장기요양보험료]</t>
    <phoneticPr fontId="4" type="noConversion"/>
  </si>
  <si>
    <t xml:space="preserve">  . (직접공사비) 환경오염방지시설 설치∙운영∙철거에</t>
    <phoneticPr fontId="4" type="noConversion"/>
  </si>
  <si>
    <t>250억 미만</t>
  </si>
  <si>
    <t>[4백만원+(직공비-140억)x0.0193%]x공기(년)</t>
    <phoneticPr fontId="4" type="noConversion"/>
  </si>
  <si>
    <r>
      <t xml:space="preserve"> - </t>
    </r>
    <r>
      <rPr>
        <u/>
        <sz val="11"/>
        <color theme="1"/>
        <rFont val="맑은 고딕"/>
        <family val="3"/>
        <charset val="129"/>
        <scheme val="minor"/>
      </rPr>
      <t>특수 및 기타건설공사(단독발주에 한함)</t>
    </r>
    <r>
      <rPr>
        <sz val="11"/>
        <color theme="1"/>
        <rFont val="맑은 고딕"/>
        <family val="2"/>
        <charset val="129"/>
        <scheme val="minor"/>
      </rPr>
      <t>: 준설공사, 조경공사(전문포함), 택지조성</t>
    </r>
    <phoneticPr fontId="4" type="noConversion"/>
  </si>
  <si>
    <t xml:space="preserve">    직접 소요되는 비용을 계상하고 표준시장단가,</t>
    <phoneticPr fontId="4" type="noConversion"/>
  </si>
  <si>
    <t>250억 이상 - 500억 미만</t>
  </si>
  <si>
    <t>[6백만원+(직공비-250억)x0.0159%]x공기(년)</t>
    <phoneticPr fontId="4" type="noConversion"/>
  </si>
  <si>
    <t xml:space="preserve">   (경지정리포함), 포장공사, 전기공사, 정보통신공사</t>
    <phoneticPr fontId="4" type="noConversion"/>
  </si>
  <si>
    <t xml:space="preserve"> * 공사기간 1개월(30일) 이상인 모든 건설공사</t>
    <phoneticPr fontId="4" type="noConversion"/>
  </si>
  <si>
    <t xml:space="preserve">    표준품셈 등에 의해 산출</t>
    <phoneticPr fontId="4" type="noConversion"/>
  </si>
  <si>
    <t xml:space="preserve">  . (간접공사비) 시험검사비, 점검비, 교육훈련비 등 </t>
    <phoneticPr fontId="4" type="noConversion"/>
  </si>
  <si>
    <t>500억 미만</t>
  </si>
  <si>
    <t>[10백만원+(직공비-500억)x0.0126%]x공기(년)</t>
    <phoneticPr fontId="4" type="noConversion"/>
  </si>
  <si>
    <t xml:space="preserve">   [타공사와 병행하는 경우: 일반건설(갑) 적용]</t>
    <phoneticPr fontId="4" type="noConversion"/>
  </si>
  <si>
    <t>[퇴직공제부금비]</t>
    <phoneticPr fontId="4" type="noConversion"/>
  </si>
  <si>
    <t xml:space="preserve">    설계 시 산출이 곤란한 금액을 반영하고, 직접</t>
    <phoneticPr fontId="4" type="noConversion"/>
  </si>
  <si>
    <t xml:space="preserve"> ※ 국가계약법 시행령 제52조제1항, 시행령 제6장 및 제8장에 따른 공사계약</t>
    <phoneticPr fontId="4" type="noConversion"/>
  </si>
  <si>
    <r>
      <t xml:space="preserve"> </t>
    </r>
    <r>
      <rPr>
        <sz val="10"/>
        <color theme="1"/>
        <rFont val="돋움"/>
        <family val="3"/>
        <charset val="129"/>
      </rPr>
      <t>※</t>
    </r>
    <r>
      <rPr>
        <sz val="10"/>
        <color theme="1"/>
        <rFont val="맑은 고딕"/>
        <family val="3"/>
        <charset val="129"/>
      </rPr>
      <t xml:space="preserve"> 건설업 산업안전보건관리비 계상 및 사용기준 (노동부 고시 제2019-64호, 2019..12.13.)</t>
    </r>
    <phoneticPr fontId="4" type="noConversion"/>
  </si>
  <si>
    <t xml:space="preserve">    공사비에 최저요율을 적용한 금액 이상을 계상</t>
    <phoneticPr fontId="4" type="noConversion"/>
  </si>
  <si>
    <t xml:space="preserve"> * 추정금액이 3억 이상인 건설공사</t>
    <phoneticPr fontId="4" type="noConversion"/>
  </si>
  <si>
    <t xml:space="preserve"> ※ 환경관리비의 산출기준 및 관리에 관한 지침</t>
    <phoneticPr fontId="4" type="noConversion"/>
  </si>
  <si>
    <t xml:space="preserve"> □ 전기∙통신∙소방∙전문 및 기타공사의 경우 일반관리비요율을 제외한 각종 요율은 토목, 건축 등 관련 공사업종에 따라 적용</t>
    <phoneticPr fontId="4" type="noConversion"/>
  </si>
  <si>
    <t xml:space="preserve"> ※ 국토부 고시 제2015-610호(2015.8.20.) 요율 적용 </t>
    <phoneticPr fontId="4" type="noConversion"/>
  </si>
  <si>
    <t xml:space="preserve">    (국토부 고시 제2018-528호, 2018.8.30.)</t>
    <phoneticPr fontId="4" type="noConversion"/>
  </si>
  <si>
    <t xml:space="preserve">     (단. 공사규모 및 기간은 해당공종&lt;전기∙통신∙소방∙전문 및 기타공사&gt;을 기준으로 함)</t>
    <phoneticPr fontId="4" type="noConversion"/>
  </si>
  <si>
    <t>일  금 :</t>
    <phoneticPr fontId="27" type="noConversion"/>
  </si>
  <si>
    <t>원</t>
  </si>
  <si>
    <t>공      종      별</t>
  </si>
  <si>
    <t>계</t>
  </si>
  <si>
    <t>평야부</t>
    <phoneticPr fontId="27" type="noConversion"/>
  </si>
  <si>
    <t>부대공사</t>
    <phoneticPr fontId="27" type="noConversion"/>
  </si>
  <si>
    <t>폐기물처리</t>
    <phoneticPr fontId="27" type="noConversion"/>
  </si>
  <si>
    <t>비고</t>
    <phoneticPr fontId="27" type="noConversion"/>
  </si>
  <si>
    <t>순        공        사        비</t>
    <phoneticPr fontId="27" type="noConversion"/>
  </si>
  <si>
    <t>노무비</t>
    <phoneticPr fontId="27" type="noConversion"/>
  </si>
  <si>
    <t>직 접 노 무 비</t>
  </si>
  <si>
    <t xml:space="preserve"> </t>
  </si>
  <si>
    <t>간 접 노 무 비</t>
  </si>
  <si>
    <t>(</t>
  </si>
  <si>
    <t>)</t>
  </si>
  <si>
    <t>직접노무비×율</t>
    <phoneticPr fontId="31" type="noConversion"/>
  </si>
  <si>
    <t>소   계</t>
  </si>
  <si>
    <t>재료비</t>
    <phoneticPr fontId="27" type="noConversion"/>
  </si>
  <si>
    <t>직 접 재 료 비</t>
  </si>
  <si>
    <t>간 접 재 료 비</t>
  </si>
  <si>
    <t>소       계</t>
  </si>
  <si>
    <t>경              비</t>
    <phoneticPr fontId="27" type="noConversion"/>
  </si>
  <si>
    <t>경       비</t>
  </si>
  <si>
    <t>산 재 보 험 료</t>
  </si>
  <si>
    <t>노무비×율</t>
    <phoneticPr fontId="31" type="noConversion"/>
  </si>
  <si>
    <t>고 용 보 험 료</t>
  </si>
  <si>
    <t>관리비
안 전</t>
    <phoneticPr fontId="27" type="noConversion"/>
  </si>
  <si>
    <t>기 초 액</t>
  </si>
  <si>
    <t>안전관리비*1.2</t>
    <phoneticPr fontId="27" type="noConversion"/>
  </si>
  <si>
    <t>(재료비+직접노무비)×율×1.2</t>
    <phoneticPr fontId="31" type="noConversion"/>
  </si>
  <si>
    <t>환경보전비</t>
    <phoneticPr fontId="27" type="noConversion"/>
  </si>
  <si>
    <t>(재료비+직접노무비+산출경비)×율</t>
  </si>
  <si>
    <t>퇴직공제부금비</t>
  </si>
  <si>
    <t>국민건강보험료</t>
    <phoneticPr fontId="27" type="noConversion"/>
  </si>
  <si>
    <t>노인장기요양보험</t>
    <phoneticPr fontId="27" type="noConversion"/>
  </si>
  <si>
    <t>건강보험료×율</t>
    <phoneticPr fontId="31" type="noConversion"/>
  </si>
  <si>
    <t>국민연금보험료</t>
    <phoneticPr fontId="27" type="noConversion"/>
  </si>
  <si>
    <t>건설하도급수수료</t>
    <phoneticPr fontId="27" type="noConversion"/>
  </si>
  <si>
    <t>건설기계대여대금
지급보증서발급금액</t>
    <phoneticPr fontId="27" type="noConversion"/>
  </si>
  <si>
    <t>기 타 경 비</t>
  </si>
  <si>
    <t>(재료비+노무비)×율</t>
  </si>
  <si>
    <t>석면분담금</t>
    <phoneticPr fontId="27" type="noConversion"/>
  </si>
  <si>
    <t>임금채권부담금</t>
    <phoneticPr fontId="27" type="noConversion"/>
  </si>
  <si>
    <t>소계</t>
    <phoneticPr fontId="27" type="noConversion"/>
  </si>
  <si>
    <t>순       공       사       비</t>
    <phoneticPr fontId="27" type="noConversion"/>
  </si>
  <si>
    <t>일  반  관  리  비</t>
  </si>
  <si>
    <t xml:space="preserve"> (재료비+노무비+경비)×율</t>
  </si>
  <si>
    <t>이          윤</t>
  </si>
  <si>
    <t>(노무비+경비+일반관리비)×율</t>
    <phoneticPr fontId="31" type="noConversion"/>
  </si>
  <si>
    <t>총           원            가</t>
    <phoneticPr fontId="27" type="noConversion"/>
  </si>
  <si>
    <t>폐기물처리비</t>
    <phoneticPr fontId="27" type="noConversion"/>
  </si>
  <si>
    <t>부  가  가  치  세</t>
  </si>
  <si>
    <t>도   급   예   정   금    액</t>
    <phoneticPr fontId="27" type="noConversion"/>
  </si>
  <si>
    <t>[평야부]</t>
    <phoneticPr fontId="31" type="noConversion"/>
  </si>
  <si>
    <t>직접노무비×율</t>
  </si>
  <si>
    <t>노무비×율</t>
  </si>
  <si>
    <t>(재료비+직접노무비)×율×1.2</t>
  </si>
  <si>
    <t>건강보험료×율</t>
  </si>
  <si>
    <t>(노무비+경비+일반관리비)×율</t>
  </si>
  <si>
    <t>품질관리비</t>
    <phoneticPr fontId="27" type="noConversion"/>
  </si>
  <si>
    <t>안전점검비</t>
    <phoneticPr fontId="27" type="noConversion"/>
  </si>
  <si>
    <t>공          종</t>
    <phoneticPr fontId="41" type="noConversion"/>
  </si>
  <si>
    <r>
      <t xml:space="preserve">재  료 </t>
    </r>
    <r>
      <rPr>
        <sz val="9"/>
        <rFont val="휴먼각진옛체"/>
        <family val="1"/>
        <charset val="129"/>
      </rPr>
      <t>또는</t>
    </r>
    <r>
      <rPr>
        <sz val="11"/>
        <rFont val="휴먼각진옛체"/>
        <family val="1"/>
        <charset val="129"/>
      </rPr>
      <t xml:space="preserve"> 치  수</t>
    </r>
    <phoneticPr fontId="41" type="noConversion"/>
  </si>
  <si>
    <t>수 량</t>
  </si>
  <si>
    <t>단위</t>
  </si>
  <si>
    <t>합          계</t>
    <phoneticPr fontId="41" type="noConversion"/>
  </si>
  <si>
    <t>노    무    비</t>
    <phoneticPr fontId="41" type="noConversion"/>
  </si>
  <si>
    <t>재    료    비</t>
    <phoneticPr fontId="41" type="noConversion"/>
  </si>
  <si>
    <t>경          비</t>
    <phoneticPr fontId="41" type="noConversion"/>
  </si>
  <si>
    <t>비고</t>
  </si>
  <si>
    <t>단  가</t>
  </si>
  <si>
    <t>금  액</t>
  </si>
  <si>
    <t>장하</t>
    <phoneticPr fontId="41" type="noConversion"/>
  </si>
  <si>
    <t>부대</t>
    <phoneticPr fontId="41" type="noConversion"/>
  </si>
  <si>
    <t xml:space="preserve"> 순공사비</t>
    <phoneticPr fontId="41" type="noConversion"/>
  </si>
  <si>
    <t xml:space="preserve"> 간접노무비</t>
    <phoneticPr fontId="41" type="noConversion"/>
  </si>
  <si>
    <t xml:space="preserve"> 산재보험료</t>
    <phoneticPr fontId="41" type="noConversion"/>
  </si>
  <si>
    <t xml:space="preserve"> 고용보험료</t>
    <phoneticPr fontId="41" type="noConversion"/>
  </si>
  <si>
    <t xml:space="preserve"> 건강보험료</t>
    <phoneticPr fontId="41" type="noConversion"/>
  </si>
  <si>
    <t xml:space="preserve"> 연금보험료</t>
    <phoneticPr fontId="41" type="noConversion"/>
  </si>
  <si>
    <t xml:space="preserve"> 노인장기요양보험료</t>
    <phoneticPr fontId="41" type="noConversion"/>
  </si>
  <si>
    <t xml:space="preserve"> 안전관리비</t>
    <phoneticPr fontId="41" type="noConversion"/>
  </si>
  <si>
    <t>중 작은 값</t>
    <phoneticPr fontId="41" type="noConversion"/>
  </si>
  <si>
    <t xml:space="preserve"> 환경보전비</t>
    <phoneticPr fontId="41" type="noConversion"/>
  </si>
  <si>
    <t xml:space="preserve"> 퇴직공제부금비</t>
    <phoneticPr fontId="41" type="noConversion"/>
  </si>
  <si>
    <t xml:space="preserve"> 하도급대금지급보증수수료</t>
    <phoneticPr fontId="41" type="noConversion"/>
  </si>
  <si>
    <t xml:space="preserve"> 건설기계대여대금지급보증서발급금액</t>
    <phoneticPr fontId="41" type="noConversion"/>
  </si>
  <si>
    <t xml:space="preserve"> 기타경비</t>
    <phoneticPr fontId="41" type="noConversion"/>
  </si>
  <si>
    <t xml:space="preserve"> 소    계</t>
    <phoneticPr fontId="41" type="noConversion"/>
  </si>
  <si>
    <t xml:space="preserve"> 일반관리비</t>
    <phoneticPr fontId="41" type="noConversion"/>
  </si>
  <si>
    <t xml:space="preserve"> 이    윤</t>
    <phoneticPr fontId="41" type="noConversion"/>
  </si>
  <si>
    <t xml:space="preserve"> 품질시험관리비</t>
    <phoneticPr fontId="41" type="noConversion"/>
  </si>
  <si>
    <t>폐기물</t>
    <phoneticPr fontId="41" type="noConversion"/>
  </si>
  <si>
    <t>&lt;분리발주&gt;</t>
    <phoneticPr fontId="41" type="noConversion"/>
  </si>
  <si>
    <t xml:space="preserve"> 공급가액</t>
    <phoneticPr fontId="41" type="noConversion"/>
  </si>
  <si>
    <t xml:space="preserve"> (천단위 절사)</t>
    <phoneticPr fontId="41" type="noConversion"/>
  </si>
  <si>
    <t xml:space="preserve"> 부가가치세</t>
    <phoneticPr fontId="41" type="noConversion"/>
  </si>
  <si>
    <t xml:space="preserve"> 도급예정액</t>
    <phoneticPr fontId="41" type="noConversion"/>
  </si>
  <si>
    <t>5. 관급자재대</t>
    <phoneticPr fontId="41" type="noConversion"/>
  </si>
  <si>
    <t xml:space="preserve"> 총공사비</t>
    <phoneticPr fontId="41" type="noConversion"/>
  </si>
  <si>
    <t>용배</t>
    <phoneticPr fontId="41" type="noConversion"/>
  </si>
  <si>
    <t>중기</t>
    <phoneticPr fontId="31" type="noConversion"/>
  </si>
  <si>
    <t>가설</t>
    <phoneticPr fontId="41" type="noConversion"/>
  </si>
  <si>
    <t>소운반</t>
    <phoneticPr fontId="41" type="noConversion"/>
  </si>
  <si>
    <t>합  계</t>
    <phoneticPr fontId="31" type="noConversion"/>
  </si>
  <si>
    <t>장하</t>
    <phoneticPr fontId="31" type="noConversion"/>
  </si>
  <si>
    <t>1. 장하지구 수리시설정비사업</t>
    <phoneticPr fontId="41" type="noConversion"/>
  </si>
  <si>
    <t>용배</t>
    <phoneticPr fontId="31" type="noConversion"/>
  </si>
  <si>
    <t xml:space="preserve"> 1.01 용배수로</t>
    <phoneticPr fontId="41" type="noConversion"/>
  </si>
  <si>
    <t>터파기</t>
    <phoneticPr fontId="46" type="noConversion"/>
  </si>
  <si>
    <t>되메움</t>
    <phoneticPr fontId="46" type="noConversion"/>
  </si>
  <si>
    <t>잔토처리</t>
    <phoneticPr fontId="46" type="noConversion"/>
  </si>
  <si>
    <t>순성토</t>
    <phoneticPr fontId="17" type="noConversion"/>
  </si>
  <si>
    <t>콘크리트포장</t>
    <phoneticPr fontId="46" type="noConversion"/>
  </si>
  <si>
    <t>보조기층</t>
    <phoneticPr fontId="46" type="noConversion"/>
  </si>
  <si>
    <t>거푸집;6;5</t>
    <phoneticPr fontId="46" type="noConversion"/>
  </si>
  <si>
    <t>맨홀15</t>
    <phoneticPr fontId="17" type="noConversion"/>
  </si>
  <si>
    <t>수로관;5050</t>
    <phoneticPr fontId="49" type="noConversion"/>
  </si>
  <si>
    <t>수로관;8070</t>
    <phoneticPr fontId="49" type="noConversion"/>
  </si>
  <si>
    <t>수로관;1210</t>
    <phoneticPr fontId="49" type="noConversion"/>
  </si>
  <si>
    <t>건널목암거;5050</t>
    <phoneticPr fontId="49" type="noConversion"/>
  </si>
  <si>
    <t>건널목암거;8070</t>
    <phoneticPr fontId="49" type="noConversion"/>
  </si>
  <si>
    <t>수천공;500</t>
    <phoneticPr fontId="49" type="noConversion"/>
  </si>
  <si>
    <t>급수;150</t>
    <phoneticPr fontId="17" type="noConversion"/>
  </si>
  <si>
    <t>급수개폐기설치</t>
    <phoneticPr fontId="17" type="noConversion"/>
  </si>
  <si>
    <t>철근헐기;29</t>
    <phoneticPr fontId="46" type="noConversion"/>
  </si>
  <si>
    <t>2. 부대공사</t>
    <phoneticPr fontId="41" type="noConversion"/>
  </si>
  <si>
    <t>중기</t>
    <phoneticPr fontId="41" type="noConversion"/>
  </si>
  <si>
    <t xml:space="preserve"> 2.01 중기운반</t>
    <phoneticPr fontId="41" type="noConversion"/>
  </si>
  <si>
    <t>중덤</t>
    <phoneticPr fontId="41" type="noConversion"/>
  </si>
  <si>
    <t>중트</t>
    <phoneticPr fontId="41" type="noConversion"/>
  </si>
  <si>
    <t xml:space="preserve"> 2.02 가설사무실</t>
    <phoneticPr fontId="41" type="noConversion"/>
  </si>
  <si>
    <t>가설사</t>
    <phoneticPr fontId="41" type="noConversion"/>
  </si>
  <si>
    <t xml:space="preserve"> 2.03 소운반</t>
    <phoneticPr fontId="41" type="noConversion"/>
  </si>
  <si>
    <t>보강수로관;소운반;50</t>
    <phoneticPr fontId="41" type="noConversion"/>
  </si>
  <si>
    <t>3. 사급자재대</t>
    <phoneticPr fontId="41" type="noConversion"/>
  </si>
  <si>
    <t>3. 폐기물처리비</t>
    <phoneticPr fontId="41" type="noConversion"/>
  </si>
  <si>
    <t xml:space="preserve"> 4.01 폐기물처리</t>
    <phoneticPr fontId="41" type="noConversion"/>
  </si>
  <si>
    <t>21a</t>
    <phoneticPr fontId="41" type="noConversion"/>
  </si>
  <si>
    <t>No</t>
  </si>
  <si>
    <t>공         종</t>
  </si>
  <si>
    <t>규격 또는 치수</t>
  </si>
  <si>
    <t>수량</t>
  </si>
  <si>
    <t>합    계</t>
  </si>
  <si>
    <t>노 무 비</t>
  </si>
  <si>
    <t>재 료 비</t>
  </si>
  <si>
    <t>경    비</t>
  </si>
  <si>
    <t>비고</t>
    <phoneticPr fontId="52" type="noConversion"/>
  </si>
  <si>
    <t>출처</t>
    <phoneticPr fontId="49" type="noConversion"/>
  </si>
  <si>
    <t>날짜</t>
    <phoneticPr fontId="49" type="noConversion"/>
  </si>
  <si>
    <t>가설사</t>
    <phoneticPr fontId="49" type="noConversion"/>
  </si>
  <si>
    <t>가설사무실(콘테이너)</t>
    <phoneticPr fontId="49" type="noConversion"/>
  </si>
  <si>
    <t>(3.0*6.0m,3개월)</t>
  </si>
  <si>
    <t>동</t>
  </si>
  <si>
    <t>#.1</t>
    <phoneticPr fontId="49" type="noConversion"/>
  </si>
  <si>
    <t>터파기</t>
    <phoneticPr fontId="49" type="noConversion"/>
  </si>
  <si>
    <t>(TypeⅠ,중기100%)</t>
  </si>
  <si>
    <t>㎥</t>
  </si>
  <si>
    <t>#.2</t>
  </si>
  <si>
    <t>잔토처리</t>
    <phoneticPr fontId="49" type="noConversion"/>
  </si>
  <si>
    <t>(굴착기0.7㎥)</t>
  </si>
  <si>
    <t>#.3</t>
  </si>
  <si>
    <t>순성토</t>
    <phoneticPr fontId="49" type="noConversion"/>
  </si>
  <si>
    <t>순성토운반</t>
    <phoneticPr fontId="49" type="noConversion"/>
  </si>
  <si>
    <t>(복합중기,L=5.0㎞)</t>
  </si>
  <si>
    <t>#.4</t>
  </si>
  <si>
    <t>되메움</t>
    <phoneticPr fontId="49" type="noConversion"/>
  </si>
  <si>
    <t>되메우고다짐</t>
    <phoneticPr fontId="49" type="noConversion"/>
  </si>
  <si>
    <t>(대형장비)</t>
  </si>
  <si>
    <t>#.5</t>
  </si>
  <si>
    <t>모래기초</t>
    <phoneticPr fontId="49" type="noConversion"/>
  </si>
  <si>
    <t/>
  </si>
  <si>
    <t>#.6</t>
  </si>
  <si>
    <t>거푸집;6;5</t>
    <phoneticPr fontId="49" type="noConversion"/>
  </si>
  <si>
    <t>합판거푸집</t>
    <phoneticPr fontId="49" type="noConversion"/>
  </si>
  <si>
    <t>(6회,H=0∼7m)</t>
  </si>
  <si>
    <t>㎡</t>
  </si>
  <si>
    <t>#.7</t>
  </si>
  <si>
    <t>보강수로관부설</t>
    <phoneticPr fontId="49" type="noConversion"/>
  </si>
  <si>
    <t>(500*500㎜)</t>
  </si>
  <si>
    <t>m</t>
  </si>
  <si>
    <t>#.8</t>
  </si>
  <si>
    <t>(800*700㎜)</t>
  </si>
  <si>
    <t>#.9</t>
  </si>
  <si>
    <t>(1200*1000㎜)</t>
  </si>
  <si>
    <t>#.10</t>
  </si>
  <si>
    <t>이형수로관부설</t>
    <phoneticPr fontId="49" type="noConversion"/>
  </si>
  <si>
    <t>#.11</t>
  </si>
  <si>
    <t>#.12</t>
  </si>
  <si>
    <t>맨홀15</t>
    <phoneticPr fontId="49" type="noConversion"/>
  </si>
  <si>
    <t>맨홀설치(뚜껑포함)</t>
    <phoneticPr fontId="49" type="noConversion"/>
  </si>
  <si>
    <t>(1.5*1.5*1.5m)</t>
  </si>
  <si>
    <t>EA</t>
  </si>
  <si>
    <t>#.13</t>
  </si>
  <si>
    <t>무근콘크리트헐기</t>
    <phoneticPr fontId="49" type="noConversion"/>
  </si>
  <si>
    <t>(t=30㎝미만)</t>
  </si>
  <si>
    <t>#.14</t>
  </si>
  <si>
    <t>철근헐기;29</t>
    <phoneticPr fontId="31" type="noConversion"/>
  </si>
  <si>
    <t>철근콘크리트헐기</t>
    <phoneticPr fontId="49" type="noConversion"/>
  </si>
  <si>
    <t>#.15</t>
  </si>
  <si>
    <t>보조기층</t>
    <phoneticPr fontId="31" type="noConversion"/>
  </si>
  <si>
    <t>보조기층포설</t>
    <phoneticPr fontId="49" type="noConversion"/>
  </si>
  <si>
    <t>(인력,소규모)</t>
  </si>
  <si>
    <t>#.16</t>
  </si>
  <si>
    <t>콘크리트포장</t>
    <phoneticPr fontId="31" type="noConversion"/>
  </si>
  <si>
    <t>콘크리트포장</t>
    <phoneticPr fontId="49" type="noConversion"/>
  </si>
  <si>
    <t>(A-Type,t=20㎝)</t>
  </si>
  <si>
    <t>#.17</t>
  </si>
  <si>
    <t>급수;150</t>
    <phoneticPr fontId="49" type="noConversion"/>
  </si>
  <si>
    <t>급수관부설</t>
    <phoneticPr fontId="49" type="noConversion"/>
  </si>
  <si>
    <t>(Φ150㎜)</t>
  </si>
  <si>
    <t>#.18</t>
  </si>
  <si>
    <t>급수개폐기설치</t>
  </si>
  <si>
    <t>급수개폐기설치</t>
    <phoneticPr fontId="49" type="noConversion"/>
  </si>
  <si>
    <t>조</t>
  </si>
  <si>
    <t>#.19</t>
  </si>
  <si>
    <t>수로관천공및접합</t>
    <phoneticPr fontId="49" type="noConversion"/>
  </si>
  <si>
    <t>(H500*Φ150㎜)</t>
  </si>
  <si>
    <t>#.20</t>
  </si>
  <si>
    <t>모르터</t>
    <phoneticPr fontId="49" type="noConversion"/>
  </si>
  <si>
    <t>(1:2)</t>
  </si>
  <si>
    <t>#.21</t>
  </si>
  <si>
    <t>포장절단;콘크리트</t>
    <phoneticPr fontId="49" type="noConversion"/>
  </si>
  <si>
    <t>포장절단</t>
    <phoneticPr fontId="49" type="noConversion"/>
  </si>
  <si>
    <t>(콘크리트)</t>
  </si>
  <si>
    <t>#.22</t>
  </si>
  <si>
    <t>중덤</t>
    <phoneticPr fontId="49" type="noConversion"/>
  </si>
  <si>
    <t>중기운반</t>
    <phoneticPr fontId="49" type="noConversion"/>
  </si>
  <si>
    <t>(덤프15.0ton)</t>
  </si>
  <si>
    <t>대</t>
  </si>
  <si>
    <t>#.23</t>
  </si>
  <si>
    <t>중트</t>
    <phoneticPr fontId="49" type="noConversion"/>
  </si>
  <si>
    <t>(트레일러20ton)</t>
  </si>
  <si>
    <t>#.24</t>
  </si>
  <si>
    <t>폐기물처리</t>
    <phoneticPr fontId="49" type="noConversion"/>
  </si>
  <si>
    <t>(폐콘크리트)</t>
  </si>
  <si>
    <t>ton</t>
  </si>
  <si>
    <t>#.25</t>
  </si>
  <si>
    <t>폐기물적재</t>
    <phoneticPr fontId="49" type="noConversion"/>
  </si>
  <si>
    <t>(굴착기0.7㎥,폐콘크리트)</t>
  </si>
  <si>
    <t>#.26</t>
  </si>
  <si>
    <t>21a</t>
    <phoneticPr fontId="49" type="noConversion"/>
  </si>
  <si>
    <t>폐기물운반</t>
    <phoneticPr fontId="49" type="noConversion"/>
  </si>
  <si>
    <t>(L=30㎞이내)</t>
  </si>
  <si>
    <t>#.27</t>
  </si>
  <si>
    <t>시멘트운반</t>
    <phoneticPr fontId="49" type="noConversion"/>
  </si>
  <si>
    <t>(구역화물)</t>
  </si>
  <si>
    <t>#.28</t>
  </si>
  <si>
    <t>보강수로관;소운반;50</t>
    <phoneticPr fontId="49" type="noConversion"/>
  </si>
  <si>
    <t>수로관소운반</t>
    <phoneticPr fontId="49" type="noConversion"/>
  </si>
  <si>
    <t>(500*500㎜,덤프2.5ton,L=80m)</t>
  </si>
  <si>
    <t>본</t>
  </si>
  <si>
    <t>#.29</t>
  </si>
  <si>
    <t>보강수로관;500500</t>
    <phoneticPr fontId="31" type="noConversion"/>
  </si>
  <si>
    <t>보강수로관</t>
    <phoneticPr fontId="31" type="noConversion"/>
  </si>
  <si>
    <t>500*500*2000㎜</t>
    <phoneticPr fontId="31" type="noConversion"/>
  </si>
  <si>
    <t>본</t>
    <phoneticPr fontId="31" type="noConversion"/>
  </si>
  <si>
    <t>23436340㈜주안기업</t>
    <phoneticPr fontId="49" type="noConversion"/>
  </si>
  <si>
    <t>보강수로관;12001000</t>
    <phoneticPr fontId="31" type="noConversion"/>
  </si>
  <si>
    <t>1200*1000*2000㎜</t>
    <phoneticPr fontId="31" type="noConversion"/>
  </si>
  <si>
    <t>23436345㈜주안기업</t>
    <phoneticPr fontId="49" type="noConversion"/>
  </si>
  <si>
    <t>보강수로관;800700</t>
    <phoneticPr fontId="31" type="noConversion"/>
  </si>
  <si>
    <t>800*700*2000㎜</t>
    <phoneticPr fontId="31" type="noConversion"/>
  </si>
  <si>
    <t>23436343㈜주안기업</t>
    <phoneticPr fontId="49" type="noConversion"/>
  </si>
  <si>
    <t>건널목수로관;800700</t>
    <phoneticPr fontId="31" type="noConversion"/>
  </si>
  <si>
    <t>이형수로관</t>
    <phoneticPr fontId="49" type="noConversion"/>
  </si>
  <si>
    <t>800*700*2000mm</t>
    <phoneticPr fontId="49" type="noConversion"/>
  </si>
  <si>
    <t>본</t>
    <phoneticPr fontId="49" type="noConversion"/>
  </si>
  <si>
    <t>23437156㈜주안기업</t>
    <phoneticPr fontId="49" type="noConversion"/>
  </si>
  <si>
    <t>건널목수로관;500500</t>
    <phoneticPr fontId="31" type="noConversion"/>
  </si>
  <si>
    <t>500*500*2000mm</t>
    <phoneticPr fontId="49" type="noConversion"/>
  </si>
  <si>
    <t>23437154㈜주안기업</t>
    <phoneticPr fontId="49" type="noConversion"/>
  </si>
  <si>
    <t>25-18-80</t>
  </si>
  <si>
    <t>레미콘</t>
  </si>
  <si>
    <t>1</t>
  </si>
  <si>
    <t>25-21-80</t>
    <phoneticPr fontId="49" type="noConversion"/>
  </si>
  <si>
    <t>25-24-80</t>
    <phoneticPr fontId="49" type="noConversion"/>
  </si>
  <si>
    <t>경인레미콘사업협동조합</t>
    <phoneticPr fontId="49" type="noConversion"/>
  </si>
  <si>
    <t>25-24-120</t>
  </si>
  <si>
    <t>에치;13</t>
    <phoneticPr fontId="49" type="noConversion"/>
  </si>
  <si>
    <t>이형철근</t>
  </si>
  <si>
    <t>H13㎜(SD400)</t>
  </si>
  <si>
    <t>에치;16</t>
  </si>
  <si>
    <t>H16㎜(SD400)</t>
  </si>
  <si>
    <t>에치;19</t>
  </si>
  <si>
    <t>H19㎜(SD400)</t>
  </si>
  <si>
    <t>에치;22</t>
  </si>
  <si>
    <t>H22㎜(SD400)</t>
  </si>
  <si>
    <t>에치;25</t>
  </si>
  <si>
    <t>H25㎜(SD400)</t>
  </si>
  <si>
    <t>철근운반</t>
    <phoneticPr fontId="49" type="noConversion"/>
  </si>
  <si>
    <t>중기운반거리</t>
    <phoneticPr fontId="49" type="noConversion"/>
  </si>
  <si>
    <t>경유</t>
    <phoneticPr fontId="49" type="noConversion"/>
  </si>
  <si>
    <t>2026년5월2주</t>
    <phoneticPr fontId="49" type="noConversion"/>
  </si>
  <si>
    <t>휘발유</t>
    <phoneticPr fontId="49" type="noConversion"/>
  </si>
  <si>
    <t>견적,</t>
    <phoneticPr fontId="49" type="noConversion"/>
  </si>
  <si>
    <t>경비항목으로 계상</t>
    <phoneticPr fontId="49" type="noConversion"/>
  </si>
  <si>
    <t>철근계</t>
    <phoneticPr fontId="49" type="noConversion"/>
  </si>
  <si>
    <t>부가가치세</t>
    <phoneticPr fontId="49" type="noConversion"/>
  </si>
  <si>
    <t>%</t>
    <phoneticPr fontId="49" type="noConversion"/>
  </si>
  <si>
    <t>조정액</t>
    <phoneticPr fontId="49" type="noConversion"/>
  </si>
  <si>
    <t>식</t>
    <phoneticPr fontId="4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</si>
</sst>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3" formatCode="_-* #,##0.00_-;\-* #,##0.00_-;_-* &quot;-&quot;??_-;_-@_-"/>
    <numFmt numFmtId="176" formatCode="0.0"/>
    <numFmt numFmtId="177" formatCode="_-* #,##0.000_-;\-* #,##0.000_-;_-* &quot;-&quot;???_-;_-@_-"/>
    <numFmt numFmtId="178" formatCode="0.000"/>
    <numFmt numFmtId="179" formatCode="0.000%"/>
    <numFmt numFmtId="180" formatCode="_(* #,##0_);_(* \(#,##0\);_(* &quot;-&quot;_);_(@_)"/>
    <numFmt numFmtId="181" formatCode="#,##0.000000"/>
    <numFmt numFmtId="182" formatCode="#,##0_);\(#,##0\)"/>
    <numFmt numFmtId="183" formatCode="&quot;&quot;"/>
    <numFmt numFmtId="184" formatCode="_(* #,##0.00_);_(* \(#,##0.00\);_(* &quot;-&quot;??_);_(@_)"/>
    <numFmt numFmtId="185" formatCode="_-* #,##0.00_-;\-* #,##0.00_-;_-* &quot;-&quot;???_-;_-@_-"/>
    <numFmt numFmtId="186" formatCode="mm&quot;월&quot;\ dd&quot;일&quot;"/>
    <numFmt numFmtId="187" formatCode="General&quot;km&quot;"/>
    <numFmt numFmtId="188" formatCode="_(* #,##0.00_);_(* \(#,##0.00\);_(* &quot;-&quot;_);_(@_)"/>
  </numFmts>
  <fonts count="57">
    <font>
      <sz val="11"/>
      <color theme="1"/>
      <name val="맑은 고딕"/>
      <family val="2"/>
      <charset val="129"/>
      <scheme val="minor"/>
    </font>
    <font>
      <sz val="11"/>
      <color theme="1"/>
      <name val="맑은 고딕"/>
      <family val="2"/>
      <charset val="129"/>
      <scheme val="minor"/>
    </font>
    <font>
      <sz val="11"/>
      <color rgb="FFFF0000"/>
      <name val="맑은 고딕"/>
      <family val="2"/>
      <charset val="129"/>
      <scheme val="minor"/>
    </font>
    <font>
      <sz val="6"/>
      <color theme="1"/>
      <name val="맑은 고딕"/>
      <family val="2"/>
      <charset val="129"/>
      <scheme val="minor"/>
    </font>
    <font>
      <sz val="8"/>
      <name val="맑은 고딕"/>
      <family val="2"/>
      <charset val="129"/>
      <scheme val="minor"/>
    </font>
    <font>
      <sz val="14"/>
      <color rgb="FFFF0000"/>
      <name val="돋움"/>
      <family val="3"/>
      <charset val="129"/>
    </font>
    <font>
      <b/>
      <sz val="26"/>
      <color theme="1"/>
      <name val="휴먼옛체"/>
      <family val="1"/>
      <charset val="129"/>
    </font>
    <font>
      <b/>
      <sz val="26"/>
      <color theme="1"/>
      <name val="맑은 고딕"/>
      <family val="2"/>
      <charset val="129"/>
      <scheme val="minor"/>
    </font>
    <font>
      <b/>
      <sz val="24"/>
      <color theme="1"/>
      <name val="맑은 고딕"/>
      <family val="2"/>
      <charset val="129"/>
      <scheme val="minor"/>
    </font>
    <font>
      <sz val="9"/>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sz val="11"/>
      <color theme="1"/>
      <name val="맑은 고딕"/>
      <family val="3"/>
      <charset val="129"/>
      <scheme val="minor"/>
    </font>
    <font>
      <u/>
      <sz val="11"/>
      <color theme="1"/>
      <name val="맑은 고딕"/>
      <family val="3"/>
      <charset val="129"/>
      <scheme val="minor"/>
    </font>
    <font>
      <sz val="10"/>
      <color theme="1"/>
      <name val="맑은 고딕"/>
      <family val="3"/>
      <charset val="129"/>
      <scheme val="minor"/>
    </font>
    <font>
      <sz val="11"/>
      <color theme="1"/>
      <name val="맑은 고딕"/>
      <family val="3"/>
      <charset val="129"/>
    </font>
    <font>
      <sz val="8"/>
      <name val="돋움"/>
      <family val="3"/>
      <charset val="129"/>
    </font>
    <font>
      <sz val="11"/>
      <color theme="1"/>
      <name val="돋움"/>
      <family val="3"/>
      <charset val="129"/>
    </font>
    <font>
      <sz val="11"/>
      <color theme="1"/>
      <name val="맑은 고딕"/>
      <family val="2"/>
      <charset val="129"/>
    </font>
    <font>
      <sz val="11"/>
      <color rgb="FFC00000"/>
      <name val="맑은 고딕"/>
      <family val="3"/>
      <charset val="129"/>
      <scheme val="minor"/>
    </font>
    <font>
      <sz val="11.5"/>
      <color theme="1"/>
      <name val="맑은 고딕"/>
      <family val="2"/>
      <charset val="129"/>
      <scheme val="minor"/>
    </font>
    <font>
      <sz val="10"/>
      <color theme="1"/>
      <name val="맑은 고딕"/>
      <family val="2"/>
      <charset val="129"/>
    </font>
    <font>
      <sz val="10"/>
      <color theme="1"/>
      <name val="돋움"/>
      <family val="3"/>
      <charset val="129"/>
    </font>
    <font>
      <sz val="10"/>
      <color theme="1"/>
      <name val="맑은 고딕"/>
      <family val="3"/>
      <charset val="129"/>
    </font>
    <font>
      <sz val="11"/>
      <name val="돋움"/>
      <family val="3"/>
      <charset val="129"/>
    </font>
    <font>
      <b/>
      <sz val="12"/>
      <name val="휴먼각진옛체"/>
      <family val="1"/>
      <charset val="129"/>
    </font>
    <font>
      <sz val="8"/>
      <name val="바탕"/>
      <family val="1"/>
      <charset val="129"/>
    </font>
    <font>
      <b/>
      <sz val="14"/>
      <name val="휴먼각진옛체"/>
      <family val="1"/>
      <charset val="129"/>
    </font>
    <font>
      <sz val="11"/>
      <name val="휴먼각진옛체"/>
      <family val="1"/>
      <charset val="129"/>
    </font>
    <font>
      <sz val="10"/>
      <name val="휴먼각진옛체"/>
      <family val="1"/>
      <charset val="129"/>
    </font>
    <font>
      <sz val="8"/>
      <name val="굴림체"/>
      <family val="3"/>
      <charset val="129"/>
    </font>
    <font>
      <sz val="9"/>
      <name val="휴먼각진옛체"/>
      <family val="1"/>
      <charset val="129"/>
    </font>
    <font>
      <sz val="10"/>
      <color rgb="FFFF0000"/>
      <name val="휴먼각진옛체"/>
      <family val="1"/>
      <charset val="129"/>
    </font>
    <font>
      <sz val="10"/>
      <color indexed="8"/>
      <name val="휴먼각진옛체"/>
      <family val="1"/>
      <charset val="129"/>
    </font>
    <font>
      <b/>
      <sz val="11"/>
      <name val="휴먼각진옛체"/>
      <family val="1"/>
      <charset val="129"/>
    </font>
    <font>
      <sz val="8"/>
      <name val="휴먼각진옛체"/>
      <family val="1"/>
      <charset val="129"/>
    </font>
    <font>
      <b/>
      <sz val="12"/>
      <color indexed="8"/>
      <name val="휴먼각진옛체"/>
      <family val="1"/>
      <charset val="129"/>
    </font>
    <font>
      <b/>
      <sz val="12"/>
      <color theme="0"/>
      <name val="휴먼각진옛체"/>
      <family val="1"/>
      <charset val="129"/>
    </font>
    <font>
      <sz val="11"/>
      <name val="굴림"/>
      <family val="1"/>
      <charset val="129"/>
    </font>
    <font>
      <sz val="10"/>
      <color indexed="12"/>
      <name val="휴먼각진옛체"/>
      <family val="1"/>
      <charset val="129"/>
    </font>
    <font>
      <sz val="11"/>
      <name val="바탕체"/>
      <family val="1"/>
      <charset val="129"/>
    </font>
    <font>
      <sz val="11"/>
      <color rgb="FF3333FF"/>
      <name val="휴먼각진옛체"/>
      <family val="1"/>
      <charset val="129"/>
    </font>
    <font>
      <sz val="11"/>
      <color indexed="10"/>
      <name val="휴먼각진옛체"/>
      <family val="1"/>
      <charset val="129"/>
    </font>
    <font>
      <b/>
      <sz val="11"/>
      <color rgb="FF3333FF"/>
      <name val="휴먼각진옛체"/>
      <family val="1"/>
      <charset val="129"/>
    </font>
    <font>
      <b/>
      <sz val="11"/>
      <color theme="0" tint="-0.14999847407452621"/>
      <name val="휴먼각진옛체"/>
      <family val="1"/>
      <charset val="129"/>
    </font>
    <font>
      <sz val="9"/>
      <name val="HY신명조"/>
      <family val="1"/>
      <charset val="129"/>
    </font>
    <font>
      <sz val="11"/>
      <color indexed="8"/>
      <name val="맑은 고딕"/>
      <family val="3"/>
      <charset val="129"/>
    </font>
    <font>
      <sz val="11"/>
      <color indexed="8"/>
      <name val="휴먼각진옛체"/>
      <family val="1"/>
      <charset val="129"/>
    </font>
    <font>
      <sz val="12"/>
      <name val="바탕체"/>
      <family val="1"/>
      <charset val="129"/>
    </font>
    <font>
      <sz val="11"/>
      <color rgb="FFFF0000"/>
      <name val="휴먼각진옛체"/>
      <family val="1"/>
      <charset val="129"/>
    </font>
    <font>
      <sz val="11"/>
      <color rgb="FF0000FF"/>
      <name val="휴먼각진옛체"/>
      <family val="1"/>
      <charset val="129"/>
    </font>
    <font>
      <b/>
      <u/>
      <sz val="20"/>
      <name val="바탕체"/>
      <family val="1"/>
      <charset val="129"/>
    </font>
    <font>
      <sz val="9"/>
      <color indexed="8"/>
      <name val="휴먼각진옛체"/>
      <family val="2"/>
      <charset val="1"/>
    </font>
    <font>
      <sz val="11"/>
      <color theme="1"/>
      <name val="굴림체"/>
      <family val="2"/>
      <charset val="129"/>
    </font>
    <font>
      <b/>
      <sz val="11"/>
      <color rgb="FFFF0000"/>
      <name val="휴먼각진옛체"/>
      <family val="1"/>
      <charset val="129"/>
    </font>
    <font>
      <sz val="11"/>
      <color theme="1"/>
      <name val="휴먼각진옛체"/>
      <family val="1"/>
      <charset val="129"/>
    </font>
  </fonts>
  <fills count="7">
    <fill>
      <patternFill patternType="none"/>
    </fill>
    <fill>
      <patternFill patternType="gray125"/>
    </fill>
    <fill>
      <patternFill patternType="solid">
        <fgColor rgb="FFFFEBEB"/>
        <bgColor indexed="64"/>
      </patternFill>
    </fill>
    <fill>
      <patternFill patternType="solid">
        <fgColor rgb="FFEBF7FF"/>
        <bgColor indexed="64"/>
      </patternFill>
    </fill>
    <fill>
      <patternFill patternType="solid">
        <fgColor rgb="FFFFFF00"/>
        <bgColor indexed="64"/>
      </patternFill>
    </fill>
    <fill>
      <patternFill patternType="solid">
        <fgColor rgb="FFEBFFEB"/>
        <bgColor indexed="64"/>
      </patternFill>
    </fill>
    <fill>
      <patternFill patternType="solid">
        <fgColor theme="9" tint="0.79998168889431442"/>
        <bgColor indexed="64"/>
      </patternFill>
    </fill>
  </fills>
  <borders count="85">
    <border>
      <left/>
      <right/>
      <top/>
      <bottom/>
      <diagonal/>
    </border>
    <border>
      <left style="medium">
        <color indexed="64"/>
      </left>
      <right/>
      <top/>
      <bottom/>
      <diagonal/>
    </border>
    <border>
      <left style="thick">
        <color indexed="64"/>
      </left>
      <right/>
      <top style="thick">
        <color indexed="64"/>
      </top>
      <bottom/>
      <diagonal/>
    </border>
    <border>
      <left/>
      <right/>
      <top style="thick">
        <color indexed="64"/>
      </top>
      <bottom/>
      <diagonal/>
    </border>
    <border>
      <left style="medium">
        <color indexed="64"/>
      </left>
      <right/>
      <top style="thick">
        <color indexed="64"/>
      </top>
      <bottom/>
      <diagonal/>
    </border>
    <border>
      <left/>
      <right style="medium">
        <color indexed="64"/>
      </right>
      <top style="thick">
        <color indexed="64"/>
      </top>
      <bottom/>
      <diagonal/>
    </border>
    <border>
      <left/>
      <right style="thick">
        <color indexed="64"/>
      </right>
      <top style="thick">
        <color indexed="64"/>
      </top>
      <bottom/>
      <diagonal/>
    </border>
    <border>
      <left style="thick">
        <color indexed="64"/>
      </left>
      <right style="medium">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style="medium">
        <color indexed="64"/>
      </left>
      <right/>
      <top/>
      <bottom style="thick">
        <color indexed="64"/>
      </bottom>
      <diagonal/>
    </border>
    <border>
      <left/>
      <right style="medium">
        <color indexed="64"/>
      </right>
      <top/>
      <bottom style="thick">
        <color indexed="64"/>
      </bottom>
      <diagonal/>
    </border>
    <border>
      <left/>
      <right style="thick">
        <color indexed="64"/>
      </right>
      <top/>
      <bottom style="thick">
        <color indexed="64"/>
      </bottom>
      <diagonal/>
    </border>
    <border>
      <left style="thick">
        <color indexed="64"/>
      </left>
      <right style="medium">
        <color indexed="64"/>
      </right>
      <top/>
      <bottom style="thick">
        <color indexed="64"/>
      </bottom>
      <diagonal/>
    </border>
    <border>
      <left style="medium">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ck">
        <color indexed="64"/>
      </right>
      <top/>
      <bottom style="thin">
        <color auto="1"/>
      </bottom>
      <diagonal/>
    </border>
    <border>
      <left style="thick">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thick">
        <color indexed="64"/>
      </right>
      <top/>
      <bottom/>
      <diagonal/>
    </border>
    <border>
      <left/>
      <right style="thick">
        <color indexed="64"/>
      </right>
      <top/>
      <bottom/>
      <diagonal/>
    </border>
    <border>
      <left style="thick">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ck">
        <color indexed="64"/>
      </right>
      <top style="thin">
        <color auto="1"/>
      </top>
      <bottom style="thin">
        <color auto="1"/>
      </bottom>
      <diagonal/>
    </border>
    <border>
      <left style="medium">
        <color auto="1"/>
      </left>
      <right/>
      <top style="thin">
        <color auto="1"/>
      </top>
      <bottom/>
      <diagonal/>
    </border>
    <border>
      <left/>
      <right/>
      <top style="thin">
        <color indexed="64"/>
      </top>
      <bottom/>
      <diagonal/>
    </border>
    <border>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right style="thick">
        <color indexed="64"/>
      </right>
      <top style="thin">
        <color auto="1"/>
      </top>
      <bottom/>
      <diagonal/>
    </border>
    <border>
      <left style="medium">
        <color indexed="64"/>
      </left>
      <right style="medium">
        <color indexed="64"/>
      </right>
      <top style="thin">
        <color auto="1"/>
      </top>
      <bottom/>
      <diagonal/>
    </border>
    <border>
      <left/>
      <right style="thin">
        <color indexed="64"/>
      </right>
      <top/>
      <bottom/>
      <diagonal/>
    </border>
    <border>
      <left style="thin">
        <color auto="1"/>
      </left>
      <right/>
      <top/>
      <bottom/>
      <diagonal/>
    </border>
    <border>
      <left style="thick">
        <color indexed="64"/>
      </left>
      <right style="thin">
        <color auto="1"/>
      </right>
      <top style="thin">
        <color auto="1"/>
      </top>
      <bottom/>
      <diagonal/>
    </border>
    <border>
      <left style="thin">
        <color indexed="64"/>
      </left>
      <right style="thin">
        <color indexed="64"/>
      </right>
      <top style="thin">
        <color indexed="64"/>
      </top>
      <bottom/>
      <diagonal/>
    </border>
    <border>
      <left style="thin">
        <color auto="1"/>
      </left>
      <right style="thick">
        <color indexed="64"/>
      </right>
      <top style="thin">
        <color auto="1"/>
      </top>
      <bottom/>
      <diagonal/>
    </border>
    <border>
      <left style="thick">
        <color indexed="64"/>
      </left>
      <right style="thin">
        <color auto="1"/>
      </right>
      <top/>
      <bottom/>
      <diagonal/>
    </border>
    <border>
      <left style="thin">
        <color indexed="64"/>
      </left>
      <right style="thin">
        <color indexed="64"/>
      </right>
      <top/>
      <bottom/>
      <diagonal/>
    </border>
    <border>
      <left style="thin">
        <color auto="1"/>
      </left>
      <right style="thick">
        <color indexed="64"/>
      </right>
      <top/>
      <bottom/>
      <diagonal/>
    </border>
    <border>
      <left style="thick">
        <color indexed="64"/>
      </left>
      <right/>
      <top/>
      <bottom style="thin">
        <color auto="1"/>
      </bottom>
      <diagonal/>
    </border>
    <border>
      <left/>
      <right style="thin">
        <color indexed="64"/>
      </right>
      <top/>
      <bottom style="thin">
        <color indexed="64"/>
      </bottom>
      <diagonal/>
    </border>
    <border>
      <left style="thin">
        <color indexed="64"/>
      </left>
      <right/>
      <top/>
      <bottom style="thin">
        <color indexed="64"/>
      </bottom>
      <diagonal/>
    </border>
    <border>
      <left style="thick">
        <color indexed="64"/>
      </left>
      <right style="medium">
        <color indexed="64"/>
      </right>
      <top/>
      <bottom style="thin">
        <color auto="1"/>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n">
        <color indexed="64"/>
      </right>
      <top/>
      <bottom style="thin">
        <color indexed="64"/>
      </bottom>
      <diagonal/>
    </border>
    <border>
      <left style="thin">
        <color auto="1"/>
      </left>
      <right style="thick">
        <color indexed="64"/>
      </right>
      <top/>
      <bottom style="thin">
        <color auto="1"/>
      </bottom>
      <diagonal/>
    </border>
    <border>
      <left style="thick">
        <color indexed="64"/>
      </left>
      <right/>
      <top style="thin">
        <color auto="1"/>
      </top>
      <bottom/>
      <diagonal/>
    </border>
    <border>
      <left style="medium">
        <color indexed="64"/>
      </left>
      <right style="thin">
        <color indexed="64"/>
      </right>
      <top style="thin">
        <color indexed="64"/>
      </top>
      <bottom/>
      <diagonal/>
    </border>
    <border>
      <left style="thin">
        <color auto="1"/>
      </left>
      <right style="medium">
        <color indexed="64"/>
      </right>
      <top style="thin">
        <color auto="1"/>
      </top>
      <bottom/>
      <diagonal/>
    </border>
    <border>
      <left style="thick">
        <color indexed="64"/>
      </left>
      <right style="medium">
        <color indexed="64"/>
      </right>
      <top style="thin">
        <color auto="1"/>
      </top>
      <bottom/>
      <diagonal/>
    </border>
    <border>
      <left style="medium">
        <color indexed="64"/>
      </left>
      <right style="thick">
        <color indexed="64"/>
      </right>
      <top style="thin">
        <color auto="1"/>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hair">
        <color indexed="64"/>
      </right>
      <top style="thin">
        <color indexed="64"/>
      </top>
      <bottom/>
      <diagonal/>
    </border>
    <border>
      <left style="thick">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auto="1"/>
      </left>
      <right style="medium">
        <color indexed="64"/>
      </right>
      <top style="thin">
        <color auto="1"/>
      </top>
      <bottom style="thin">
        <color auto="1"/>
      </bottom>
      <diagonal/>
    </border>
    <border>
      <left style="medium">
        <color indexed="64"/>
      </left>
      <right style="thick">
        <color indexed="64"/>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auto="1"/>
      </top>
      <bottom style="thin">
        <color auto="1"/>
      </bottom>
      <diagonal/>
    </border>
    <border>
      <left/>
      <right/>
      <top style="thin">
        <color indexed="64"/>
      </top>
      <bottom style="thin">
        <color indexed="64"/>
      </bottom>
      <diagonal/>
    </border>
    <border>
      <left/>
      <right style="thick">
        <color indexed="64"/>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alignment vertical="center"/>
    </xf>
    <xf numFmtId="0" fontId="1" fillId="0" borderId="0">
      <alignment vertical="center"/>
    </xf>
    <xf numFmtId="0" fontId="25" fillId="0" borderId="0"/>
    <xf numFmtId="0" fontId="41" fillId="0" borderId="0"/>
    <xf numFmtId="0" fontId="47" fillId="0" borderId="0">
      <alignment vertical="center"/>
    </xf>
    <xf numFmtId="0" fontId="53" fillId="0" borderId="0"/>
    <xf numFmtId="0" fontId="54" fillId="0" borderId="0">
      <alignment vertical="center"/>
    </xf>
    <xf numFmtId="41" fontId="25" fillId="0" borderId="0" applyFont="0" applyFill="0" applyBorder="0" applyAlignment="0" applyProtection="0">
      <alignment vertical="center"/>
    </xf>
    <xf numFmtId="0" fontId="41" fillId="0" borderId="0"/>
  </cellStyleXfs>
  <cellXfs count="564">
    <xf numFmtId="0" fontId="0" fillId="0" borderId="0" xfId="0">
      <alignment vertical="center"/>
    </xf>
    <xf numFmtId="0" fontId="3" fillId="0" borderId="1" xfId="1" applyFont="1" applyBorder="1">
      <alignment vertical="center"/>
    </xf>
    <xf numFmtId="0" fontId="5" fillId="0" borderId="0" xfId="1" applyFont="1" applyAlignment="1">
      <alignment horizontal="center"/>
    </xf>
    <xf numFmtId="0" fontId="6" fillId="0" borderId="0" xfId="1" applyFont="1" applyAlignment="1">
      <alignment horizontal="center" vertical="center"/>
    </xf>
    <xf numFmtId="0" fontId="7" fillId="0" borderId="0" xfId="1" applyFont="1" applyAlignment="1">
      <alignment horizontal="center" vertical="center"/>
    </xf>
    <xf numFmtId="0" fontId="8" fillId="0" borderId="0" xfId="1" applyFont="1">
      <alignment vertical="center"/>
    </xf>
    <xf numFmtId="0" fontId="9" fillId="0" borderId="0" xfId="1" applyFont="1">
      <alignment vertical="center"/>
    </xf>
    <xf numFmtId="0" fontId="3" fillId="0" borderId="0" xfId="1" applyFont="1">
      <alignment vertical="center"/>
    </xf>
    <xf numFmtId="0" fontId="1" fillId="0" borderId="1" xfId="1" applyBorder="1">
      <alignment vertical="center"/>
    </xf>
    <xf numFmtId="0" fontId="10" fillId="2" borderId="2" xfId="1" applyFont="1" applyFill="1" applyBorder="1" applyAlignment="1">
      <alignment horizontal="center" vertical="center"/>
    </xf>
    <xf numFmtId="0" fontId="10" fillId="2" borderId="3" xfId="1" applyFont="1" applyFill="1" applyBorder="1" applyAlignment="1">
      <alignment horizontal="center" vertical="center"/>
    </xf>
    <xf numFmtId="0" fontId="10" fillId="2" borderId="4" xfId="1" applyFont="1" applyFill="1" applyBorder="1" applyAlignment="1">
      <alignment horizontal="center" vertical="center"/>
    </xf>
    <xf numFmtId="0" fontId="10" fillId="2" borderId="5" xfId="1" applyFont="1" applyFill="1" applyBorder="1" applyAlignment="1">
      <alignment horizontal="center" vertical="center"/>
    </xf>
    <xf numFmtId="0" fontId="11" fillId="2" borderId="4" xfId="1" applyFont="1" applyFill="1" applyBorder="1" applyAlignment="1">
      <alignment horizontal="center" vertical="center"/>
    </xf>
    <xf numFmtId="0" fontId="11" fillId="2" borderId="3" xfId="1" applyFont="1" applyFill="1" applyBorder="1" applyAlignment="1">
      <alignment horizontal="center" vertical="center"/>
    </xf>
    <xf numFmtId="0" fontId="11" fillId="2" borderId="5" xfId="1" applyFont="1" applyFill="1" applyBorder="1" applyAlignment="1">
      <alignment horizontal="center" vertical="center"/>
    </xf>
    <xf numFmtId="0" fontId="12" fillId="2" borderId="3" xfId="1" applyFont="1" applyFill="1" applyBorder="1" applyAlignment="1">
      <alignment horizontal="center" vertical="center"/>
    </xf>
    <xf numFmtId="0" fontId="12" fillId="2" borderId="6"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8" xfId="1" applyFont="1" applyFill="1" applyBorder="1" applyAlignment="1">
      <alignment horizontal="center" vertical="center"/>
    </xf>
    <xf numFmtId="0" fontId="11" fillId="2" borderId="8" xfId="1" applyFont="1" applyFill="1" applyBorder="1" applyAlignment="1">
      <alignment horizontal="center" vertical="center"/>
    </xf>
    <xf numFmtId="0" fontId="12" fillId="2" borderId="8" xfId="1" applyFont="1" applyFill="1" applyBorder="1" applyAlignment="1">
      <alignment horizontal="center" vertical="center" shrinkToFit="1"/>
    </xf>
    <xf numFmtId="0" fontId="12" fillId="2" borderId="9" xfId="1" applyFont="1" applyFill="1" applyBorder="1" applyAlignment="1">
      <alignment horizontal="center" vertical="center" shrinkToFit="1"/>
    </xf>
    <xf numFmtId="0" fontId="12" fillId="2" borderId="2" xfId="1" applyFont="1" applyFill="1" applyBorder="1" applyAlignment="1">
      <alignment horizontal="center" vertical="center"/>
    </xf>
    <xf numFmtId="0" fontId="1" fillId="0" borderId="0" xfId="1">
      <alignment vertical="center"/>
    </xf>
    <xf numFmtId="0" fontId="10" fillId="2" borderId="10" xfId="1" applyFont="1" applyFill="1" applyBorder="1" applyAlignment="1">
      <alignment horizontal="center" vertical="center"/>
    </xf>
    <xf numFmtId="0" fontId="10" fillId="2" borderId="11" xfId="1" applyFont="1" applyFill="1" applyBorder="1" applyAlignment="1">
      <alignment horizontal="center" vertical="center"/>
    </xf>
    <xf numFmtId="0" fontId="10" fillId="2" borderId="12" xfId="1" applyFont="1" applyFill="1" applyBorder="1" applyAlignment="1">
      <alignment horizontal="center" vertical="center"/>
    </xf>
    <xf numFmtId="0" fontId="10" fillId="2" borderId="13" xfId="1" applyFont="1" applyFill="1" applyBorder="1" applyAlignment="1">
      <alignment horizontal="center" vertical="center"/>
    </xf>
    <xf numFmtId="0" fontId="11" fillId="2" borderId="12"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13"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14" xfId="1" applyFont="1" applyFill="1" applyBorder="1" applyAlignment="1">
      <alignment horizontal="center" vertical="center"/>
    </xf>
    <xf numFmtId="0" fontId="10" fillId="2" borderId="15" xfId="1" applyFont="1" applyFill="1" applyBorder="1" applyAlignment="1">
      <alignment horizontal="center" vertical="center"/>
    </xf>
    <xf numFmtId="0" fontId="10" fillId="2" borderId="16" xfId="1" applyFont="1" applyFill="1" applyBorder="1" applyAlignment="1">
      <alignment horizontal="center" vertical="center"/>
    </xf>
    <xf numFmtId="0" fontId="11" fillId="2" borderId="16" xfId="1" applyFont="1" applyFill="1" applyBorder="1" applyAlignment="1">
      <alignment horizontal="center" vertical="center"/>
    </xf>
    <xf numFmtId="0" fontId="12" fillId="2" borderId="16" xfId="1" applyFont="1" applyFill="1" applyBorder="1" applyAlignment="1">
      <alignment horizontal="center" vertical="center" shrinkToFit="1"/>
    </xf>
    <xf numFmtId="0" fontId="12" fillId="2" borderId="17" xfId="1" applyFont="1" applyFill="1" applyBorder="1" applyAlignment="1">
      <alignment horizontal="center" vertical="center" shrinkToFit="1"/>
    </xf>
    <xf numFmtId="0" fontId="12" fillId="2" borderId="10" xfId="1" applyFont="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applyAlignment="1">
      <alignment horizontal="center" vertical="center"/>
    </xf>
    <xf numFmtId="0" fontId="13" fillId="2" borderId="3" xfId="1" applyFont="1" applyFill="1" applyBorder="1" applyAlignment="1">
      <alignment horizontal="center" vertical="center"/>
    </xf>
    <xf numFmtId="0" fontId="13" fillId="2" borderId="6" xfId="1" applyFont="1" applyFill="1" applyBorder="1" applyAlignment="1">
      <alignment horizontal="center" vertical="center"/>
    </xf>
    <xf numFmtId="0" fontId="1" fillId="2" borderId="7" xfId="1" applyFill="1" applyBorder="1" applyAlignment="1">
      <alignment horizontal="center" vertical="center"/>
    </xf>
    <xf numFmtId="0" fontId="1" fillId="2" borderId="8" xfId="1" applyFill="1" applyBorder="1" applyAlignment="1">
      <alignment horizontal="center" vertical="center"/>
    </xf>
    <xf numFmtId="0" fontId="13" fillId="2" borderId="8"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18" xfId="1" applyFont="1" applyFill="1" applyBorder="1" applyAlignment="1">
      <alignment horizontal="center" vertical="center"/>
    </xf>
    <xf numFmtId="0" fontId="13" fillId="2" borderId="19" xfId="1" applyFont="1" applyFill="1" applyBorder="1" applyAlignment="1">
      <alignment horizontal="center" vertical="center"/>
    </xf>
    <xf numFmtId="0" fontId="13" fillId="2" borderId="20" xfId="1" applyFont="1" applyFill="1" applyBorder="1" applyAlignment="1">
      <alignment horizontal="center" vertical="center"/>
    </xf>
    <xf numFmtId="0" fontId="1" fillId="2" borderId="21" xfId="1" applyFill="1" applyBorder="1" applyAlignment="1">
      <alignment horizontal="center" vertical="center"/>
    </xf>
    <xf numFmtId="0" fontId="1" fillId="2" borderId="0" xfId="1" applyFill="1" applyAlignment="1">
      <alignment horizontal="center" vertical="center"/>
    </xf>
    <xf numFmtId="0" fontId="1" fillId="2" borderId="1" xfId="1" applyFill="1" applyBorder="1" applyAlignment="1">
      <alignment horizontal="center" vertical="center"/>
    </xf>
    <xf numFmtId="0" fontId="1" fillId="2" borderId="22" xfId="1" applyFill="1" applyBorder="1" applyAlignment="1">
      <alignment horizontal="center" vertical="center"/>
    </xf>
    <xf numFmtId="0" fontId="1" fillId="2" borderId="23" xfId="1" applyFill="1" applyBorder="1" applyAlignment="1">
      <alignment horizontal="center" vertical="center"/>
    </xf>
    <xf numFmtId="0" fontId="1" fillId="2" borderId="24" xfId="1" applyFill="1" applyBorder="1" applyAlignment="1">
      <alignment horizontal="center" vertical="center"/>
    </xf>
    <xf numFmtId="0" fontId="1" fillId="2" borderId="25" xfId="1" applyFill="1" applyBorder="1" applyAlignment="1">
      <alignment horizontal="center" vertical="center"/>
    </xf>
    <xf numFmtId="0" fontId="13" fillId="2" borderId="24" xfId="1" applyFont="1" applyFill="1" applyBorder="1" applyAlignment="1">
      <alignment horizontal="center" vertical="center"/>
    </xf>
    <xf numFmtId="0" fontId="13" fillId="2" borderId="26" xfId="1" applyFont="1" applyFill="1" applyBorder="1" applyAlignment="1">
      <alignment horizontal="center" vertical="center"/>
    </xf>
    <xf numFmtId="0" fontId="1" fillId="2" borderId="27" xfId="1" applyFill="1" applyBorder="1" applyAlignment="1">
      <alignment horizontal="center" vertical="center"/>
    </xf>
    <xf numFmtId="0" fontId="1" fillId="2" borderId="28" xfId="1" applyFill="1" applyBorder="1" applyAlignment="1">
      <alignment horizontal="center" vertical="center"/>
    </xf>
    <xf numFmtId="0" fontId="1" fillId="2" borderId="29" xfId="1" applyFill="1" applyBorder="1" applyAlignment="1">
      <alignment horizontal="center" vertical="center"/>
    </xf>
    <xf numFmtId="0" fontId="13" fillId="2" borderId="28"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0" xfId="1" applyFont="1" applyFill="1" applyAlignment="1">
      <alignment horizontal="center" vertical="center"/>
    </xf>
    <xf numFmtId="0" fontId="13" fillId="2" borderId="31" xfId="1" applyFont="1" applyFill="1" applyBorder="1" applyAlignment="1">
      <alignment horizontal="center" vertical="center"/>
    </xf>
    <xf numFmtId="0" fontId="13" fillId="2" borderId="32" xfId="1" applyFont="1" applyFill="1" applyBorder="1" applyAlignment="1">
      <alignment horizontal="center" vertical="center"/>
    </xf>
    <xf numFmtId="0" fontId="13" fillId="2" borderId="33" xfId="1" applyFont="1" applyFill="1" applyBorder="1" applyAlignment="1">
      <alignment horizontal="center" vertical="center"/>
    </xf>
    <xf numFmtId="0" fontId="13" fillId="2" borderId="34" xfId="1" applyFont="1" applyFill="1" applyBorder="1" applyAlignment="1">
      <alignment horizontal="center" vertical="center"/>
    </xf>
    <xf numFmtId="0" fontId="13" fillId="2" borderId="2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22" xfId="1" applyFont="1" applyFill="1" applyBorder="1" applyAlignment="1">
      <alignment horizontal="center" vertical="center"/>
    </xf>
    <xf numFmtId="0" fontId="13" fillId="2" borderId="35" xfId="1" applyFont="1" applyFill="1" applyBorder="1" applyAlignment="1">
      <alignment horizontal="center" vertical="center" wrapText="1"/>
    </xf>
    <xf numFmtId="0" fontId="13" fillId="2" borderId="36" xfId="1" applyFont="1" applyFill="1" applyBorder="1" applyAlignment="1">
      <alignment horizontal="center" vertical="center" wrapText="1"/>
    </xf>
    <xf numFmtId="0" fontId="13" fillId="2" borderId="37" xfId="1" applyFont="1" applyFill="1" applyBorder="1" applyAlignment="1">
      <alignment horizontal="center" vertical="center" wrapText="1"/>
    </xf>
    <xf numFmtId="0" fontId="13" fillId="2" borderId="38" xfId="1" applyFont="1" applyFill="1" applyBorder="1" applyAlignment="1">
      <alignment horizontal="center" vertical="center" wrapText="1"/>
    </xf>
    <xf numFmtId="0" fontId="13" fillId="2" borderId="3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27" xfId="1" applyFont="1" applyFill="1" applyBorder="1" applyAlignment="1">
      <alignment horizontal="center" vertical="center"/>
    </xf>
    <xf numFmtId="0" fontId="13" fillId="2" borderId="28" xfId="1" applyFont="1" applyFill="1" applyBorder="1" applyAlignment="1">
      <alignment horizontal="center" vertical="center"/>
    </xf>
    <xf numFmtId="0" fontId="13" fillId="2" borderId="41" xfId="1" applyFont="1" applyFill="1" applyBorder="1" applyAlignment="1">
      <alignment horizontal="center" vertical="center" wrapText="1"/>
    </xf>
    <xf numFmtId="0" fontId="13" fillId="2" borderId="1"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42"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3" fillId="2" borderId="22"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4" xfId="1" applyFont="1" applyFill="1" applyBorder="1" applyAlignment="1">
      <alignment horizontal="center" vertical="center"/>
    </xf>
    <xf numFmtId="0" fontId="13" fillId="2" borderId="45" xfId="1" applyFont="1" applyFill="1" applyBorder="1" applyAlignment="1">
      <alignment horizontal="center" vertical="center"/>
    </xf>
    <xf numFmtId="0" fontId="13" fillId="2" borderId="38" xfId="1" applyFont="1" applyFill="1" applyBorder="1" applyAlignment="1">
      <alignment horizontal="center" vertical="center"/>
    </xf>
    <xf numFmtId="0" fontId="13" fillId="2" borderId="36" xfId="1" applyFont="1" applyFill="1" applyBorder="1" applyAlignment="1">
      <alignment horizontal="center" vertical="center"/>
    </xf>
    <xf numFmtId="0" fontId="13" fillId="2" borderId="40" xfId="1" applyFont="1" applyFill="1" applyBorder="1" applyAlignment="1">
      <alignment horizontal="center" vertical="center"/>
    </xf>
    <xf numFmtId="0" fontId="13" fillId="2" borderId="46" xfId="1" applyFont="1" applyFill="1" applyBorder="1" applyAlignment="1">
      <alignment horizontal="center" vertical="center"/>
    </xf>
    <xf numFmtId="0" fontId="13" fillId="2" borderId="47" xfId="1" applyFont="1" applyFill="1" applyBorder="1" applyAlignment="1">
      <alignment horizontal="center" vertical="center"/>
    </xf>
    <xf numFmtId="0" fontId="13" fillId="2" borderId="48" xfId="1" applyFont="1" applyFill="1" applyBorder="1" applyAlignment="1">
      <alignment horizontal="center" vertical="center"/>
    </xf>
    <xf numFmtId="0" fontId="13" fillId="2" borderId="43" xfId="1" applyFont="1" applyFill="1" applyBorder="1" applyAlignment="1">
      <alignment horizontal="center" vertical="center"/>
    </xf>
    <xf numFmtId="0" fontId="13" fillId="2" borderId="49" xfId="1" applyFont="1" applyFill="1" applyBorder="1" applyAlignment="1">
      <alignment horizontal="center" vertical="center"/>
    </xf>
    <xf numFmtId="0" fontId="13" fillId="2" borderId="50" xfId="1" applyFont="1" applyFill="1" applyBorder="1" applyAlignment="1">
      <alignment horizontal="center" vertical="center"/>
    </xf>
    <xf numFmtId="0" fontId="13" fillId="2" borderId="23" xfId="1" applyFont="1" applyFill="1" applyBorder="1" applyAlignment="1">
      <alignment horizontal="center" vertical="center"/>
    </xf>
    <xf numFmtId="0" fontId="13" fillId="2" borderId="25" xfId="1" applyFont="1" applyFill="1" applyBorder="1" applyAlignment="1">
      <alignment horizontal="center" vertical="center"/>
    </xf>
    <xf numFmtId="0" fontId="13" fillId="2" borderId="23"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51" xfId="1" applyFont="1" applyFill="1" applyBorder="1" applyAlignment="1">
      <alignment horizontal="center" vertical="center" wrapText="1"/>
    </xf>
    <xf numFmtId="0" fontId="13" fillId="2" borderId="52" xfId="1" applyFont="1" applyFill="1" applyBorder="1" applyAlignment="1">
      <alignment horizontal="center" vertical="center" wrapText="1"/>
    </xf>
    <xf numFmtId="0" fontId="13" fillId="2" borderId="25" xfId="1" applyFont="1" applyFill="1" applyBorder="1" applyAlignment="1">
      <alignment horizontal="center" vertical="center" wrapText="1"/>
    </xf>
    <xf numFmtId="0" fontId="13" fillId="2" borderId="26" xfId="1" applyFont="1" applyFill="1" applyBorder="1" applyAlignment="1">
      <alignment horizontal="center" vertical="center" wrapText="1"/>
    </xf>
    <xf numFmtId="0" fontId="13" fillId="2" borderId="53" xfId="1" applyFont="1" applyFill="1" applyBorder="1" applyAlignment="1">
      <alignment horizontal="center" vertical="center"/>
    </xf>
    <xf numFmtId="0" fontId="13" fillId="2" borderId="29" xfId="1" applyFont="1" applyFill="1" applyBorder="1" applyAlignment="1">
      <alignment horizontal="center" vertical="center"/>
    </xf>
    <xf numFmtId="0" fontId="13" fillId="2" borderId="29" xfId="1" applyFont="1" applyFill="1" applyBorder="1" applyAlignment="1">
      <alignment horizontal="center"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xf>
    <xf numFmtId="0" fontId="13" fillId="2" borderId="56" xfId="1" applyFont="1" applyFill="1" applyBorder="1" applyAlignment="1">
      <alignment horizontal="center" vertical="center"/>
    </xf>
    <xf numFmtId="0" fontId="13" fillId="2" borderId="52" xfId="1" applyFont="1" applyFill="1" applyBorder="1" applyAlignment="1">
      <alignment horizontal="center" vertical="center"/>
    </xf>
    <xf numFmtId="0" fontId="13" fillId="2" borderId="57" xfId="1" applyFont="1" applyFill="1" applyBorder="1" applyAlignment="1">
      <alignment horizontal="center" vertical="center"/>
    </xf>
    <xf numFmtId="0" fontId="1" fillId="3" borderId="58" xfId="1" applyFill="1" applyBorder="1" applyAlignment="1">
      <alignment horizontal="center" vertical="center"/>
    </xf>
    <xf numFmtId="0" fontId="1" fillId="3" borderId="36" xfId="1" applyFill="1" applyBorder="1" applyAlignment="1">
      <alignment horizontal="center" vertical="center"/>
    </xf>
    <xf numFmtId="0" fontId="1" fillId="3" borderId="35" xfId="1" applyFill="1" applyBorder="1" applyAlignment="1">
      <alignment horizontal="center" vertical="center"/>
    </xf>
    <xf numFmtId="0" fontId="1" fillId="3" borderId="39" xfId="1" applyFill="1" applyBorder="1" applyAlignment="1">
      <alignment horizontal="center" vertical="center"/>
    </xf>
    <xf numFmtId="176" fontId="2" fillId="0" borderId="59" xfId="1" applyNumberFormat="1" applyFont="1" applyBorder="1" applyAlignment="1">
      <alignment horizontal="center" vertical="center"/>
    </xf>
    <xf numFmtId="176" fontId="2" fillId="0" borderId="45" xfId="1" applyNumberFormat="1" applyFont="1" applyBorder="1" applyAlignment="1">
      <alignment horizontal="center" vertical="center"/>
    </xf>
    <xf numFmtId="176" fontId="1" fillId="0" borderId="45" xfId="1" applyNumberFormat="1" applyBorder="1" applyAlignment="1">
      <alignment horizontal="center" vertical="center"/>
    </xf>
    <xf numFmtId="176" fontId="1" fillId="0" borderId="60" xfId="1" applyNumberFormat="1" applyBorder="1" applyAlignment="1">
      <alignment horizontal="center" vertical="center"/>
    </xf>
    <xf numFmtId="176" fontId="1" fillId="0" borderId="46" xfId="1" applyNumberFormat="1" applyBorder="1" applyAlignment="1">
      <alignment horizontal="center" vertical="center"/>
    </xf>
    <xf numFmtId="0" fontId="1" fillId="3" borderId="61" xfId="1" applyFill="1" applyBorder="1" applyAlignment="1">
      <alignment horizontal="center" vertical="center"/>
    </xf>
    <xf numFmtId="0" fontId="1" fillId="3" borderId="41" xfId="1" applyFill="1" applyBorder="1" applyAlignment="1">
      <alignment horizontal="center" vertical="center"/>
    </xf>
    <xf numFmtId="176" fontId="1" fillId="0" borderId="41" xfId="1" applyNumberFormat="1" applyBorder="1" applyAlignment="1">
      <alignment horizontal="center" vertical="center"/>
    </xf>
    <xf numFmtId="176" fontId="1" fillId="0" borderId="62" xfId="1" applyNumberFormat="1" applyBorder="1" applyAlignment="1">
      <alignment horizontal="center" vertical="center"/>
    </xf>
    <xf numFmtId="0" fontId="1" fillId="0" borderId="44" xfId="1" applyBorder="1" applyAlignment="1">
      <alignment horizontal="center" vertical="center"/>
    </xf>
    <xf numFmtId="0" fontId="1" fillId="0" borderId="45" xfId="1" applyBorder="1" applyAlignment="1">
      <alignment horizontal="center" vertical="center"/>
    </xf>
    <xf numFmtId="0" fontId="1" fillId="0" borderId="38"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40" xfId="1" applyBorder="1" applyAlignment="1">
      <alignment horizontal="center" vertical="center"/>
    </xf>
    <xf numFmtId="0" fontId="14" fillId="0" borderId="32" xfId="1" applyFont="1" applyBorder="1" applyAlignment="1">
      <alignment horizontal="center" vertical="center"/>
    </xf>
    <xf numFmtId="0" fontId="14" fillId="0" borderId="33" xfId="1" applyFont="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3" borderId="21" xfId="1" applyFill="1" applyBorder="1" applyAlignment="1">
      <alignment horizontal="center" vertical="center"/>
    </xf>
    <xf numFmtId="0" fontId="1" fillId="3" borderId="0" xfId="1" applyFill="1" applyAlignment="1">
      <alignment horizontal="center" vertical="center"/>
    </xf>
    <xf numFmtId="0" fontId="1" fillId="3" borderId="23" xfId="1" applyFill="1" applyBorder="1" applyAlignment="1">
      <alignment horizontal="center" vertical="center"/>
    </xf>
    <xf numFmtId="0" fontId="1" fillId="3" borderId="24" xfId="1" applyFill="1" applyBorder="1" applyAlignment="1">
      <alignment horizontal="center" vertical="center"/>
    </xf>
    <xf numFmtId="0" fontId="1" fillId="3" borderId="25" xfId="1" applyFill="1" applyBorder="1" applyAlignment="1">
      <alignment horizontal="center" vertical="center"/>
    </xf>
    <xf numFmtId="176" fontId="2" fillId="0" borderId="63" xfId="1" applyNumberFormat="1" applyFont="1" applyBorder="1" applyAlignment="1">
      <alignment horizontal="center" vertical="center"/>
    </xf>
    <xf numFmtId="176" fontId="2" fillId="0" borderId="56" xfId="1" applyNumberFormat="1" applyFont="1" applyBorder="1" applyAlignment="1">
      <alignment horizontal="center" vertical="center"/>
    </xf>
    <xf numFmtId="176" fontId="1" fillId="0" borderId="56" xfId="1" applyNumberFormat="1" applyBorder="1" applyAlignment="1">
      <alignment horizontal="center" vertical="center"/>
    </xf>
    <xf numFmtId="176" fontId="1" fillId="0" borderId="64" xfId="1" applyNumberFormat="1" applyBorder="1" applyAlignment="1">
      <alignment horizontal="center" vertical="center"/>
    </xf>
    <xf numFmtId="176" fontId="1" fillId="0" borderId="57" xfId="1" applyNumberFormat="1" applyBorder="1" applyAlignment="1">
      <alignment horizontal="center" vertical="center"/>
    </xf>
    <xf numFmtId="0" fontId="1" fillId="3" borderId="27" xfId="1" applyFill="1" applyBorder="1" applyAlignment="1">
      <alignment horizontal="center" vertical="center"/>
    </xf>
    <xf numFmtId="0" fontId="1" fillId="3" borderId="28" xfId="1" applyFill="1" applyBorder="1" applyAlignment="1">
      <alignment horizontal="center" vertical="center"/>
    </xf>
    <xf numFmtId="176" fontId="1" fillId="0" borderId="28" xfId="1" applyNumberFormat="1" applyBorder="1" applyAlignment="1">
      <alignment horizontal="center" vertical="center"/>
    </xf>
    <xf numFmtId="176" fontId="1" fillId="0" borderId="30" xfId="1" applyNumberFormat="1" applyBorder="1" applyAlignment="1">
      <alignment horizontal="center" vertical="center"/>
    </xf>
    <xf numFmtId="0" fontId="1" fillId="0" borderId="47" xfId="1" applyBorder="1" applyAlignment="1">
      <alignment horizontal="center" vertical="center"/>
    </xf>
    <xf numFmtId="0" fontId="1" fillId="0" borderId="48" xfId="1" applyBorder="1" applyAlignment="1">
      <alignment horizontal="center" vertical="center"/>
    </xf>
    <xf numFmtId="0" fontId="1" fillId="0" borderId="43" xfId="1" applyBorder="1" applyAlignment="1">
      <alignment horizontal="center" vertical="center"/>
    </xf>
    <xf numFmtId="0" fontId="1" fillId="0" borderId="0" xfId="1" applyAlignment="1">
      <alignment horizontal="center" vertical="center"/>
    </xf>
    <xf numFmtId="0" fontId="1" fillId="0" borderId="42" xfId="1" applyBorder="1" applyAlignment="1">
      <alignment horizontal="center" vertical="center"/>
    </xf>
    <xf numFmtId="0" fontId="1" fillId="0" borderId="31" xfId="1" applyBorder="1" applyAlignment="1">
      <alignment horizontal="center" vertical="center"/>
    </xf>
    <xf numFmtId="0" fontId="1" fillId="0" borderId="55" xfId="1" applyBorder="1" applyAlignment="1">
      <alignment horizontal="center" vertical="center"/>
    </xf>
    <xf numFmtId="0" fontId="1" fillId="0" borderId="56" xfId="1" applyBorder="1" applyAlignment="1">
      <alignment horizontal="center" vertical="center"/>
    </xf>
    <xf numFmtId="0" fontId="1" fillId="0" borderId="52" xfId="1" applyBorder="1" applyAlignment="1">
      <alignment horizontal="center" vertical="center"/>
    </xf>
    <xf numFmtId="0" fontId="1" fillId="0" borderId="24" xfId="1" applyBorder="1" applyAlignment="1">
      <alignment horizontal="center" vertical="center"/>
    </xf>
    <xf numFmtId="0" fontId="1" fillId="0" borderId="51" xfId="1" applyBorder="1" applyAlignment="1">
      <alignment horizontal="center" vertical="center"/>
    </xf>
    <xf numFmtId="0" fontId="1" fillId="0" borderId="26" xfId="1" applyBorder="1" applyAlignment="1">
      <alignment horizontal="center" vertical="center"/>
    </xf>
    <xf numFmtId="0" fontId="1" fillId="3" borderId="44" xfId="1" applyFill="1" applyBorder="1" applyAlignment="1">
      <alignment horizontal="center" vertical="center"/>
    </xf>
    <xf numFmtId="0" fontId="1" fillId="3" borderId="45" xfId="1" applyFill="1" applyBorder="1" applyAlignment="1">
      <alignment horizontal="center" vertical="center"/>
    </xf>
    <xf numFmtId="2" fontId="1" fillId="0" borderId="45" xfId="1" applyNumberFormat="1" applyBorder="1" applyAlignment="1">
      <alignment horizontal="center" vertical="center"/>
    </xf>
    <xf numFmtId="0" fontId="1" fillId="3" borderId="38" xfId="1" applyFill="1" applyBorder="1" applyAlignment="1">
      <alignment horizontal="center" vertical="center"/>
    </xf>
    <xf numFmtId="0" fontId="1" fillId="3" borderId="37" xfId="1" applyFill="1" applyBorder="1" applyAlignment="1">
      <alignment horizontal="center" vertical="center"/>
    </xf>
    <xf numFmtId="2" fontId="1" fillId="0" borderId="38" xfId="1" applyNumberFormat="1" applyBorder="1" applyAlignment="1">
      <alignment horizontal="center" vertical="center"/>
    </xf>
    <xf numFmtId="2" fontId="1" fillId="0" borderId="36" xfId="1" applyNumberFormat="1" applyBorder="1" applyAlignment="1">
      <alignment horizontal="center" vertical="center"/>
    </xf>
    <xf numFmtId="2" fontId="1" fillId="0" borderId="40" xfId="1" applyNumberFormat="1" applyBorder="1" applyAlignment="1">
      <alignment horizontal="center" vertical="center"/>
    </xf>
    <xf numFmtId="0" fontId="13" fillId="3" borderId="32" xfId="1" applyFont="1" applyFill="1" applyBorder="1" applyAlignment="1">
      <alignment horizontal="center" vertical="center" wrapText="1"/>
    </xf>
    <xf numFmtId="0" fontId="13" fillId="3" borderId="33" xfId="1" applyFont="1" applyFill="1" applyBorder="1" applyAlignment="1">
      <alignment horizontal="center" vertical="center" wrapText="1"/>
    </xf>
    <xf numFmtId="0" fontId="1" fillId="3" borderId="33" xfId="1" applyFill="1" applyBorder="1" applyAlignment="1">
      <alignment horizontal="center" vertical="center"/>
    </xf>
    <xf numFmtId="2" fontId="2" fillId="0" borderId="33" xfId="1" applyNumberFormat="1" applyFont="1" applyBorder="1" applyAlignment="1">
      <alignment horizontal="center" vertical="center"/>
    </xf>
    <xf numFmtId="0" fontId="2" fillId="0" borderId="33" xfId="1" applyFont="1" applyBorder="1" applyAlignment="1">
      <alignment horizontal="center" vertical="center"/>
    </xf>
    <xf numFmtId="0" fontId="2" fillId="0" borderId="34" xfId="1" applyFont="1" applyBorder="1" applyAlignment="1">
      <alignment horizontal="center" vertical="center"/>
    </xf>
    <xf numFmtId="0" fontId="1" fillId="3" borderId="53" xfId="1" applyFill="1" applyBorder="1" applyAlignment="1">
      <alignment horizontal="center" vertical="center"/>
    </xf>
    <xf numFmtId="0" fontId="1" fillId="3" borderId="29" xfId="1" applyFill="1" applyBorder="1" applyAlignment="1">
      <alignment horizontal="center" vertical="center"/>
    </xf>
    <xf numFmtId="176" fontId="1" fillId="0" borderId="29" xfId="1" applyNumberFormat="1" applyBorder="1" applyAlignment="1">
      <alignment horizontal="center" vertical="center"/>
    </xf>
    <xf numFmtId="0" fontId="1" fillId="3" borderId="47" xfId="1" applyFill="1" applyBorder="1" applyAlignment="1">
      <alignment horizontal="center" vertical="center"/>
    </xf>
    <xf numFmtId="0" fontId="1" fillId="3" borderId="48" xfId="1" applyFill="1" applyBorder="1" applyAlignment="1">
      <alignment horizontal="center" vertical="center"/>
    </xf>
    <xf numFmtId="2" fontId="1" fillId="0" borderId="48" xfId="1" applyNumberFormat="1" applyBorder="1" applyAlignment="1">
      <alignment horizontal="center" vertical="center"/>
    </xf>
    <xf numFmtId="0" fontId="1" fillId="3" borderId="43" xfId="1" applyFill="1" applyBorder="1" applyAlignment="1">
      <alignment horizontal="center" vertical="center"/>
    </xf>
    <xf numFmtId="0" fontId="1" fillId="3" borderId="42" xfId="1" applyFill="1" applyBorder="1" applyAlignment="1">
      <alignment horizontal="center" vertical="center"/>
    </xf>
    <xf numFmtId="2" fontId="1" fillId="0" borderId="43" xfId="1" applyNumberFormat="1" applyBorder="1" applyAlignment="1">
      <alignment horizontal="center" vertical="center"/>
    </xf>
    <xf numFmtId="2" fontId="1" fillId="0" borderId="0" xfId="1" applyNumberFormat="1" applyAlignment="1">
      <alignment horizontal="center" vertical="center"/>
    </xf>
    <xf numFmtId="2" fontId="1" fillId="0" borderId="31" xfId="1" applyNumberFormat="1" applyBorder="1" applyAlignment="1">
      <alignment horizontal="center" vertical="center"/>
    </xf>
    <xf numFmtId="0" fontId="1" fillId="3" borderId="61" xfId="1" applyFill="1" applyBorder="1" applyAlignment="1">
      <alignment horizontal="center" vertical="center" wrapText="1"/>
    </xf>
    <xf numFmtId="0" fontId="1" fillId="3" borderId="41" xfId="1" applyFill="1" applyBorder="1" applyAlignment="1">
      <alignment horizontal="center" vertical="center" wrapText="1"/>
    </xf>
    <xf numFmtId="0" fontId="1" fillId="3" borderId="50" xfId="1" applyFill="1" applyBorder="1" applyAlignment="1">
      <alignment horizontal="center" vertical="center"/>
    </xf>
    <xf numFmtId="0" fontId="1" fillId="3" borderId="27" xfId="1" applyFill="1" applyBorder="1" applyAlignment="1">
      <alignment horizontal="center" vertical="center" wrapText="1"/>
    </xf>
    <xf numFmtId="0" fontId="1" fillId="3" borderId="28" xfId="1" applyFill="1" applyBorder="1" applyAlignment="1">
      <alignment horizontal="center" vertical="center" wrapText="1"/>
    </xf>
    <xf numFmtId="0" fontId="1" fillId="3" borderId="55" xfId="1" applyFill="1" applyBorder="1" applyAlignment="1">
      <alignment horizontal="center" vertical="center"/>
    </xf>
    <xf numFmtId="0" fontId="1" fillId="3" borderId="56" xfId="1" applyFill="1" applyBorder="1" applyAlignment="1">
      <alignment horizontal="center" vertical="center"/>
    </xf>
    <xf numFmtId="2" fontId="1" fillId="0" borderId="56" xfId="1" applyNumberFormat="1" applyBorder="1" applyAlignment="1">
      <alignment horizontal="center" vertical="center"/>
    </xf>
    <xf numFmtId="0" fontId="1" fillId="3" borderId="52" xfId="1" applyFill="1" applyBorder="1" applyAlignment="1">
      <alignment horizontal="center" vertical="center"/>
    </xf>
    <xf numFmtId="0" fontId="1" fillId="3" borderId="51" xfId="1" applyFill="1" applyBorder="1" applyAlignment="1">
      <alignment horizontal="center" vertical="center"/>
    </xf>
    <xf numFmtId="2" fontId="1" fillId="0" borderId="52" xfId="1" applyNumberFormat="1" applyBorder="1" applyAlignment="1">
      <alignment horizontal="center" vertical="center"/>
    </xf>
    <xf numFmtId="2" fontId="1" fillId="0" borderId="24" xfId="1" applyNumberFormat="1" applyBorder="1" applyAlignment="1">
      <alignment horizontal="center" vertical="center"/>
    </xf>
    <xf numFmtId="2" fontId="1" fillId="0" borderId="26" xfId="1" applyNumberFormat="1" applyBorder="1" applyAlignment="1">
      <alignment horizontal="center" vertical="center"/>
    </xf>
    <xf numFmtId="0" fontId="1" fillId="4" borderId="1" xfId="1" applyFill="1" applyBorder="1">
      <alignment vertical="center"/>
    </xf>
    <xf numFmtId="0" fontId="1" fillId="3" borderId="58" xfId="1" applyFill="1" applyBorder="1" applyAlignment="1">
      <alignment horizontal="center" vertical="center" wrapText="1"/>
    </xf>
    <xf numFmtId="0" fontId="1" fillId="3" borderId="36" xfId="1" applyFill="1" applyBorder="1" applyAlignment="1">
      <alignment horizontal="center" vertical="center" wrapText="1"/>
    </xf>
    <xf numFmtId="0" fontId="1" fillId="3" borderId="44" xfId="1" applyFill="1" applyBorder="1" applyAlignment="1">
      <alignment horizontal="center" vertical="center" shrinkToFit="1"/>
    </xf>
    <xf numFmtId="0" fontId="1" fillId="3" borderId="45" xfId="1" applyFill="1" applyBorder="1" applyAlignment="1">
      <alignment horizontal="center" vertical="center" shrinkToFit="1"/>
    </xf>
    <xf numFmtId="0" fontId="1" fillId="3" borderId="21" xfId="1" applyFill="1" applyBorder="1" applyAlignment="1">
      <alignment horizontal="center" vertical="center" wrapText="1"/>
    </xf>
    <xf numFmtId="0" fontId="1" fillId="3" borderId="0" xfId="1" applyFill="1" applyAlignment="1">
      <alignment horizontal="center" vertical="center" wrapText="1"/>
    </xf>
    <xf numFmtId="0" fontId="1" fillId="3" borderId="53" xfId="1" applyFill="1" applyBorder="1" applyAlignment="1">
      <alignment horizontal="center" vertical="center" wrapText="1"/>
    </xf>
    <xf numFmtId="0" fontId="1" fillId="3" borderId="29" xfId="1" applyFill="1" applyBorder="1" applyAlignment="1">
      <alignment horizontal="center" vertical="center" wrapText="1"/>
    </xf>
    <xf numFmtId="0" fontId="1" fillId="3" borderId="47" xfId="1" applyFill="1" applyBorder="1" applyAlignment="1">
      <alignment horizontal="center" vertical="center" shrinkToFit="1"/>
    </xf>
    <xf numFmtId="0" fontId="1" fillId="3" borderId="48" xfId="1" applyFill="1" applyBorder="1" applyAlignment="1">
      <alignment horizontal="center" vertical="center" shrinkToFit="1"/>
    </xf>
    <xf numFmtId="0" fontId="1" fillId="3" borderId="55" xfId="1" applyFill="1" applyBorder="1" applyAlignment="1">
      <alignment horizontal="center" vertical="center" shrinkToFit="1"/>
    </xf>
    <xf numFmtId="0" fontId="1" fillId="3" borderId="56" xfId="1" applyFill="1" applyBorder="1" applyAlignment="1">
      <alignment horizontal="center" vertical="center" shrinkToFit="1"/>
    </xf>
    <xf numFmtId="0" fontId="19" fillId="3" borderId="44" xfId="1" applyFont="1" applyFill="1" applyBorder="1" applyAlignment="1">
      <alignment horizontal="center" vertical="center"/>
    </xf>
    <xf numFmtId="0" fontId="19" fillId="3" borderId="45" xfId="1" applyFont="1" applyFill="1" applyBorder="1" applyAlignment="1">
      <alignment horizontal="center" vertical="center"/>
    </xf>
    <xf numFmtId="176" fontId="1" fillId="0" borderId="54" xfId="1" applyNumberFormat="1" applyBorder="1" applyAlignment="1">
      <alignment horizontal="center" vertical="center"/>
    </xf>
    <xf numFmtId="0" fontId="19" fillId="3" borderId="47" xfId="1" applyFont="1" applyFill="1" applyBorder="1" applyAlignment="1">
      <alignment horizontal="center" vertical="center"/>
    </xf>
    <xf numFmtId="0" fontId="19" fillId="3" borderId="48" xfId="1" applyFont="1" applyFill="1" applyBorder="1" applyAlignment="1">
      <alignment horizontal="center" vertical="center"/>
    </xf>
    <xf numFmtId="3" fontId="2" fillId="0" borderId="33" xfId="1" applyNumberFormat="1" applyFont="1" applyBorder="1" applyAlignment="1">
      <alignment horizontal="center" vertical="center"/>
    </xf>
    <xf numFmtId="3" fontId="2" fillId="0" borderId="34" xfId="1" applyNumberFormat="1" applyFont="1" applyBorder="1" applyAlignment="1">
      <alignment horizontal="center" vertical="center"/>
    </xf>
    <xf numFmtId="0" fontId="1" fillId="3" borderId="50" xfId="1" applyFill="1" applyBorder="1" applyAlignment="1">
      <alignment horizontal="center" vertical="center" wrapText="1"/>
    </xf>
    <xf numFmtId="0" fontId="1" fillId="3" borderId="24" xfId="1" applyFill="1" applyBorder="1" applyAlignment="1">
      <alignment horizontal="center" vertical="center" wrapText="1"/>
    </xf>
    <xf numFmtId="0" fontId="19" fillId="3" borderId="55" xfId="1" applyFont="1" applyFill="1" applyBorder="1" applyAlignment="1">
      <alignment horizontal="center" vertical="center"/>
    </xf>
    <xf numFmtId="0" fontId="19" fillId="3" borderId="56" xfId="1" applyFont="1" applyFill="1" applyBorder="1" applyAlignment="1">
      <alignment horizontal="center" vertical="center"/>
    </xf>
    <xf numFmtId="0" fontId="19" fillId="0" borderId="36" xfId="1" applyFont="1" applyBorder="1">
      <alignment vertical="center"/>
    </xf>
    <xf numFmtId="0" fontId="19" fillId="0" borderId="0" xfId="1" applyFont="1">
      <alignment vertical="center"/>
    </xf>
    <xf numFmtId="2" fontId="1" fillId="0" borderId="46" xfId="1" applyNumberFormat="1" applyBorder="1" applyAlignment="1">
      <alignment horizontal="center" vertical="center"/>
    </xf>
    <xf numFmtId="2" fontId="1" fillId="0" borderId="49" xfId="1" applyNumberFormat="1" applyBorder="1" applyAlignment="1">
      <alignment horizontal="center" vertical="center"/>
    </xf>
    <xf numFmtId="0" fontId="19" fillId="0" borderId="24" xfId="1" applyFont="1" applyBorder="1">
      <alignment vertical="center"/>
    </xf>
    <xf numFmtId="2" fontId="1" fillId="0" borderId="57" xfId="1" applyNumberFormat="1" applyBorder="1" applyAlignment="1">
      <alignment horizontal="center" vertical="center"/>
    </xf>
    <xf numFmtId="0" fontId="19" fillId="0" borderId="36" xfId="1" applyFont="1" applyBorder="1" applyAlignment="1">
      <alignment horizontal="left" vertical="center"/>
    </xf>
    <xf numFmtId="0" fontId="19" fillId="0" borderId="40" xfId="1" applyFont="1" applyBorder="1" applyAlignment="1">
      <alignment horizontal="left" vertical="center"/>
    </xf>
    <xf numFmtId="0" fontId="19" fillId="0" borderId="0" xfId="1" applyFont="1" applyAlignment="1">
      <alignment horizontal="left" vertical="center"/>
    </xf>
    <xf numFmtId="0" fontId="19" fillId="0" borderId="31" xfId="1" applyFont="1" applyBorder="1" applyAlignment="1">
      <alignment horizontal="left" vertical="center"/>
    </xf>
    <xf numFmtId="0" fontId="19" fillId="0" borderId="24" xfId="1" applyFont="1" applyBorder="1" applyAlignment="1">
      <alignment horizontal="left" vertical="center"/>
    </xf>
    <xf numFmtId="0" fontId="19" fillId="0" borderId="26" xfId="1" applyFont="1" applyBorder="1" applyAlignment="1">
      <alignment horizontal="left" vertical="center"/>
    </xf>
    <xf numFmtId="0" fontId="1" fillId="0" borderId="58" xfId="1" applyBorder="1" applyAlignment="1">
      <alignment horizontal="center" vertical="center" shrinkToFit="1"/>
    </xf>
    <xf numFmtId="0" fontId="1" fillId="0" borderId="36" xfId="1" applyBorder="1" applyAlignment="1">
      <alignment horizontal="center" vertical="center" shrinkToFit="1"/>
    </xf>
    <xf numFmtId="0" fontId="1" fillId="0" borderId="65" xfId="1" applyBorder="1" applyAlignment="1">
      <alignment horizontal="center" vertical="center" shrinkToFit="1"/>
    </xf>
    <xf numFmtId="0" fontId="1" fillId="0" borderId="36" xfId="1" applyBorder="1" applyAlignment="1">
      <alignment vertical="center" shrinkToFit="1"/>
    </xf>
    <xf numFmtId="0" fontId="19" fillId="0" borderId="36" xfId="1" applyFont="1" applyBorder="1" applyAlignment="1">
      <alignment vertical="center" shrinkToFit="1"/>
    </xf>
    <xf numFmtId="0" fontId="19" fillId="0" borderId="40" xfId="1" applyFont="1" applyBorder="1" applyAlignment="1">
      <alignment vertical="center" shrinkToFit="1"/>
    </xf>
    <xf numFmtId="0" fontId="1" fillId="0" borderId="66" xfId="1" applyBorder="1" applyAlignment="1">
      <alignment horizontal="center" vertical="center" shrinkToFit="1"/>
    </xf>
    <xf numFmtId="0" fontId="1" fillId="0" borderId="67" xfId="1" applyBorder="1" applyAlignment="1">
      <alignment horizontal="center" vertical="center" shrinkToFit="1"/>
    </xf>
    <xf numFmtId="0" fontId="1" fillId="0" borderId="68" xfId="1" applyBorder="1" applyAlignment="1">
      <alignment horizontal="center" vertical="center" shrinkToFit="1"/>
    </xf>
    <xf numFmtId="0" fontId="1" fillId="0" borderId="0" xfId="1" applyAlignment="1">
      <alignment horizontal="center" vertical="center" shrinkToFit="1"/>
    </xf>
    <xf numFmtId="0" fontId="19" fillId="0" borderId="0" xfId="1" applyFont="1" applyAlignment="1">
      <alignment vertical="center" shrinkToFit="1"/>
    </xf>
    <xf numFmtId="0" fontId="19" fillId="0" borderId="31" xfId="1" applyFont="1" applyBorder="1" applyAlignment="1">
      <alignment vertical="center" shrinkToFit="1"/>
    </xf>
    <xf numFmtId="0" fontId="1" fillId="0" borderId="21" xfId="1" applyBorder="1" applyAlignment="1">
      <alignment horizontal="center" vertical="distributed" shrinkToFit="1"/>
    </xf>
    <xf numFmtId="0" fontId="1" fillId="0" borderId="0" xfId="1" applyAlignment="1">
      <alignment horizontal="center" vertical="distributed" shrinkToFit="1"/>
    </xf>
    <xf numFmtId="0" fontId="1" fillId="0" borderId="31" xfId="1" applyBorder="1" applyAlignment="1">
      <alignment horizontal="center" vertical="distributed" shrinkToFit="1"/>
    </xf>
    <xf numFmtId="0" fontId="1" fillId="3" borderId="32" xfId="1" applyFill="1" applyBorder="1" applyAlignment="1">
      <alignment horizontal="center" vertical="center" wrapText="1"/>
    </xf>
    <xf numFmtId="0" fontId="1" fillId="3" borderId="33" xfId="1" applyFill="1" applyBorder="1" applyAlignment="1">
      <alignment horizontal="center" vertical="center" wrapText="1"/>
    </xf>
    <xf numFmtId="0" fontId="1" fillId="0" borderId="10" xfId="1" applyBorder="1" applyAlignment="1">
      <alignment horizontal="center" vertical="distributed" shrinkToFit="1"/>
    </xf>
    <xf numFmtId="0" fontId="1" fillId="0" borderId="11" xfId="1" applyBorder="1" applyAlignment="1">
      <alignment horizontal="center" vertical="distributed" shrinkToFit="1"/>
    </xf>
    <xf numFmtId="0" fontId="1" fillId="0" borderId="14" xfId="1" applyBorder="1" applyAlignment="1">
      <alignment horizontal="center" vertical="distributed" shrinkToFit="1"/>
    </xf>
    <xf numFmtId="0" fontId="12" fillId="2" borderId="50" xfId="1" applyFont="1" applyFill="1" applyBorder="1" applyAlignment="1">
      <alignment horizontal="center" vertical="center"/>
    </xf>
    <xf numFmtId="0" fontId="12" fillId="2" borderId="24" xfId="1" applyFont="1" applyFill="1" applyBorder="1" applyAlignment="1">
      <alignment horizontal="center" vertical="center"/>
    </xf>
    <xf numFmtId="0" fontId="12" fillId="2" borderId="26" xfId="1" applyFont="1" applyFill="1" applyBorder="1" applyAlignment="1">
      <alignment horizontal="center" vertical="center"/>
    </xf>
    <xf numFmtId="177" fontId="2" fillId="0" borderId="1" xfId="1" applyNumberFormat="1" applyFont="1" applyBorder="1">
      <alignment vertical="center"/>
    </xf>
    <xf numFmtId="0" fontId="20" fillId="0" borderId="58" xfId="1" applyFont="1" applyBorder="1" applyAlignment="1">
      <alignment horizontal="center" vertical="center" shrinkToFit="1"/>
    </xf>
    <xf numFmtId="0" fontId="20" fillId="0" borderId="36" xfId="1" applyFont="1" applyBorder="1" applyAlignment="1">
      <alignment horizontal="center" vertical="center" shrinkToFit="1"/>
    </xf>
    <xf numFmtId="0" fontId="20" fillId="0" borderId="40" xfId="1" applyFont="1" applyBorder="1" applyAlignment="1">
      <alignment horizontal="center" vertical="center" shrinkToFit="1"/>
    </xf>
    <xf numFmtId="0" fontId="1" fillId="0" borderId="32" xfId="1" applyBorder="1" applyAlignment="1">
      <alignment horizontal="center" vertical="center"/>
    </xf>
    <xf numFmtId="0" fontId="1" fillId="0" borderId="58" xfId="1" applyBorder="1" applyAlignment="1">
      <alignment horizontal="center" vertical="center"/>
    </xf>
    <xf numFmtId="0" fontId="20" fillId="0" borderId="50" xfId="1" applyFont="1" applyBorder="1" applyAlignment="1">
      <alignment horizontal="center" vertical="center" shrinkToFit="1"/>
    </xf>
    <xf numFmtId="0" fontId="20" fillId="0" borderId="24" xfId="1" applyFont="1" applyBorder="1" applyAlignment="1">
      <alignment horizontal="center" vertical="center" shrinkToFit="1"/>
    </xf>
    <xf numFmtId="0" fontId="20" fillId="0" borderId="26" xfId="1" applyFont="1" applyBorder="1" applyAlignment="1">
      <alignment horizontal="center" vertical="center" shrinkToFit="1"/>
    </xf>
    <xf numFmtId="0" fontId="1" fillId="0" borderId="50" xfId="1" applyBorder="1" applyAlignment="1">
      <alignment horizontal="center" vertical="center"/>
    </xf>
    <xf numFmtId="0" fontId="13" fillId="0" borderId="58" xfId="1" applyFont="1" applyBorder="1" applyAlignment="1">
      <alignment horizontal="left" vertical="center" shrinkToFit="1"/>
    </xf>
    <xf numFmtId="0" fontId="13" fillId="0" borderId="36" xfId="1" applyFont="1" applyBorder="1" applyAlignment="1">
      <alignment horizontal="left" vertical="center" shrinkToFit="1"/>
    </xf>
    <xf numFmtId="0" fontId="13" fillId="0" borderId="33" xfId="1" applyFont="1" applyBorder="1" applyAlignment="1">
      <alignment horizontal="center" vertical="center"/>
    </xf>
    <xf numFmtId="0" fontId="13" fillId="0" borderId="34" xfId="1" applyFont="1" applyBorder="1" applyAlignment="1">
      <alignment horizontal="center" vertical="center"/>
    </xf>
    <xf numFmtId="0" fontId="13" fillId="0" borderId="21" xfId="1" applyFont="1" applyBorder="1" applyAlignment="1">
      <alignment horizontal="left" vertical="center" shrinkToFit="1"/>
    </xf>
    <xf numFmtId="0" fontId="13" fillId="0" borderId="0" xfId="1" applyFont="1" applyAlignment="1">
      <alignment horizontal="left" vertical="center" shrinkToFit="1"/>
    </xf>
    <xf numFmtId="0" fontId="13" fillId="3" borderId="32" xfId="1" applyFont="1" applyFill="1" applyBorder="1" applyAlignment="1">
      <alignment horizontal="center" vertical="center" shrinkToFit="1"/>
    </xf>
    <xf numFmtId="0" fontId="13" fillId="3" borderId="33" xfId="1" applyFont="1" applyFill="1" applyBorder="1" applyAlignment="1">
      <alignment horizontal="center" vertical="center" shrinkToFit="1"/>
    </xf>
    <xf numFmtId="0" fontId="1" fillId="3" borderId="32" xfId="1" applyFill="1" applyBorder="1" applyAlignment="1">
      <alignment horizontal="center" vertical="center"/>
    </xf>
    <xf numFmtId="178" fontId="1" fillId="0" borderId="33" xfId="1" applyNumberFormat="1" applyBorder="1" applyAlignment="1">
      <alignment horizontal="center" vertical="center"/>
    </xf>
    <xf numFmtId="178" fontId="1" fillId="0" borderId="34" xfId="1" applyNumberFormat="1" applyBorder="1" applyAlignment="1">
      <alignment horizontal="center" vertical="center"/>
    </xf>
    <xf numFmtId="0" fontId="13" fillId="0" borderId="10" xfId="1" applyFont="1" applyBorder="1" applyAlignment="1">
      <alignment horizontal="left" vertical="center" shrinkToFit="1"/>
    </xf>
    <xf numFmtId="0" fontId="13" fillId="0" borderId="11" xfId="1" applyFont="1" applyBorder="1" applyAlignment="1">
      <alignment horizontal="left" vertical="center" shrinkToFit="1"/>
    </xf>
    <xf numFmtId="0" fontId="1" fillId="0" borderId="58" xfId="1" applyBorder="1" applyAlignment="1">
      <alignment horizontal="left" vertical="center"/>
    </xf>
    <xf numFmtId="0" fontId="1" fillId="0" borderId="36" xfId="1" applyBorder="1" applyAlignment="1">
      <alignment horizontal="left" vertical="center"/>
    </xf>
    <xf numFmtId="0" fontId="1" fillId="0" borderId="40" xfId="1" applyBorder="1" applyAlignment="1">
      <alignment horizontal="left" vertical="center"/>
    </xf>
    <xf numFmtId="0" fontId="1" fillId="0" borderId="21" xfId="1" applyBorder="1" applyAlignment="1">
      <alignment horizontal="left" vertical="center"/>
    </xf>
    <xf numFmtId="0" fontId="1" fillId="0" borderId="0" xfId="1" applyAlignment="1">
      <alignment horizontal="left" vertical="center"/>
    </xf>
    <xf numFmtId="0" fontId="1" fillId="0" borderId="31" xfId="1" applyBorder="1" applyAlignment="1">
      <alignment horizontal="left" vertical="center"/>
    </xf>
    <xf numFmtId="0" fontId="13" fillId="3" borderId="32" xfId="1" applyFont="1" applyFill="1" applyBorder="1" applyAlignment="1">
      <alignment horizontal="left" vertical="center"/>
    </xf>
    <xf numFmtId="0" fontId="13" fillId="3" borderId="33" xfId="1" applyFont="1" applyFill="1" applyBorder="1" applyAlignment="1">
      <alignment horizontal="left" vertical="center"/>
    </xf>
    <xf numFmtId="0" fontId="19" fillId="0" borderId="58" xfId="1" applyFont="1" applyBorder="1" applyAlignment="1">
      <alignment horizontal="left" vertical="center"/>
    </xf>
    <xf numFmtId="0" fontId="19" fillId="0" borderId="21" xfId="1" applyFont="1" applyBorder="1" applyAlignment="1">
      <alignment horizontal="left" vertical="center"/>
    </xf>
    <xf numFmtId="0" fontId="16" fillId="0" borderId="21" xfId="1" applyFont="1" applyBorder="1" applyAlignment="1">
      <alignment horizontal="left" vertical="center"/>
    </xf>
    <xf numFmtId="0" fontId="16" fillId="0" borderId="0" xfId="1" applyFont="1" applyAlignment="1">
      <alignment horizontal="left" vertical="center"/>
    </xf>
    <xf numFmtId="0" fontId="16" fillId="0" borderId="31" xfId="1" applyFont="1" applyBorder="1" applyAlignment="1">
      <alignment horizontal="left" vertical="center"/>
    </xf>
    <xf numFmtId="0" fontId="16" fillId="0" borderId="10" xfId="1" applyFont="1" applyBorder="1" applyAlignment="1">
      <alignment horizontal="left" vertical="center"/>
    </xf>
    <xf numFmtId="0" fontId="16" fillId="0" borderId="11" xfId="1" applyFont="1" applyBorder="1" applyAlignment="1">
      <alignment horizontal="left" vertical="center"/>
    </xf>
    <xf numFmtId="0" fontId="16" fillId="0" borderId="14" xfId="1" applyFont="1" applyBorder="1" applyAlignment="1">
      <alignment horizontal="left" vertical="center"/>
    </xf>
    <xf numFmtId="0" fontId="1" fillId="0" borderId="58" xfId="1" applyBorder="1" applyAlignment="1">
      <alignment horizontal="center" vertical="center" wrapText="1"/>
    </xf>
    <xf numFmtId="0" fontId="1" fillId="0" borderId="36" xfId="1" applyBorder="1" applyAlignment="1">
      <alignment horizontal="center" vertical="center" wrapText="1"/>
    </xf>
    <xf numFmtId="0" fontId="1" fillId="0" borderId="40" xfId="1" applyBorder="1" applyAlignment="1">
      <alignment horizontal="center" vertical="center" wrapText="1"/>
    </xf>
    <xf numFmtId="0" fontId="13" fillId="0" borderId="21" xfId="1" applyFont="1" applyBorder="1" applyAlignment="1">
      <alignment horizontal="left" vertical="center"/>
    </xf>
    <xf numFmtId="0" fontId="13" fillId="0" borderId="0" xfId="1" applyFont="1" applyAlignment="1">
      <alignment horizontal="left" vertical="center"/>
    </xf>
    <xf numFmtId="0" fontId="13" fillId="0" borderId="31" xfId="1" applyFont="1" applyBorder="1" applyAlignment="1">
      <alignment horizontal="left" vertical="center"/>
    </xf>
    <xf numFmtId="0" fontId="1" fillId="0" borderId="21" xfId="1" applyBorder="1" applyAlignment="1">
      <alignment horizontal="center" vertical="center" wrapText="1"/>
    </xf>
    <xf numFmtId="0" fontId="1" fillId="0" borderId="0" xfId="1" applyAlignment="1">
      <alignment horizontal="center" vertical="center" wrapText="1"/>
    </xf>
    <xf numFmtId="0" fontId="1" fillId="0" borderId="31" xfId="1" applyBorder="1" applyAlignment="1">
      <alignment horizontal="center" vertical="center" wrapText="1"/>
    </xf>
    <xf numFmtId="0" fontId="13" fillId="0" borderId="58" xfId="1" applyFont="1" applyBorder="1" applyAlignment="1">
      <alignment horizontal="left" vertical="center"/>
    </xf>
    <xf numFmtId="0" fontId="13" fillId="0" borderId="36" xfId="1" applyFont="1" applyBorder="1" applyAlignment="1">
      <alignment horizontal="left" vertical="center"/>
    </xf>
    <xf numFmtId="0" fontId="13" fillId="0" borderId="40" xfId="1" applyFont="1" applyBorder="1" applyAlignment="1">
      <alignment horizontal="left" vertical="center"/>
    </xf>
    <xf numFmtId="0" fontId="1" fillId="0" borderId="50" xfId="1" applyBorder="1" applyAlignment="1">
      <alignment horizontal="center" vertical="center" wrapText="1"/>
    </xf>
    <xf numFmtId="0" fontId="1" fillId="0" borderId="24" xfId="1" applyBorder="1" applyAlignment="1">
      <alignment horizontal="center" vertical="center" wrapText="1"/>
    </xf>
    <xf numFmtId="0" fontId="1" fillId="0" borderId="26" xfId="1" applyBorder="1" applyAlignment="1">
      <alignment horizontal="center" vertical="center" wrapText="1"/>
    </xf>
    <xf numFmtId="0" fontId="13" fillId="0" borderId="32" xfId="1" applyFont="1" applyBorder="1" applyAlignment="1">
      <alignment horizontal="center" vertical="center" shrinkToFit="1"/>
    </xf>
    <xf numFmtId="0" fontId="13" fillId="0" borderId="33" xfId="1" applyFont="1" applyBorder="1" applyAlignment="1">
      <alignment horizontal="center" vertical="center" shrinkToFit="1"/>
    </xf>
    <xf numFmtId="0" fontId="13" fillId="0" borderId="69" xfId="1" applyFont="1" applyBorder="1" applyAlignment="1">
      <alignment horizontal="left" vertical="center" shrinkToFit="1"/>
    </xf>
    <xf numFmtId="0" fontId="13" fillId="0" borderId="70" xfId="1" applyFont="1" applyBorder="1" applyAlignment="1">
      <alignment horizontal="left" vertical="center" shrinkToFit="1"/>
    </xf>
    <xf numFmtId="0" fontId="12" fillId="2" borderId="71" xfId="1" applyFont="1" applyFill="1" applyBorder="1" applyAlignment="1">
      <alignment horizontal="center" vertical="center"/>
    </xf>
    <xf numFmtId="0" fontId="12" fillId="2" borderId="72" xfId="1" applyFont="1" applyFill="1" applyBorder="1" applyAlignment="1">
      <alignment horizontal="center" vertical="center"/>
    </xf>
    <xf numFmtId="0" fontId="12" fillId="2" borderId="73" xfId="1" applyFont="1" applyFill="1" applyBorder="1" applyAlignment="1">
      <alignment horizontal="center" vertical="center"/>
    </xf>
    <xf numFmtId="0" fontId="16" fillId="0" borderId="21" xfId="1" quotePrefix="1" applyFont="1" applyBorder="1" applyAlignment="1">
      <alignment horizontal="left" vertical="center"/>
    </xf>
    <xf numFmtId="0" fontId="16" fillId="0" borderId="0" xfId="1" quotePrefix="1" applyFont="1" applyAlignment="1">
      <alignment horizontal="left" vertical="center"/>
    </xf>
    <xf numFmtId="0" fontId="16" fillId="0" borderId="31" xfId="1" quotePrefix="1" applyFont="1" applyBorder="1" applyAlignment="1">
      <alignment horizontal="left" vertical="center"/>
    </xf>
    <xf numFmtId="0" fontId="13" fillId="3" borderId="34" xfId="1" applyFont="1" applyFill="1" applyBorder="1" applyAlignment="1">
      <alignment horizontal="center" vertical="center" shrinkToFit="1"/>
    </xf>
    <xf numFmtId="0" fontId="21" fillId="0" borderId="0" xfId="1" applyFont="1">
      <alignment vertical="center"/>
    </xf>
    <xf numFmtId="0" fontId="12" fillId="2" borderId="74" xfId="1" applyFont="1" applyFill="1" applyBorder="1" applyAlignment="1">
      <alignment horizontal="center" vertical="center"/>
    </xf>
    <xf numFmtId="0" fontId="12" fillId="2" borderId="75" xfId="1" applyFont="1" applyFill="1" applyBorder="1" applyAlignment="1">
      <alignment horizontal="center" vertical="center"/>
    </xf>
    <xf numFmtId="0" fontId="12" fillId="2" borderId="76" xfId="1" applyFont="1" applyFill="1" applyBorder="1" applyAlignment="1">
      <alignment horizontal="center" vertical="center"/>
    </xf>
    <xf numFmtId="0" fontId="20" fillId="0" borderId="74" xfId="1" applyFont="1" applyBorder="1" applyAlignment="1">
      <alignment horizontal="center" vertical="center"/>
    </xf>
    <xf numFmtId="0" fontId="13" fillId="0" borderId="75" xfId="1" applyFont="1" applyBorder="1" applyAlignment="1">
      <alignment horizontal="center" vertical="center"/>
    </xf>
    <xf numFmtId="0" fontId="20" fillId="0" borderId="75" xfId="1" applyFont="1" applyBorder="1" applyAlignment="1">
      <alignment horizontal="center" vertical="center"/>
    </xf>
    <xf numFmtId="0" fontId="13" fillId="0" borderId="76" xfId="1" applyFont="1" applyBorder="1" applyAlignment="1">
      <alignment horizontal="center" vertical="center"/>
    </xf>
    <xf numFmtId="0" fontId="13" fillId="0" borderId="74" xfId="1" applyFont="1" applyBorder="1" applyAlignment="1">
      <alignment horizontal="center" vertical="center"/>
    </xf>
    <xf numFmtId="0" fontId="13" fillId="0" borderId="21" xfId="1" quotePrefix="1" applyFont="1" applyBorder="1" applyAlignment="1">
      <alignment horizontal="left" vertical="center"/>
    </xf>
    <xf numFmtId="0" fontId="13" fillId="0" borderId="0" xfId="1" quotePrefix="1" applyFont="1" applyAlignment="1">
      <alignment horizontal="left" vertical="center"/>
    </xf>
    <xf numFmtId="0" fontId="13" fillId="0" borderId="31" xfId="1" quotePrefix="1" applyFont="1" applyBorder="1" applyAlignment="1">
      <alignment horizontal="left" vertical="center"/>
    </xf>
    <xf numFmtId="0" fontId="12" fillId="2" borderId="77" xfId="1" applyFont="1" applyFill="1" applyBorder="1" applyAlignment="1">
      <alignment horizontal="center" vertical="center"/>
    </xf>
    <xf numFmtId="0" fontId="12" fillId="2" borderId="78" xfId="1" applyFont="1" applyFill="1" applyBorder="1" applyAlignment="1">
      <alignment horizontal="center" vertical="center"/>
    </xf>
    <xf numFmtId="0" fontId="12" fillId="2" borderId="79" xfId="1" applyFont="1" applyFill="1" applyBorder="1" applyAlignment="1">
      <alignment horizontal="center" vertical="center"/>
    </xf>
    <xf numFmtId="0" fontId="12" fillId="2" borderId="80" xfId="1" applyFont="1" applyFill="1" applyBorder="1" applyAlignment="1">
      <alignment horizontal="center" vertical="center"/>
    </xf>
    <xf numFmtId="0" fontId="12" fillId="2" borderId="81" xfId="1" applyFont="1" applyFill="1" applyBorder="1" applyAlignment="1">
      <alignment horizontal="center" vertical="center"/>
    </xf>
    <xf numFmtId="0" fontId="12" fillId="2" borderId="82" xfId="1" applyFont="1" applyFill="1" applyBorder="1" applyAlignment="1">
      <alignment horizontal="center" vertical="center"/>
    </xf>
    <xf numFmtId="0" fontId="13" fillId="0" borderId="58" xfId="1" applyFont="1" applyBorder="1" applyAlignment="1">
      <alignment horizontal="center" vertical="center" shrinkToFit="1"/>
    </xf>
    <xf numFmtId="0" fontId="13" fillId="0" borderId="36" xfId="1" applyFont="1" applyBorder="1" applyAlignment="1">
      <alignment horizontal="center" vertical="center" shrinkToFit="1"/>
    </xf>
    <xf numFmtId="0" fontId="13" fillId="0" borderId="40" xfId="1" applyFont="1" applyBorder="1" applyAlignment="1">
      <alignment horizontal="center" vertical="center" shrinkToFit="1"/>
    </xf>
    <xf numFmtId="0" fontId="22" fillId="0" borderId="21" xfId="1" applyFont="1" applyBorder="1" applyAlignment="1">
      <alignment horizontal="left" vertical="center"/>
    </xf>
    <xf numFmtId="0" fontId="22" fillId="0" borderId="0" xfId="1" applyFont="1" applyAlignment="1">
      <alignment horizontal="left" vertical="center"/>
    </xf>
    <xf numFmtId="0" fontId="22" fillId="0" borderId="31" xfId="1" applyFont="1" applyBorder="1" applyAlignment="1">
      <alignment horizontal="left" vertical="center"/>
    </xf>
    <xf numFmtId="0" fontId="1" fillId="0" borderId="80" xfId="1" applyBorder="1" applyAlignment="1">
      <alignment horizontal="center" vertical="center" shrinkToFit="1"/>
    </xf>
    <xf numFmtId="0" fontId="1" fillId="0" borderId="81" xfId="1" applyBorder="1" applyAlignment="1">
      <alignment horizontal="center" vertical="center" shrinkToFit="1"/>
    </xf>
    <xf numFmtId="0" fontId="1" fillId="0" borderId="82" xfId="1" applyBorder="1" applyAlignment="1">
      <alignment horizontal="center" vertical="center" shrinkToFit="1"/>
    </xf>
    <xf numFmtId="0" fontId="13" fillId="0" borderId="21" xfId="1" applyFont="1" applyBorder="1" applyAlignment="1">
      <alignment horizontal="center" vertical="center" shrinkToFit="1"/>
    </xf>
    <xf numFmtId="0" fontId="13" fillId="0" borderId="0" xfId="1" applyFont="1" applyAlignment="1">
      <alignment horizontal="center" vertical="center" shrinkToFit="1"/>
    </xf>
    <xf numFmtId="0" fontId="13" fillId="0" borderId="31" xfId="1" applyFont="1" applyBorder="1" applyAlignment="1">
      <alignment horizontal="center" vertical="center" shrinkToFit="1"/>
    </xf>
    <xf numFmtId="0" fontId="13" fillId="0" borderId="10" xfId="1" applyFont="1" applyBorder="1" applyAlignment="1">
      <alignment horizontal="center" vertical="center" shrinkToFit="1"/>
    </xf>
    <xf numFmtId="0" fontId="13" fillId="0" borderId="11" xfId="1" applyFont="1" applyBorder="1" applyAlignment="1">
      <alignment horizontal="center" vertical="center" shrinkToFit="1"/>
    </xf>
    <xf numFmtId="0" fontId="13" fillId="0" borderId="14" xfId="1" applyFont="1" applyBorder="1" applyAlignment="1">
      <alignment horizontal="center" vertical="center" shrinkToFit="1"/>
    </xf>
    <xf numFmtId="0" fontId="22" fillId="0" borderId="10" xfId="1" applyFont="1" applyBorder="1" applyAlignment="1">
      <alignment horizontal="left" vertical="center"/>
    </xf>
    <xf numFmtId="0" fontId="22" fillId="0" borderId="11" xfId="1" applyFont="1" applyBorder="1" applyAlignment="1">
      <alignment horizontal="left" vertical="center"/>
    </xf>
    <xf numFmtId="0" fontId="22" fillId="0" borderId="14" xfId="1" applyFont="1" applyBorder="1" applyAlignment="1">
      <alignment horizontal="left" vertical="center"/>
    </xf>
    <xf numFmtId="0" fontId="1" fillId="5" borderId="2" xfId="1" applyFill="1" applyBorder="1" applyAlignment="1">
      <alignment horizontal="center" vertical="center"/>
    </xf>
    <xf numFmtId="0" fontId="1" fillId="5" borderId="3" xfId="1" applyFill="1" applyBorder="1" applyAlignment="1">
      <alignment horizontal="center" vertical="center"/>
    </xf>
    <xf numFmtId="0" fontId="1" fillId="5" borderId="6" xfId="1" applyFill="1" applyBorder="1" applyAlignment="1">
      <alignment horizontal="center" vertical="center"/>
    </xf>
    <xf numFmtId="0" fontId="1" fillId="5" borderId="21" xfId="1" applyFill="1" applyBorder="1" applyAlignment="1">
      <alignment horizontal="center" vertical="center"/>
    </xf>
    <xf numFmtId="0" fontId="1" fillId="5" borderId="0" xfId="1" applyFill="1" applyAlignment="1">
      <alignment horizontal="center" vertical="center"/>
    </xf>
    <xf numFmtId="0" fontId="1" fillId="5" borderId="31" xfId="1" applyFill="1" applyBorder="1" applyAlignment="1">
      <alignment horizontal="center" vertical="center"/>
    </xf>
    <xf numFmtId="0" fontId="1" fillId="4" borderId="0" xfId="1" applyFill="1">
      <alignment vertical="center"/>
    </xf>
    <xf numFmtId="0" fontId="13" fillId="0" borderId="10" xfId="1" applyFont="1" applyBorder="1" applyAlignment="1">
      <alignment horizontal="left" vertical="center"/>
    </xf>
    <xf numFmtId="0" fontId="13" fillId="0" borderId="11" xfId="1" applyFont="1" applyBorder="1" applyAlignment="1">
      <alignment horizontal="left" vertical="center"/>
    </xf>
    <xf numFmtId="0" fontId="13" fillId="0" borderId="14" xfId="1" applyFont="1" applyBorder="1" applyAlignment="1">
      <alignment horizontal="left" vertical="center"/>
    </xf>
    <xf numFmtId="0" fontId="1" fillId="5" borderId="10" xfId="1" applyFill="1" applyBorder="1" applyAlignment="1">
      <alignment horizontal="center" vertical="center"/>
    </xf>
    <xf numFmtId="0" fontId="1" fillId="5" borderId="11" xfId="1" applyFill="1" applyBorder="1" applyAlignment="1">
      <alignment horizontal="center" vertical="center"/>
    </xf>
    <xf numFmtId="0" fontId="1" fillId="5" borderId="14" xfId="1" applyFill="1" applyBorder="1" applyAlignment="1">
      <alignment horizontal="center" vertical="center"/>
    </xf>
    <xf numFmtId="0" fontId="26" fillId="0" borderId="24" xfId="2" applyFont="1" applyBorder="1" applyAlignment="1">
      <alignment vertical="center"/>
    </xf>
    <xf numFmtId="3" fontId="28" fillId="0" borderId="24" xfId="2" applyNumberFormat="1" applyFont="1" applyBorder="1" applyAlignment="1">
      <alignment horizontal="center" vertical="center"/>
    </xf>
    <xf numFmtId="3" fontId="26" fillId="0" borderId="24" xfId="2" applyNumberFormat="1" applyFont="1" applyBorder="1" applyAlignment="1">
      <alignment horizontal="center" vertical="center"/>
    </xf>
    <xf numFmtId="0" fontId="26" fillId="0" borderId="24" xfId="2" applyFont="1" applyBorder="1" applyAlignment="1">
      <alignment horizontal="center" vertical="center"/>
    </xf>
    <xf numFmtId="3" fontId="26" fillId="0" borderId="24" xfId="2" applyNumberFormat="1" applyFont="1" applyBorder="1" applyAlignment="1">
      <alignment vertical="center"/>
    </xf>
    <xf numFmtId="3" fontId="26" fillId="0" borderId="24" xfId="2" applyNumberFormat="1" applyFont="1" applyBorder="1" applyAlignment="1">
      <alignment horizontal="right" vertical="center"/>
    </xf>
    <xf numFmtId="0" fontId="26" fillId="0" borderId="0" xfId="2" applyFont="1" applyAlignment="1">
      <alignment vertical="center"/>
    </xf>
    <xf numFmtId="0" fontId="29" fillId="0" borderId="83" xfId="2" applyFont="1" applyBorder="1" applyAlignment="1">
      <alignment horizontal="center" vertical="center"/>
    </xf>
    <xf numFmtId="0" fontId="29" fillId="0" borderId="81" xfId="2" applyFont="1" applyBorder="1" applyAlignment="1">
      <alignment horizontal="center" vertical="center"/>
    </xf>
    <xf numFmtId="0" fontId="29" fillId="0" borderId="84" xfId="2" applyFont="1" applyBorder="1" applyAlignment="1">
      <alignment horizontal="center" vertical="center"/>
    </xf>
    <xf numFmtId="3" fontId="29" fillId="0" borderId="33" xfId="2" applyNumberFormat="1" applyFont="1" applyBorder="1" applyAlignment="1">
      <alignment horizontal="center" vertical="center"/>
    </xf>
    <xf numFmtId="0" fontId="29" fillId="0" borderId="0" xfId="2" applyFont="1" applyAlignment="1">
      <alignment horizontal="center" vertical="center"/>
    </xf>
    <xf numFmtId="0" fontId="29" fillId="0" borderId="45" xfId="2" applyFont="1" applyBorder="1" applyAlignment="1">
      <alignment horizontal="center" vertical="center" textRotation="255"/>
    </xf>
    <xf numFmtId="0" fontId="29" fillId="0" borderId="83" xfId="2" applyFont="1" applyBorder="1" applyAlignment="1">
      <alignment horizontal="distributed" vertical="center"/>
    </xf>
    <xf numFmtId="0" fontId="29" fillId="0" borderId="81" xfId="2" applyFont="1" applyBorder="1" applyAlignment="1">
      <alignment horizontal="distributed" vertical="center"/>
    </xf>
    <xf numFmtId="0" fontId="29" fillId="0" borderId="81" xfId="2" applyFont="1" applyBorder="1" applyAlignment="1">
      <alignment vertical="center"/>
    </xf>
    <xf numFmtId="0" fontId="29" fillId="0" borderId="84" xfId="2" applyFont="1" applyBorder="1" applyAlignment="1">
      <alignment vertical="center"/>
    </xf>
    <xf numFmtId="41" fontId="30" fillId="0" borderId="33" xfId="2" applyNumberFormat="1" applyFont="1" applyBorder="1" applyAlignment="1">
      <alignment vertical="center"/>
    </xf>
    <xf numFmtId="0" fontId="30" fillId="0" borderId="0" xfId="2" applyFont="1" applyAlignment="1">
      <alignment vertical="center"/>
    </xf>
    <xf numFmtId="0" fontId="29" fillId="0" borderId="48" xfId="2" applyFont="1" applyBorder="1" applyAlignment="1">
      <alignment horizontal="center" vertical="center" textRotation="255"/>
    </xf>
    <xf numFmtId="10" fontId="29" fillId="0" borderId="81" xfId="2" applyNumberFormat="1" applyFont="1" applyBorder="1" applyAlignment="1">
      <alignment horizontal="center" vertical="center"/>
    </xf>
    <xf numFmtId="0" fontId="29" fillId="0" borderId="33" xfId="2" applyFont="1" applyBorder="1" applyAlignment="1">
      <alignment horizontal="center" vertical="center" shrinkToFit="1"/>
    </xf>
    <xf numFmtId="0" fontId="29" fillId="0" borderId="56" xfId="2" applyFont="1" applyBorder="1" applyAlignment="1">
      <alignment horizontal="center" vertical="center" textRotation="255"/>
    </xf>
    <xf numFmtId="0" fontId="29" fillId="0" borderId="45" xfId="2" applyFont="1" applyBorder="1" applyAlignment="1">
      <alignment vertical="center" textRotation="255" wrapText="1"/>
    </xf>
    <xf numFmtId="0" fontId="29" fillId="0" borderId="83" xfId="2" applyFont="1" applyBorder="1" applyAlignment="1">
      <alignment horizontal="distributed" vertical="center"/>
    </xf>
    <xf numFmtId="0" fontId="29" fillId="0" borderId="48" xfId="2" applyFont="1" applyBorder="1" applyAlignment="1">
      <alignment vertical="center" textRotation="255" wrapText="1"/>
    </xf>
    <xf numFmtId="0" fontId="29" fillId="0" borderId="56" xfId="2" applyFont="1" applyBorder="1" applyAlignment="1">
      <alignment vertical="center" textRotation="255" wrapText="1"/>
    </xf>
    <xf numFmtId="179" fontId="29" fillId="0" borderId="81" xfId="2" applyNumberFormat="1" applyFont="1" applyBorder="1" applyAlignment="1">
      <alignment horizontal="center" vertical="center"/>
    </xf>
    <xf numFmtId="0" fontId="32" fillId="0" borderId="83" xfId="2" applyFont="1" applyBorder="1" applyAlignment="1">
      <alignment horizontal="distributed" vertical="center" wrapText="1"/>
    </xf>
    <xf numFmtId="0" fontId="32" fillId="0" borderId="81" xfId="2" applyFont="1" applyBorder="1" applyAlignment="1">
      <alignment horizontal="distributed" vertical="center" wrapText="1"/>
    </xf>
    <xf numFmtId="179" fontId="29" fillId="0" borderId="36" xfId="2" applyNumberFormat="1" applyFont="1" applyBorder="1" applyAlignment="1">
      <alignment horizontal="center" vertical="center"/>
    </xf>
    <xf numFmtId="41" fontId="33" fillId="0" borderId="84" xfId="2" applyNumberFormat="1" applyFont="1" applyBorder="1" applyAlignment="1">
      <alignment vertical="center" shrinkToFit="1"/>
    </xf>
    <xf numFmtId="10" fontId="29" fillId="0" borderId="36" xfId="2" applyNumberFormat="1" applyFont="1" applyBorder="1" applyAlignment="1">
      <alignment horizontal="center" vertical="center"/>
    </xf>
    <xf numFmtId="0" fontId="29" fillId="0" borderId="48" xfId="2" applyFont="1" applyBorder="1" applyAlignment="1">
      <alignment vertical="center" textRotation="255"/>
    </xf>
    <xf numFmtId="0" fontId="29" fillId="0" borderId="38" xfId="2" applyFont="1" applyBorder="1" applyAlignment="1">
      <alignment horizontal="distributed" vertical="center"/>
    </xf>
    <xf numFmtId="0" fontId="29" fillId="0" borderId="36" xfId="2" applyFont="1" applyBorder="1" applyAlignment="1">
      <alignment horizontal="distributed" vertical="center"/>
    </xf>
    <xf numFmtId="0" fontId="29" fillId="0" borderId="36" xfId="2" applyFont="1" applyBorder="1" applyAlignment="1">
      <alignment horizontal="center" vertical="center"/>
    </xf>
    <xf numFmtId="0" fontId="29" fillId="0" borderId="37" xfId="2" applyFont="1" applyBorder="1" applyAlignment="1">
      <alignment horizontal="center" vertical="center"/>
    </xf>
    <xf numFmtId="41" fontId="34" fillId="0" borderId="84" xfId="2" applyNumberFormat="1" applyFont="1" applyBorder="1" applyAlignment="1">
      <alignment vertical="center" shrinkToFit="1"/>
    </xf>
    <xf numFmtId="0" fontId="35" fillId="0" borderId="83" xfId="2" applyFont="1" applyBorder="1" applyAlignment="1">
      <alignment horizontal="center" vertical="center"/>
    </xf>
    <xf numFmtId="0" fontId="35" fillId="0" borderId="81" xfId="2" applyFont="1" applyBorder="1" applyAlignment="1">
      <alignment horizontal="center" vertical="center"/>
    </xf>
    <xf numFmtId="0" fontId="35" fillId="0" borderId="84" xfId="2" applyFont="1" applyBorder="1" applyAlignment="1">
      <alignment horizontal="center" vertical="center"/>
    </xf>
    <xf numFmtId="41" fontId="36" fillId="0" borderId="33" xfId="2" applyNumberFormat="1" applyFont="1" applyBorder="1" applyAlignment="1">
      <alignment vertical="center"/>
    </xf>
    <xf numFmtId="180" fontId="29" fillId="0" borderId="33" xfId="2" applyNumberFormat="1" applyFont="1" applyBorder="1" applyAlignment="1">
      <alignment vertical="center" shrinkToFit="1"/>
    </xf>
    <xf numFmtId="41" fontId="30" fillId="0" borderId="33" xfId="2" applyNumberFormat="1" applyFont="1" applyBorder="1" applyAlignment="1">
      <alignment horizontal="center" vertical="center"/>
    </xf>
    <xf numFmtId="3" fontId="30" fillId="0" borderId="0" xfId="2" applyNumberFormat="1" applyFont="1" applyAlignment="1">
      <alignment vertical="center"/>
    </xf>
    <xf numFmtId="0" fontId="30" fillId="0" borderId="0" xfId="2" applyFont="1"/>
    <xf numFmtId="3" fontId="30" fillId="0" borderId="0" xfId="2" applyNumberFormat="1" applyFont="1"/>
    <xf numFmtId="181" fontId="30" fillId="0" borderId="0" xfId="2" applyNumberFormat="1" applyFont="1"/>
    <xf numFmtId="0" fontId="37" fillId="0" borderId="24" xfId="2" applyFont="1" applyBorder="1" applyAlignment="1">
      <alignment vertical="center"/>
    </xf>
    <xf numFmtId="3" fontId="38" fillId="0" borderId="24" xfId="2" applyNumberFormat="1" applyFont="1" applyBorder="1" applyAlignment="1">
      <alignment vertical="center"/>
    </xf>
    <xf numFmtId="3" fontId="39" fillId="0" borderId="33" xfId="2" applyNumberFormat="1" applyFont="1" applyBorder="1" applyAlignment="1">
      <alignment horizontal="center" vertical="center" wrapText="1"/>
    </xf>
    <xf numFmtId="41" fontId="40" fillId="0" borderId="33" xfId="2" applyNumberFormat="1" applyFont="1" applyBorder="1" applyAlignment="1">
      <alignment vertical="center"/>
    </xf>
    <xf numFmtId="3" fontId="30" fillId="0" borderId="33" xfId="2" applyNumberFormat="1" applyFont="1" applyBorder="1" applyAlignment="1">
      <alignment horizontal="center" vertical="center"/>
    </xf>
    <xf numFmtId="3" fontId="30" fillId="0" borderId="33" xfId="2" applyNumberFormat="1" applyFont="1" applyBorder="1" applyAlignment="1">
      <alignment vertical="center"/>
    </xf>
    <xf numFmtId="182" fontId="30" fillId="0" borderId="33" xfId="2" applyNumberFormat="1" applyFont="1" applyBorder="1" applyAlignment="1">
      <alignment vertical="center"/>
    </xf>
    <xf numFmtId="0" fontId="35" fillId="0" borderId="0" xfId="2" applyFont="1" applyAlignment="1">
      <alignment vertical="center"/>
    </xf>
    <xf numFmtId="43" fontId="29" fillId="0" borderId="0" xfId="2" applyNumberFormat="1" applyFont="1" applyAlignment="1">
      <alignment vertical="center"/>
    </xf>
    <xf numFmtId="183" fontId="29" fillId="0" borderId="0" xfId="2" applyNumberFormat="1" applyFont="1" applyAlignment="1">
      <alignment horizontal="center" vertical="center"/>
    </xf>
    <xf numFmtId="41" fontId="29" fillId="0" borderId="0" xfId="2" applyNumberFormat="1" applyFont="1" applyAlignment="1">
      <alignment vertical="center"/>
    </xf>
    <xf numFmtId="41" fontId="29" fillId="0" borderId="0" xfId="2" applyNumberFormat="1" applyFont="1" applyAlignment="1">
      <alignment vertical="center" shrinkToFit="1"/>
    </xf>
    <xf numFmtId="0" fontId="29" fillId="0" borderId="0" xfId="2" applyFont="1" applyAlignment="1">
      <alignment vertical="center"/>
    </xf>
    <xf numFmtId="49" fontId="29" fillId="0" borderId="33" xfId="2" applyNumberFormat="1" applyFont="1" applyBorder="1" applyAlignment="1">
      <alignment horizontal="center" vertical="center"/>
    </xf>
    <xf numFmtId="49" fontId="29" fillId="0" borderId="33" xfId="2" applyNumberFormat="1" applyFont="1" applyBorder="1" applyAlignment="1">
      <alignment horizontal="center" vertical="center" textRotation="255"/>
    </xf>
    <xf numFmtId="49" fontId="29" fillId="0" borderId="33" xfId="2" applyNumberFormat="1" applyFont="1" applyBorder="1" applyAlignment="1">
      <alignment horizontal="centerContinuous" vertical="center"/>
    </xf>
    <xf numFmtId="49" fontId="29" fillId="0" borderId="33" xfId="2" applyNumberFormat="1" applyFont="1" applyBorder="1" applyAlignment="1">
      <alignment horizontal="center" vertical="center" shrinkToFit="1"/>
    </xf>
    <xf numFmtId="49" fontId="29" fillId="0" borderId="0" xfId="2" applyNumberFormat="1" applyFont="1" applyAlignment="1">
      <alignment horizontal="center" vertical="center"/>
    </xf>
    <xf numFmtId="49" fontId="29" fillId="0" borderId="33" xfId="2" applyNumberFormat="1" applyFont="1" applyBorder="1" applyAlignment="1">
      <alignment horizontal="center" vertical="center"/>
    </xf>
    <xf numFmtId="0" fontId="29" fillId="0" borderId="33" xfId="2" applyFont="1" applyBorder="1" applyAlignment="1">
      <alignment vertical="center"/>
    </xf>
    <xf numFmtId="43" fontId="29" fillId="0" borderId="33" xfId="2" applyNumberFormat="1" applyFont="1" applyBorder="1" applyAlignment="1">
      <alignment vertical="center"/>
    </xf>
    <xf numFmtId="0" fontId="29" fillId="0" borderId="33" xfId="2" applyFont="1" applyBorder="1" applyAlignment="1">
      <alignment horizontal="center" vertical="center"/>
    </xf>
    <xf numFmtId="41" fontId="29" fillId="0" borderId="33" xfId="2" applyNumberFormat="1" applyFont="1" applyBorder="1" applyAlignment="1">
      <alignment vertical="center"/>
    </xf>
    <xf numFmtId="41" fontId="29" fillId="0" borderId="33" xfId="2" applyNumberFormat="1" applyFont="1" applyBorder="1" applyAlignment="1">
      <alignment vertical="center" shrinkToFit="1"/>
    </xf>
    <xf numFmtId="183" fontId="29" fillId="0" borderId="33" xfId="2" applyNumberFormat="1" applyFont="1" applyBorder="1" applyAlignment="1">
      <alignment vertical="center" shrinkToFit="1"/>
    </xf>
    <xf numFmtId="10" fontId="29" fillId="0" borderId="33" xfId="2" applyNumberFormat="1" applyFont="1" applyBorder="1" applyAlignment="1">
      <alignment vertical="center"/>
    </xf>
    <xf numFmtId="41" fontId="29" fillId="0" borderId="81" xfId="2" applyNumberFormat="1" applyFont="1" applyBorder="1" applyAlignment="1">
      <alignment vertical="center"/>
    </xf>
    <xf numFmtId="183" fontId="29" fillId="0" borderId="84" xfId="2" applyNumberFormat="1" applyFont="1" applyBorder="1" applyAlignment="1">
      <alignment vertical="center" shrinkToFit="1"/>
    </xf>
    <xf numFmtId="179" fontId="29" fillId="0" borderId="33" xfId="2" applyNumberFormat="1" applyFont="1" applyBorder="1" applyAlignment="1">
      <alignment vertical="center"/>
    </xf>
    <xf numFmtId="3" fontId="29" fillId="0" borderId="33" xfId="2" quotePrefix="1" applyNumberFormat="1" applyFont="1" applyBorder="1" applyAlignment="1">
      <alignment vertical="center"/>
    </xf>
    <xf numFmtId="0" fontId="29" fillId="0" borderId="33" xfId="2" applyFont="1" applyBorder="1" applyAlignment="1">
      <alignment vertical="center"/>
    </xf>
    <xf numFmtId="0" fontId="29" fillId="0" borderId="45" xfId="2" applyFont="1" applyBorder="1" applyAlignment="1">
      <alignment vertical="center"/>
    </xf>
    <xf numFmtId="10" fontId="29" fillId="0" borderId="83" xfId="2" applyNumberFormat="1" applyFont="1" applyBorder="1" applyAlignment="1">
      <alignment vertical="center"/>
    </xf>
    <xf numFmtId="3" fontId="29" fillId="0" borderId="45" xfId="2" quotePrefix="1" applyNumberFormat="1" applyFont="1" applyBorder="1" applyAlignment="1">
      <alignment vertical="center"/>
    </xf>
    <xf numFmtId="41" fontId="29" fillId="0" borderId="45" xfId="2" applyNumberFormat="1" applyFont="1" applyBorder="1" applyAlignment="1">
      <alignment vertical="center"/>
    </xf>
    <xf numFmtId="41" fontId="29" fillId="0" borderId="33" xfId="2" applyNumberFormat="1" applyFont="1" applyBorder="1" applyAlignment="1">
      <alignment vertical="center" shrinkToFit="1"/>
    </xf>
    <xf numFmtId="0" fontId="29" fillId="0" borderId="38" xfId="2" applyFont="1" applyBorder="1" applyAlignment="1">
      <alignment horizontal="left" vertical="center"/>
    </xf>
    <xf numFmtId="41" fontId="29" fillId="0" borderId="36" xfId="2" applyNumberFormat="1" applyFont="1" applyBorder="1" applyAlignment="1">
      <alignment vertical="center"/>
    </xf>
    <xf numFmtId="41" fontId="29" fillId="0" borderId="36" xfId="2" applyNumberFormat="1" applyFont="1" applyBorder="1" applyAlignment="1">
      <alignment vertical="center"/>
    </xf>
    <xf numFmtId="183" fontId="29" fillId="0" borderId="37" xfId="2" applyNumberFormat="1" applyFont="1" applyBorder="1" applyAlignment="1">
      <alignment vertical="center" shrinkToFit="1"/>
    </xf>
    <xf numFmtId="0" fontId="29" fillId="0" borderId="56" xfId="2" applyFont="1" applyBorder="1" applyAlignment="1">
      <alignment vertical="center"/>
    </xf>
    <xf numFmtId="3" fontId="29" fillId="0" borderId="56" xfId="2" quotePrefix="1" applyNumberFormat="1" applyFont="1" applyBorder="1" applyAlignment="1">
      <alignment vertical="center"/>
    </xf>
    <xf numFmtId="41" fontId="29" fillId="0" borderId="56" xfId="2" applyNumberFormat="1" applyFont="1" applyBorder="1" applyAlignment="1">
      <alignment vertical="center"/>
    </xf>
    <xf numFmtId="0" fontId="29" fillId="0" borderId="52" xfId="2" applyFont="1" applyBorder="1" applyAlignment="1">
      <alignment horizontal="left" vertical="center"/>
    </xf>
    <xf numFmtId="41" fontId="29" fillId="0" borderId="24" xfId="2" applyNumberFormat="1" applyFont="1" applyBorder="1" applyAlignment="1">
      <alignment vertical="center"/>
    </xf>
    <xf numFmtId="41" fontId="29" fillId="0" borderId="24" xfId="2" applyNumberFormat="1" applyFont="1" applyBorder="1" applyAlignment="1">
      <alignment vertical="center"/>
    </xf>
    <xf numFmtId="183" fontId="29" fillId="0" borderId="51" xfId="2" applyNumberFormat="1" applyFont="1" applyBorder="1" applyAlignment="1">
      <alignment vertical="center" shrinkToFit="1"/>
    </xf>
    <xf numFmtId="0" fontId="29" fillId="0" borderId="33" xfId="3" applyFont="1" applyBorder="1" applyAlignment="1">
      <alignment vertical="center"/>
    </xf>
    <xf numFmtId="0" fontId="29" fillId="0" borderId="33" xfId="2" applyFont="1" applyBorder="1" applyAlignment="1">
      <alignment horizontal="left" vertical="center"/>
    </xf>
    <xf numFmtId="0" fontId="42" fillId="0" borderId="42" xfId="2" applyFont="1" applyBorder="1" applyAlignment="1">
      <alignment horizontal="center" vertical="center" shrinkToFit="1"/>
    </xf>
    <xf numFmtId="183" fontId="29" fillId="0" borderId="33" xfId="2" applyNumberFormat="1" applyFont="1" applyBorder="1" applyAlignment="1">
      <alignment vertical="center"/>
    </xf>
    <xf numFmtId="184" fontId="29" fillId="0" borderId="33" xfId="2" applyNumberFormat="1" applyFont="1" applyBorder="1" applyAlignment="1">
      <alignment vertical="center" shrinkToFit="1"/>
    </xf>
    <xf numFmtId="183" fontId="29" fillId="0" borderId="33" xfId="2" applyNumberFormat="1" applyFont="1" applyBorder="1" applyAlignment="1">
      <alignment horizontal="center" vertical="center" shrinkToFit="1"/>
    </xf>
    <xf numFmtId="180" fontId="29" fillId="0" borderId="33" xfId="2" applyNumberFormat="1" applyFont="1" applyBorder="1" applyAlignment="1">
      <alignment horizontal="center" vertical="center" shrinkToFit="1"/>
    </xf>
    <xf numFmtId="183" fontId="43" fillId="0" borderId="33" xfId="2" applyNumberFormat="1" applyFont="1" applyBorder="1" applyAlignment="1">
      <alignment vertical="center" shrinkToFit="1"/>
    </xf>
    <xf numFmtId="0" fontId="43" fillId="0" borderId="0" xfId="2" applyFont="1" applyAlignment="1">
      <alignment vertical="center" shrinkToFit="1"/>
    </xf>
    <xf numFmtId="0" fontId="42" fillId="0" borderId="0" xfId="2" applyFont="1" applyAlignment="1">
      <alignment horizontal="center" vertical="center" shrinkToFit="1"/>
    </xf>
    <xf numFmtId="0" fontId="29" fillId="0" borderId="0" xfId="2" applyFont="1" applyAlignment="1">
      <alignment vertical="center" shrinkToFit="1"/>
    </xf>
    <xf numFmtId="0" fontId="35" fillId="0" borderId="33" xfId="2" applyFont="1" applyBorder="1" applyAlignment="1">
      <alignment horizontal="center" vertical="center" shrinkToFit="1"/>
    </xf>
    <xf numFmtId="0" fontId="35" fillId="0" borderId="33" xfId="2" applyFont="1" applyBorder="1" applyAlignment="1">
      <alignment vertical="center" shrinkToFit="1"/>
    </xf>
    <xf numFmtId="10" fontId="35" fillId="0" borderId="33" xfId="2" applyNumberFormat="1" applyFont="1" applyBorder="1" applyAlignment="1">
      <alignment vertical="center" shrinkToFit="1"/>
    </xf>
    <xf numFmtId="180" fontId="35" fillId="0" borderId="33" xfId="2" applyNumberFormat="1" applyFont="1" applyBorder="1" applyAlignment="1">
      <alignment vertical="center" shrinkToFit="1"/>
    </xf>
    <xf numFmtId="183" fontId="35" fillId="0" borderId="33" xfId="2" applyNumberFormat="1" applyFont="1" applyBorder="1" applyAlignment="1">
      <alignment vertical="center" shrinkToFit="1"/>
    </xf>
    <xf numFmtId="0" fontId="29" fillId="0" borderId="33" xfId="2" applyFont="1" applyBorder="1" applyAlignment="1">
      <alignment vertical="center" shrinkToFit="1"/>
    </xf>
    <xf numFmtId="10" fontId="43" fillId="0" borderId="33" xfId="2" applyNumberFormat="1" applyFont="1" applyBorder="1" applyAlignment="1">
      <alignment vertical="center" shrinkToFit="1"/>
    </xf>
    <xf numFmtId="180" fontId="43" fillId="0" borderId="33" xfId="2" applyNumberFormat="1" applyFont="1" applyBorder="1" applyAlignment="1">
      <alignment vertical="center" shrinkToFit="1"/>
    </xf>
    <xf numFmtId="180" fontId="43" fillId="0" borderId="33" xfId="2" applyNumberFormat="1" applyFont="1" applyBorder="1" applyAlignment="1">
      <alignment vertical="center"/>
    </xf>
    <xf numFmtId="180" fontId="29" fillId="0" borderId="33" xfId="2" applyNumberFormat="1" applyFont="1" applyBorder="1" applyAlignment="1">
      <alignment vertical="center"/>
    </xf>
    <xf numFmtId="0" fontId="44" fillId="0" borderId="0" xfId="2" applyFont="1" applyAlignment="1">
      <alignment horizontal="center" vertical="center" shrinkToFit="1"/>
    </xf>
    <xf numFmtId="49" fontId="35" fillId="0" borderId="83" xfId="2" applyNumberFormat="1" applyFont="1" applyBorder="1" applyAlignment="1">
      <alignment horizontal="left" vertical="center"/>
    </xf>
    <xf numFmtId="49" fontId="35" fillId="0" borderId="84" xfId="2" applyNumberFormat="1" applyFont="1" applyBorder="1" applyAlignment="1">
      <alignment horizontal="left" vertical="center"/>
    </xf>
    <xf numFmtId="184" fontId="35" fillId="0" borderId="33" xfId="2" applyNumberFormat="1" applyFont="1" applyBorder="1" applyAlignment="1">
      <alignment vertical="center" shrinkToFit="1"/>
    </xf>
    <xf numFmtId="183" fontId="35" fillId="0" borderId="33" xfId="2" applyNumberFormat="1" applyFont="1" applyBorder="1" applyAlignment="1">
      <alignment horizontal="center" vertical="center" shrinkToFit="1"/>
    </xf>
    <xf numFmtId="180" fontId="35" fillId="0" borderId="33" xfId="2" applyNumberFormat="1" applyFont="1" applyBorder="1" applyAlignment="1">
      <alignment horizontal="center" vertical="center" shrinkToFit="1"/>
    </xf>
    <xf numFmtId="0" fontId="35" fillId="0" borderId="0" xfId="2" applyFont="1" applyAlignment="1">
      <alignment vertical="center" shrinkToFit="1"/>
    </xf>
    <xf numFmtId="184" fontId="45" fillId="0" borderId="33" xfId="2" applyNumberFormat="1" applyFont="1" applyBorder="1" applyAlignment="1">
      <alignment vertical="center" shrinkToFit="1"/>
    </xf>
    <xf numFmtId="0" fontId="29" fillId="0" borderId="42" xfId="2" applyFont="1" applyBorder="1" applyAlignment="1">
      <alignment horizontal="center" vertical="center"/>
    </xf>
    <xf numFmtId="183" fontId="29" fillId="0" borderId="33" xfId="2" applyNumberFormat="1" applyFont="1" applyBorder="1" applyAlignment="1">
      <alignment horizontal="left" vertical="center" indent="1"/>
    </xf>
    <xf numFmtId="43" fontId="29" fillId="0" borderId="33" xfId="2" applyNumberFormat="1" applyFont="1" applyBorder="1" applyAlignment="1">
      <alignment vertical="center" shrinkToFit="1"/>
    </xf>
    <xf numFmtId="183" fontId="29" fillId="0" borderId="33" xfId="2" applyNumberFormat="1" applyFont="1" applyBorder="1" applyAlignment="1">
      <alignment horizontal="center" vertical="center"/>
    </xf>
    <xf numFmtId="0" fontId="48" fillId="0" borderId="42" xfId="4" applyFont="1" applyBorder="1" applyAlignment="1">
      <alignment horizontal="center" vertical="center"/>
    </xf>
    <xf numFmtId="0" fontId="42" fillId="0" borderId="42" xfId="2" applyFont="1" applyBorder="1" applyAlignment="1">
      <alignment horizontal="center" vertical="center"/>
    </xf>
    <xf numFmtId="0" fontId="29" fillId="0" borderId="48" xfId="2" applyFont="1" applyBorder="1" applyAlignment="1">
      <alignment horizontal="center" vertical="center" shrinkToFit="1"/>
    </xf>
    <xf numFmtId="0" fontId="42" fillId="0" borderId="48" xfId="2" applyFont="1" applyBorder="1" applyAlignment="1">
      <alignment horizontal="center" vertical="center" shrinkToFit="1"/>
    </xf>
    <xf numFmtId="0" fontId="29" fillId="0" borderId="42" xfId="2" applyFont="1" applyBorder="1" applyAlignment="1">
      <alignment horizontal="center" vertical="center" shrinkToFit="1"/>
    </xf>
    <xf numFmtId="41" fontId="50" fillId="0" borderId="33" xfId="2" applyNumberFormat="1" applyFont="1" applyBorder="1" applyAlignment="1">
      <alignment vertical="center"/>
    </xf>
    <xf numFmtId="41" fontId="51" fillId="0" borderId="33" xfId="2" applyNumberFormat="1" applyFont="1" applyBorder="1" applyAlignment="1">
      <alignment vertical="center"/>
    </xf>
    <xf numFmtId="177" fontId="29" fillId="0" borderId="33" xfId="2" applyNumberFormat="1" applyFont="1" applyBorder="1" applyAlignment="1">
      <alignment vertical="center"/>
    </xf>
    <xf numFmtId="185" fontId="29" fillId="0" borderId="33" xfId="2" applyNumberFormat="1" applyFont="1" applyBorder="1" applyAlignment="1">
      <alignment vertical="center"/>
    </xf>
    <xf numFmtId="183" fontId="29" fillId="0" borderId="0" xfId="2" applyNumberFormat="1" applyFont="1" applyAlignment="1">
      <alignment vertical="center"/>
    </xf>
    <xf numFmtId="1" fontId="29" fillId="0" borderId="33" xfId="2" applyNumberFormat="1" applyFont="1" applyBorder="1" applyAlignment="1">
      <alignment vertical="center"/>
    </xf>
    <xf numFmtId="1" fontId="29" fillId="0" borderId="33" xfId="2" applyNumberFormat="1" applyFont="1" applyBorder="1" applyAlignment="1">
      <alignment horizontal="center" vertical="center"/>
    </xf>
    <xf numFmtId="186" fontId="29" fillId="0" borderId="33" xfId="2" applyNumberFormat="1" applyFont="1" applyBorder="1" applyAlignment="1">
      <alignment horizontal="center" vertical="center"/>
    </xf>
    <xf numFmtId="0" fontId="51" fillId="0" borderId="33" xfId="2" applyFont="1" applyBorder="1" applyAlignment="1">
      <alignment horizontal="center" vertical="center" shrinkToFit="1"/>
    </xf>
    <xf numFmtId="0" fontId="48" fillId="0" borderId="33" xfId="5" applyFont="1" applyBorder="1" applyAlignment="1">
      <alignment horizontal="left" vertical="center"/>
    </xf>
    <xf numFmtId="0" fontId="48" fillId="0" borderId="33" xfId="5" applyFont="1" applyBorder="1" applyAlignment="1">
      <alignment vertical="center"/>
    </xf>
    <xf numFmtId="0" fontId="48" fillId="0" borderId="33" xfId="5" applyFont="1" applyBorder="1" applyAlignment="1">
      <alignment horizontal="right" vertical="center"/>
    </xf>
    <xf numFmtId="3" fontId="48" fillId="0" borderId="33" xfId="5" applyNumberFormat="1" applyFont="1" applyBorder="1" applyAlignment="1">
      <alignment horizontal="right" vertical="center"/>
    </xf>
    <xf numFmtId="0" fontId="48" fillId="0" borderId="33" xfId="5" applyFont="1" applyBorder="1" applyAlignment="1">
      <alignment horizontal="center" vertical="center"/>
    </xf>
    <xf numFmtId="0" fontId="30" fillId="0" borderId="33" xfId="2" applyFont="1" applyBorder="1" applyAlignment="1">
      <alignment vertical="center"/>
    </xf>
    <xf numFmtId="0" fontId="30" fillId="0" borderId="33" xfId="2" applyFont="1" applyBorder="1" applyAlignment="1">
      <alignment horizontal="left" vertical="center"/>
    </xf>
    <xf numFmtId="3" fontId="30" fillId="0" borderId="33" xfId="2" applyNumberFormat="1" applyFont="1" applyBorder="1" applyAlignment="1">
      <alignment horizontal="right" vertical="center"/>
    </xf>
    <xf numFmtId="0" fontId="42" fillId="0" borderId="33" xfId="2" applyFont="1" applyBorder="1" applyAlignment="1">
      <alignment horizontal="center" vertical="center" shrinkToFit="1"/>
    </xf>
    <xf numFmtId="41" fontId="29" fillId="0" borderId="33" xfId="2" applyNumberFormat="1" applyFont="1" applyBorder="1" applyAlignment="1">
      <alignment horizontal="center" vertical="center"/>
    </xf>
    <xf numFmtId="0" fontId="42" fillId="0" borderId="33" xfId="2" applyFont="1" applyBorder="1" applyAlignment="1">
      <alignment horizontal="center" vertical="center"/>
    </xf>
    <xf numFmtId="0" fontId="48" fillId="0" borderId="33" xfId="6" applyFont="1" applyBorder="1" applyAlignment="1">
      <alignment horizontal="left" vertical="center"/>
    </xf>
    <xf numFmtId="0" fontId="48" fillId="0" borderId="33" xfId="6" applyFont="1" applyBorder="1">
      <alignment vertical="center"/>
    </xf>
    <xf numFmtId="0" fontId="48" fillId="0" borderId="33" xfId="6" applyFont="1" applyBorder="1" applyAlignment="1">
      <alignment horizontal="right" vertical="center"/>
    </xf>
    <xf numFmtId="3" fontId="48" fillId="0" borderId="33" xfId="6" applyNumberFormat="1" applyFont="1" applyBorder="1" applyAlignment="1">
      <alignment horizontal="right" vertical="center"/>
    </xf>
    <xf numFmtId="1" fontId="29" fillId="0" borderId="33" xfId="2" applyNumberFormat="1" applyFont="1" applyBorder="1" applyAlignment="1">
      <alignment vertical="center" shrinkToFit="1"/>
    </xf>
    <xf numFmtId="0" fontId="29" fillId="6" borderId="33" xfId="2" applyFont="1" applyFill="1" applyBorder="1" applyAlignment="1">
      <alignment horizontal="center" vertical="center" shrinkToFit="1"/>
    </xf>
    <xf numFmtId="1" fontId="29" fillId="6" borderId="33" xfId="2" applyNumberFormat="1" applyFont="1" applyFill="1" applyBorder="1" applyAlignment="1">
      <alignment vertical="center"/>
    </xf>
    <xf numFmtId="180" fontId="29" fillId="6" borderId="33" xfId="2" applyNumberFormat="1" applyFont="1" applyFill="1" applyBorder="1" applyAlignment="1">
      <alignment vertical="center"/>
    </xf>
    <xf numFmtId="1" fontId="29" fillId="6" borderId="33" xfId="2" applyNumberFormat="1" applyFont="1" applyFill="1" applyBorder="1" applyAlignment="1">
      <alignment horizontal="center" vertical="center"/>
    </xf>
    <xf numFmtId="180" fontId="29" fillId="6" borderId="33" xfId="2" applyNumberFormat="1" applyFont="1" applyFill="1" applyBorder="1" applyAlignment="1">
      <alignment vertical="center" shrinkToFit="1"/>
    </xf>
    <xf numFmtId="41" fontId="29" fillId="6" borderId="33" xfId="2" applyNumberFormat="1" applyFont="1" applyFill="1" applyBorder="1" applyAlignment="1">
      <alignment vertical="center"/>
    </xf>
    <xf numFmtId="180" fontId="29" fillId="6" borderId="33" xfId="2" applyNumberFormat="1" applyFont="1" applyFill="1" applyBorder="1" applyAlignment="1">
      <alignment horizontal="center" vertical="center" shrinkToFit="1"/>
    </xf>
    <xf numFmtId="41" fontId="29" fillId="6" borderId="33" xfId="7" applyFont="1" applyFill="1" applyBorder="1" applyAlignment="1">
      <alignment horizontal="center" vertical="center"/>
    </xf>
    <xf numFmtId="0" fontId="55" fillId="6" borderId="33" xfId="2" applyFont="1" applyFill="1" applyBorder="1" applyAlignment="1">
      <alignment horizontal="center" vertical="center" shrinkToFit="1"/>
    </xf>
    <xf numFmtId="0" fontId="56" fillId="0" borderId="0" xfId="2" applyFont="1" applyAlignment="1">
      <alignment vertical="center"/>
    </xf>
    <xf numFmtId="41" fontId="29" fillId="6" borderId="33" xfId="2" applyNumberFormat="1" applyFont="1" applyFill="1" applyBorder="1" applyAlignment="1">
      <alignment vertical="center" shrinkToFit="1"/>
    </xf>
    <xf numFmtId="41" fontId="29" fillId="6" borderId="33" xfId="2" applyNumberFormat="1" applyFont="1" applyFill="1" applyBorder="1" applyAlignment="1">
      <alignment horizontal="center" vertical="center"/>
    </xf>
    <xf numFmtId="41" fontId="29" fillId="6" borderId="33" xfId="7" applyFont="1" applyFill="1" applyBorder="1" applyAlignment="1">
      <alignment vertical="center"/>
    </xf>
    <xf numFmtId="0" fontId="50" fillId="0" borderId="33" xfId="2" applyFont="1" applyBorder="1" applyAlignment="1">
      <alignment horizontal="center" vertical="center"/>
    </xf>
    <xf numFmtId="0" fontId="50" fillId="6" borderId="33" xfId="2" applyFont="1" applyFill="1" applyBorder="1" applyAlignment="1">
      <alignment horizontal="center" vertical="center"/>
    </xf>
    <xf numFmtId="0" fontId="29" fillId="0" borderId="33" xfId="5" applyFont="1" applyBorder="1" applyAlignment="1">
      <alignment horizontal="left" vertical="center"/>
    </xf>
    <xf numFmtId="180" fontId="50" fillId="0" borderId="33" xfId="2" applyNumberFormat="1" applyFont="1" applyBorder="1" applyAlignment="1">
      <alignment vertical="center" shrinkToFit="1"/>
    </xf>
    <xf numFmtId="41" fontId="43" fillId="0" borderId="33" xfId="2" applyNumberFormat="1" applyFont="1" applyBorder="1" applyAlignment="1">
      <alignment vertical="center"/>
    </xf>
    <xf numFmtId="187" fontId="48" fillId="0" borderId="33" xfId="5" applyNumberFormat="1" applyFont="1" applyBorder="1" applyAlignment="1">
      <alignment horizontal="right" vertical="center"/>
    </xf>
    <xf numFmtId="0" fontId="50" fillId="0" borderId="33" xfId="2" applyFont="1" applyBorder="1" applyAlignment="1">
      <alignment horizontal="center" vertical="center" shrinkToFit="1"/>
    </xf>
    <xf numFmtId="1" fontId="29" fillId="0" borderId="33" xfId="2" applyNumberFormat="1" applyFont="1" applyBorder="1" applyAlignment="1">
      <alignment horizontal="right" vertical="center"/>
    </xf>
    <xf numFmtId="188" fontId="50" fillId="0" borderId="33" xfId="2" applyNumberFormat="1" applyFont="1" applyBorder="1" applyAlignment="1">
      <alignment vertical="center" shrinkToFit="1"/>
    </xf>
    <xf numFmtId="188" fontId="50" fillId="6" borderId="33" xfId="2" applyNumberFormat="1" applyFont="1" applyFill="1" applyBorder="1" applyAlignment="1">
      <alignment horizontal="center" vertical="center" shrinkToFit="1"/>
    </xf>
    <xf numFmtId="188" fontId="29" fillId="0" borderId="33" xfId="2" applyNumberFormat="1" applyFont="1" applyBorder="1" applyAlignment="1">
      <alignment vertical="center" shrinkToFit="1"/>
    </xf>
    <xf numFmtId="41" fontId="29" fillId="0" borderId="33" xfId="8" applyNumberFormat="1" applyFont="1" applyBorder="1" applyAlignment="1">
      <alignment horizontal="center" vertical="center"/>
    </xf>
    <xf numFmtId="0" fontId="29" fillId="0" borderId="0" xfId="2" applyFont="1" applyAlignment="1">
      <alignment horizontal="center" vertical="center" shrinkToFit="1"/>
    </xf>
    <xf numFmtId="1" fontId="29" fillId="0" borderId="0" xfId="2" applyNumberFormat="1" applyFont="1" applyAlignment="1">
      <alignment vertical="center"/>
    </xf>
    <xf numFmtId="1" fontId="29" fillId="0" borderId="0" xfId="2" applyNumberFormat="1" applyFont="1" applyAlignment="1">
      <alignment horizontal="center" vertical="center"/>
    </xf>
  </cellXfs>
  <cellStyles count="9">
    <cellStyle name="쉼표 [0] 2" xfId="7" xr:uid="{E8D4ABA8-5B77-45AE-9175-2BF6592BC73C}"/>
    <cellStyle name="표준" xfId="0" builtinId="0"/>
    <cellStyle name="표준 10" xfId="5" xr:uid="{D7F0AB7A-CC8B-4064-8F5C-3DA5FFBCD316}"/>
    <cellStyle name="표준 10 2" xfId="6" xr:uid="{760FFEB7-AB5B-4318-8E14-0939859CD0F5}"/>
    <cellStyle name="표준 2" xfId="2" xr:uid="{713751FB-1EBF-4C2D-A79D-091CB2107A41}"/>
    <cellStyle name="표준 4" xfId="4" xr:uid="{7CCCDA82-8975-4EE0-B427-B00C15E2D5D1}"/>
    <cellStyle name="표준 8 2" xfId="1" xr:uid="{31732E80-3FF1-4586-AF6C-32E2E08D9E69}"/>
    <cellStyle name="표준_구시리마을도로포장" xfId="3" xr:uid="{C8536F10-9B0C-4A07-9325-5FDDDBA0B1A5}"/>
    <cellStyle name="표준_일위목록" xfId="8" xr:uid="{539B8A2A-1A7A-4097-9000-36E2AE4F7E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0&#45453;&#50612;&#52492;&#49324;&#50629;&#48512;/01.%20&#54868;&#49457;&#49688;&#50896;&#51648;&#49324;(2026)/&#49688;&#53441;&#49324;&#50629;/&#51109;&#54616;&#51648;&#44396;/&#49457;&#44284;&#54408;/%23%23&#51109;&#54616;&#51648;&#44396;%20&#49688;&#47532;&#49884;&#49444;&#51221;&#48708;&#49324;&#50629;%20&#52572;&#51333;%23%23/1.&#45236;&#50669;/3.&#51109;&#54616;&#51648;&#44396;%20&#49688;&#47532;&#49884;&#49444;%20&#51221;&#48708;&#49324;&#50629;(3&#52264;&#50896;&#44256;)_&#54801;&#510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
      <sheetName val="목차"/>
      <sheetName val="수지예산서"/>
      <sheetName val="시설부대비"/>
      <sheetName val="관급내역서"/>
      <sheetName val="자재집계표"/>
      <sheetName val="제경비적용기준"/>
      <sheetName val="총 괄"/>
      <sheetName val="평 야 부"/>
      <sheetName val="부 대 공 사"/>
      <sheetName val="사 급 자 재 대"/>
      <sheetName val="폐 기 물 처 리"/>
      <sheetName val="내역서"/>
      <sheetName val="일위목록"/>
      <sheetName val="장하지구"/>
      <sheetName val="부대공"/>
      <sheetName val="헐기조서"/>
      <sheetName val="수로관조서"/>
      <sheetName val="급배수관표준단면"/>
      <sheetName val="급수관조서"/>
      <sheetName val="배수관조서"/>
      <sheetName val="진입로조서"/>
      <sheetName val="수량산출서"/>
      <sheetName val="토적계산서"/>
    </sheetNames>
    <sheetDataSet>
      <sheetData sheetId="0"/>
      <sheetData sheetId="1"/>
      <sheetData sheetId="2"/>
      <sheetData sheetId="3">
        <row r="3">
          <cell r="F3" t="str">
            <v>장하지구 수리시설정비사업</v>
          </cell>
        </row>
        <row r="185">
          <cell r="U185">
            <v>0</v>
          </cell>
        </row>
      </sheetData>
      <sheetData sheetId="4"/>
      <sheetData sheetId="5">
        <row r="4">
          <cell r="G4">
            <v>90054000</v>
          </cell>
          <cell r="I4">
            <v>81427000</v>
          </cell>
        </row>
      </sheetData>
      <sheetData sheetId="6">
        <row r="1">
          <cell r="B1" t="str">
            <v>◈. 사 업 명 : 장하지구 수리시설정비사업</v>
          </cell>
        </row>
        <row r="2">
          <cell r="B2" t="str">
            <v>자 재 명</v>
          </cell>
          <cell r="C2" t="str">
            <v>규 격</v>
          </cell>
          <cell r="D2" t="str">
            <v>단위</v>
          </cell>
          <cell r="E2" t="str">
            <v xml:space="preserve">장하지구 </v>
          </cell>
          <cell r="P2" t="str">
            <v>계</v>
          </cell>
          <cell r="Q2" t="str">
            <v>할증</v>
          </cell>
          <cell r="R2" t="str">
            <v>할증수량</v>
          </cell>
          <cell r="S2" t="str">
            <v>비고</v>
          </cell>
        </row>
        <row r="3">
          <cell r="E3" t="str">
            <v>평야부</v>
          </cell>
        </row>
        <row r="4">
          <cell r="E4" t="str">
            <v>토공</v>
          </cell>
          <cell r="F4" t="str">
            <v>수로관</v>
          </cell>
          <cell r="G4" t="str">
            <v>급수관</v>
          </cell>
          <cell r="H4" t="str">
            <v>진입로</v>
          </cell>
          <cell r="I4" t="str">
            <v>구조물헐기</v>
          </cell>
        </row>
        <row r="5">
          <cell r="A5" t="str">
            <v>에치;13</v>
          </cell>
          <cell r="B5" t="str">
            <v>이형철근</v>
          </cell>
          <cell r="C5" t="str">
            <v>H13㎜(SD400)</v>
          </cell>
          <cell r="D5" t="str">
            <v>ton</v>
          </cell>
          <cell r="E5" t="str">
            <v/>
          </cell>
          <cell r="F5" t="str">
            <v/>
          </cell>
          <cell r="G5" t="str">
            <v/>
          </cell>
          <cell r="H5" t="str">
            <v/>
          </cell>
          <cell r="I5" t="str">
            <v/>
          </cell>
          <cell r="P5">
            <v>0</v>
          </cell>
          <cell r="R5">
            <v>0</v>
          </cell>
        </row>
        <row r="6">
          <cell r="A6" t="str">
            <v>에치;16</v>
          </cell>
          <cell r="C6" t="str">
            <v>H16㎜(SD400)</v>
          </cell>
          <cell r="D6" t="str">
            <v>ton</v>
          </cell>
          <cell r="E6" t="str">
            <v/>
          </cell>
          <cell r="F6" t="str">
            <v/>
          </cell>
          <cell r="G6" t="str">
            <v/>
          </cell>
          <cell r="H6" t="str">
            <v/>
          </cell>
          <cell r="I6" t="str">
            <v/>
          </cell>
          <cell r="P6">
            <v>0</v>
          </cell>
          <cell r="R6">
            <v>0</v>
          </cell>
        </row>
        <row r="7">
          <cell r="A7" t="str">
            <v>에치;19</v>
          </cell>
          <cell r="C7" t="str">
            <v>H19㎜(SD400)</v>
          </cell>
          <cell r="D7" t="str">
            <v>ton</v>
          </cell>
          <cell r="E7" t="str">
            <v/>
          </cell>
          <cell r="F7" t="str">
            <v/>
          </cell>
          <cell r="G7" t="str">
            <v/>
          </cell>
          <cell r="H7" t="str">
            <v/>
          </cell>
          <cell r="I7" t="str">
            <v/>
          </cell>
          <cell r="P7">
            <v>0</v>
          </cell>
          <cell r="R7">
            <v>0</v>
          </cell>
        </row>
        <row r="8">
          <cell r="C8" t="str">
            <v/>
          </cell>
          <cell r="D8" t="str">
            <v/>
          </cell>
          <cell r="E8" t="str">
            <v/>
          </cell>
          <cell r="F8" t="str">
            <v/>
          </cell>
          <cell r="G8" t="str">
            <v/>
          </cell>
          <cell r="H8" t="str">
            <v/>
          </cell>
          <cell r="I8" t="str">
            <v/>
          </cell>
          <cell r="P8" t="str">
            <v/>
          </cell>
          <cell r="R8" t="str">
            <v/>
          </cell>
        </row>
        <row r="9">
          <cell r="C9" t="str">
            <v/>
          </cell>
          <cell r="D9" t="str">
            <v/>
          </cell>
          <cell r="E9" t="str">
            <v/>
          </cell>
          <cell r="F9" t="str">
            <v/>
          </cell>
          <cell r="G9" t="str">
            <v/>
          </cell>
          <cell r="H9" t="str">
            <v/>
          </cell>
          <cell r="I9" t="str">
            <v/>
          </cell>
          <cell r="P9" t="str">
            <v/>
          </cell>
          <cell r="R9" t="str">
            <v/>
          </cell>
        </row>
        <row r="10">
          <cell r="C10" t="str">
            <v>계</v>
          </cell>
          <cell r="E10">
            <v>0</v>
          </cell>
          <cell r="F10">
            <v>0</v>
          </cell>
          <cell r="G10">
            <v>0</v>
          </cell>
          <cell r="H10">
            <v>0</v>
          </cell>
          <cell r="P10">
            <v>0</v>
          </cell>
          <cell r="R10" t="str">
            <v/>
          </cell>
        </row>
        <row r="11">
          <cell r="A11" t="str">
            <v>25-18-80</v>
          </cell>
          <cell r="B11" t="str">
            <v>레미콘</v>
          </cell>
          <cell r="C11" t="str">
            <v>25-18-80</v>
          </cell>
          <cell r="D11" t="str">
            <v>㎥</v>
          </cell>
          <cell r="E11" t="str">
            <v/>
          </cell>
          <cell r="F11" t="str">
            <v/>
          </cell>
          <cell r="G11" t="str">
            <v/>
          </cell>
          <cell r="H11" t="str">
            <v/>
          </cell>
          <cell r="I11" t="str">
            <v/>
          </cell>
          <cell r="P11">
            <v>0</v>
          </cell>
          <cell r="Q11">
            <v>0.02</v>
          </cell>
          <cell r="R11">
            <v>0</v>
          </cell>
        </row>
        <row r="12">
          <cell r="A12" t="str">
            <v>25-21-80</v>
          </cell>
          <cell r="C12" t="str">
            <v>25-21-80</v>
          </cell>
          <cell r="D12" t="str">
            <v>㎥</v>
          </cell>
          <cell r="E12" t="str">
            <v/>
          </cell>
          <cell r="F12" t="str">
            <v/>
          </cell>
          <cell r="G12" t="str">
            <v/>
          </cell>
          <cell r="H12" t="str">
            <v/>
          </cell>
          <cell r="I12" t="str">
            <v/>
          </cell>
          <cell r="P12">
            <v>0</v>
          </cell>
          <cell r="Q12">
            <v>0.02</v>
          </cell>
          <cell r="R12">
            <v>0</v>
          </cell>
        </row>
        <row r="13">
          <cell r="A13" t="str">
            <v>25-24-80</v>
          </cell>
          <cell r="C13" t="str">
            <v>25-24-80</v>
          </cell>
          <cell r="D13" t="str">
            <v>㎥</v>
          </cell>
          <cell r="E13">
            <v>146.80000000000001</v>
          </cell>
          <cell r="F13" t="str">
            <v/>
          </cell>
          <cell r="G13" t="str">
            <v/>
          </cell>
          <cell r="H13">
            <v>57.6</v>
          </cell>
          <cell r="I13" t="str">
            <v/>
          </cell>
          <cell r="P13">
            <v>204.4</v>
          </cell>
          <cell r="Q13">
            <v>0.04</v>
          </cell>
          <cell r="R13">
            <v>213</v>
          </cell>
          <cell r="S13" t="str">
            <v>관급</v>
          </cell>
        </row>
        <row r="14">
          <cell r="A14" t="str">
            <v>25-24-120</v>
          </cell>
          <cell r="C14" t="str">
            <v>25-24-120</v>
          </cell>
          <cell r="D14" t="str">
            <v>㎥</v>
          </cell>
          <cell r="E14" t="str">
            <v/>
          </cell>
          <cell r="F14" t="str">
            <v/>
          </cell>
          <cell r="G14" t="str">
            <v/>
          </cell>
          <cell r="H14" t="str">
            <v/>
          </cell>
          <cell r="I14" t="str">
            <v/>
          </cell>
          <cell r="P14">
            <v>0</v>
          </cell>
          <cell r="Q14">
            <v>0.01</v>
          </cell>
          <cell r="R14">
            <v>0</v>
          </cell>
        </row>
        <row r="15">
          <cell r="A15" t="str">
            <v>보강수로관;500500</v>
          </cell>
          <cell r="B15" t="str">
            <v>보강수로관</v>
          </cell>
          <cell r="C15" t="str">
            <v>500*500*2000㎜</v>
          </cell>
          <cell r="D15" t="str">
            <v>본</v>
          </cell>
          <cell r="E15" t="str">
            <v/>
          </cell>
          <cell r="F15">
            <v>316</v>
          </cell>
          <cell r="G15" t="str">
            <v/>
          </cell>
          <cell r="H15" t="str">
            <v/>
          </cell>
          <cell r="I15" t="str">
            <v/>
          </cell>
          <cell r="P15">
            <v>316</v>
          </cell>
          <cell r="Q15">
            <v>0.03</v>
          </cell>
          <cell r="R15">
            <v>325</v>
          </cell>
          <cell r="S15" t="str">
            <v>관급</v>
          </cell>
        </row>
        <row r="16">
          <cell r="A16" t="str">
            <v>보강수로관;800700</v>
          </cell>
          <cell r="B16" t="str">
            <v>보강수로관</v>
          </cell>
          <cell r="C16" t="str">
            <v>800*700*2000㎜</v>
          </cell>
          <cell r="D16" t="str">
            <v>본</v>
          </cell>
          <cell r="E16" t="str">
            <v/>
          </cell>
          <cell r="F16">
            <v>25</v>
          </cell>
          <cell r="G16" t="str">
            <v/>
          </cell>
          <cell r="H16" t="str">
            <v/>
          </cell>
          <cell r="I16" t="str">
            <v/>
          </cell>
          <cell r="P16">
            <v>25</v>
          </cell>
          <cell r="Q16">
            <v>0.03</v>
          </cell>
          <cell r="R16">
            <v>26</v>
          </cell>
          <cell r="S16" t="str">
            <v>관급</v>
          </cell>
        </row>
        <row r="17">
          <cell r="A17" t="str">
            <v>보강수로관;12001000</v>
          </cell>
          <cell r="B17" t="str">
            <v>보강수로관</v>
          </cell>
          <cell r="C17" t="str">
            <v>1200*1000*2000㎜</v>
          </cell>
          <cell r="D17" t="str">
            <v>본</v>
          </cell>
          <cell r="E17" t="str">
            <v/>
          </cell>
          <cell r="F17">
            <v>45</v>
          </cell>
          <cell r="G17" t="str">
            <v/>
          </cell>
          <cell r="H17" t="str">
            <v/>
          </cell>
          <cell r="I17" t="str">
            <v/>
          </cell>
          <cell r="P17">
            <v>45</v>
          </cell>
          <cell r="Q17">
            <v>0.03</v>
          </cell>
          <cell r="R17">
            <v>46</v>
          </cell>
          <cell r="S17" t="str">
            <v>관급</v>
          </cell>
        </row>
        <row r="18">
          <cell r="A18" t="str">
            <v>건널목수로관;800700</v>
          </cell>
          <cell r="B18" t="str">
            <v>이형수로관</v>
          </cell>
          <cell r="C18" t="str">
            <v>800*700*2000mm</v>
          </cell>
          <cell r="D18" t="str">
            <v>본</v>
          </cell>
          <cell r="E18" t="str">
            <v/>
          </cell>
          <cell r="F18">
            <v>9</v>
          </cell>
          <cell r="G18" t="str">
            <v/>
          </cell>
          <cell r="H18" t="str">
            <v/>
          </cell>
          <cell r="I18" t="str">
            <v/>
          </cell>
          <cell r="P18">
            <v>9</v>
          </cell>
          <cell r="Q18">
            <v>0.03</v>
          </cell>
          <cell r="R18">
            <v>9</v>
          </cell>
          <cell r="S18" t="str">
            <v>관급</v>
          </cell>
        </row>
        <row r="19">
          <cell r="A19" t="str">
            <v>건널목수로관;500500</v>
          </cell>
          <cell r="B19" t="str">
            <v>이형수로관</v>
          </cell>
          <cell r="C19" t="str">
            <v>500*500*2000mm</v>
          </cell>
          <cell r="D19" t="str">
            <v>본</v>
          </cell>
          <cell r="E19" t="str">
            <v/>
          </cell>
          <cell r="F19">
            <v>12</v>
          </cell>
          <cell r="G19" t="str">
            <v/>
          </cell>
          <cell r="H19" t="str">
            <v/>
          </cell>
          <cell r="I19" t="str">
            <v/>
          </cell>
          <cell r="P19">
            <v>12</v>
          </cell>
          <cell r="Q19">
            <v>0.03</v>
          </cell>
          <cell r="R19">
            <v>12</v>
          </cell>
          <cell r="S19" t="str">
            <v>관급</v>
          </cell>
        </row>
        <row r="20">
          <cell r="B20" t="str">
            <v/>
          </cell>
          <cell r="C20" t="str">
            <v/>
          </cell>
          <cell r="D20" t="str">
            <v/>
          </cell>
          <cell r="E20" t="str">
            <v/>
          </cell>
          <cell r="F20" t="str">
            <v/>
          </cell>
          <cell r="G20" t="str">
            <v/>
          </cell>
          <cell r="H20" t="str">
            <v/>
          </cell>
          <cell r="I20" t="str">
            <v/>
          </cell>
          <cell r="P20" t="str">
            <v/>
          </cell>
          <cell r="R20" t="str">
            <v/>
          </cell>
        </row>
        <row r="21">
          <cell r="B21" t="str">
            <v/>
          </cell>
          <cell r="C21" t="str">
            <v/>
          </cell>
          <cell r="D21" t="str">
            <v/>
          </cell>
          <cell r="E21" t="str">
            <v/>
          </cell>
          <cell r="F21" t="str">
            <v/>
          </cell>
          <cell r="G21" t="str">
            <v/>
          </cell>
          <cell r="H21" t="str">
            <v/>
          </cell>
          <cell r="I21" t="str">
            <v/>
          </cell>
          <cell r="P21" t="str">
            <v/>
          </cell>
          <cell r="R21" t="str">
            <v/>
          </cell>
        </row>
        <row r="22">
          <cell r="B22" t="str">
            <v/>
          </cell>
          <cell r="C22" t="str">
            <v/>
          </cell>
          <cell r="D22" t="str">
            <v/>
          </cell>
          <cell r="E22" t="str">
            <v/>
          </cell>
          <cell r="F22" t="str">
            <v/>
          </cell>
          <cell r="G22" t="str">
            <v/>
          </cell>
          <cell r="H22" t="str">
            <v/>
          </cell>
          <cell r="I22" t="str">
            <v/>
          </cell>
          <cell r="P22" t="str">
            <v/>
          </cell>
          <cell r="R22" t="str">
            <v/>
          </cell>
        </row>
      </sheetData>
      <sheetData sheetId="7"/>
      <sheetData sheetId="8"/>
      <sheetData sheetId="9"/>
      <sheetData sheetId="10"/>
      <sheetData sheetId="11"/>
      <sheetData sheetId="12"/>
      <sheetData sheetId="13"/>
      <sheetData sheetId="14"/>
      <sheetData sheetId="15">
        <row r="1">
          <cell r="B1" t="str">
            <v>총 Ⅰ</v>
          </cell>
          <cell r="E1" t="str">
            <v/>
          </cell>
          <cell r="F1" t="str">
            <v/>
          </cell>
          <cell r="G1" t="str">
            <v/>
          </cell>
          <cell r="H1" t="str">
            <v/>
          </cell>
          <cell r="I1" t="str">
            <v/>
          </cell>
          <cell r="R1">
            <v>4235.84</v>
          </cell>
        </row>
        <row r="2">
          <cell r="B2" t="str">
            <v>종      별</v>
          </cell>
          <cell r="C2" t="str">
            <v>공            종</v>
          </cell>
          <cell r="E2" t="str">
            <v>토공</v>
          </cell>
          <cell r="F2" t="str">
            <v>수로관</v>
          </cell>
          <cell r="G2" t="str">
            <v>급수관</v>
          </cell>
          <cell r="H2" t="str">
            <v>진입로</v>
          </cell>
          <cell r="I2" t="str">
            <v>구조물헐기</v>
          </cell>
        </row>
        <row r="3">
          <cell r="C3" t="str">
            <v>위            치</v>
          </cell>
        </row>
        <row r="4">
          <cell r="C4" t="str">
            <v>호            형</v>
          </cell>
        </row>
        <row r="5">
          <cell r="C5" t="str">
            <v>재료 또는 치수</v>
          </cell>
          <cell r="D5" t="str">
            <v>B</v>
          </cell>
          <cell r="Q5" t="str">
            <v>소  계</v>
          </cell>
          <cell r="R5" t="str">
            <v>합  계</v>
          </cell>
        </row>
        <row r="6">
          <cell r="D6" t="str">
            <v>H</v>
          </cell>
          <cell r="Q6">
            <v>-5</v>
          </cell>
          <cell r="R6">
            <v>-5</v>
          </cell>
        </row>
        <row r="7">
          <cell r="D7" t="str">
            <v>개소</v>
          </cell>
        </row>
        <row r="8">
          <cell r="D8" t="str">
            <v>L</v>
          </cell>
          <cell r="Q8">
            <v>0</v>
          </cell>
          <cell r="R8">
            <v>0</v>
          </cell>
        </row>
        <row r="9">
          <cell r="A9" t="str">
            <v>터파기</v>
          </cell>
          <cell r="B9" t="str">
            <v>터파기</v>
          </cell>
          <cell r="C9" t="str">
            <v>(TypeⅠ,중기100%)</v>
          </cell>
          <cell r="D9" t="str">
            <v>㎥</v>
          </cell>
          <cell r="E9">
            <v>583.79999999999995</v>
          </cell>
          <cell r="F9" t="str">
            <v/>
          </cell>
          <cell r="G9">
            <v>18.72</v>
          </cell>
          <cell r="H9">
            <v>56</v>
          </cell>
          <cell r="I9" t="str">
            <v/>
          </cell>
          <cell r="Q9">
            <v>658.52</v>
          </cell>
          <cell r="R9">
            <v>658.52</v>
          </cell>
        </row>
        <row r="10">
          <cell r="A10" t="str">
            <v>되메움</v>
          </cell>
          <cell r="B10" t="str">
            <v>되메우고다짐</v>
          </cell>
          <cell r="C10" t="str">
            <v>(대형장비)</v>
          </cell>
          <cell r="D10" t="str">
            <v>㎥</v>
          </cell>
          <cell r="E10">
            <v>813</v>
          </cell>
          <cell r="F10" t="str">
            <v/>
          </cell>
          <cell r="G10">
            <v>17.760000000000002</v>
          </cell>
          <cell r="H10" t="str">
            <v/>
          </cell>
          <cell r="I10" t="str">
            <v/>
          </cell>
          <cell r="Q10">
            <v>830.76</v>
          </cell>
          <cell r="R10">
            <v>830.76</v>
          </cell>
        </row>
        <row r="11">
          <cell r="A11" t="str">
            <v>잔토처리</v>
          </cell>
          <cell r="B11" t="str">
            <v>잔토처리</v>
          </cell>
          <cell r="C11" t="str">
            <v>(굴착기0.7㎥)</v>
          </cell>
          <cell r="D11" t="str">
            <v>㎥</v>
          </cell>
          <cell r="E11">
            <v>169.8</v>
          </cell>
          <cell r="F11" t="str">
            <v/>
          </cell>
          <cell r="G11">
            <v>0.9599999999999973</v>
          </cell>
          <cell r="H11">
            <v>56</v>
          </cell>
          <cell r="I11" t="str">
            <v/>
          </cell>
          <cell r="Q11">
            <v>226.76000000000002</v>
          </cell>
          <cell r="R11">
            <v>226.76</v>
          </cell>
        </row>
        <row r="12">
          <cell r="A12" t="str">
            <v>순성토</v>
          </cell>
          <cell r="B12" t="str">
            <v>순성토운반</v>
          </cell>
          <cell r="C12" t="str">
            <v>(복합중기,L=5.0㎞)</v>
          </cell>
          <cell r="D12" t="str">
            <v>㎥</v>
          </cell>
          <cell r="E12">
            <v>399</v>
          </cell>
          <cell r="F12" t="str">
            <v/>
          </cell>
          <cell r="G12" t="str">
            <v/>
          </cell>
          <cell r="H12" t="str">
            <v/>
          </cell>
          <cell r="I12" t="str">
            <v/>
          </cell>
          <cell r="Q12">
            <v>399</v>
          </cell>
          <cell r="R12">
            <v>399</v>
          </cell>
        </row>
        <row r="13">
          <cell r="A13" t="str">
            <v>콘크리트포장</v>
          </cell>
          <cell r="B13" t="str">
            <v>콘크리트포장</v>
          </cell>
          <cell r="C13" t="str">
            <v>(A-Type,t=20㎝)</v>
          </cell>
          <cell r="D13" t="str">
            <v>㎡</v>
          </cell>
          <cell r="E13">
            <v>734</v>
          </cell>
          <cell r="F13" t="str">
            <v/>
          </cell>
          <cell r="G13" t="str">
            <v/>
          </cell>
          <cell r="H13">
            <v>288</v>
          </cell>
          <cell r="I13" t="str">
            <v/>
          </cell>
          <cell r="Q13">
            <v>1022</v>
          </cell>
          <cell r="R13">
            <v>1022</v>
          </cell>
        </row>
        <row r="14">
          <cell r="A14" t="str">
            <v>보조기층</v>
          </cell>
          <cell r="B14" t="str">
            <v>보조기층포설</v>
          </cell>
          <cell r="C14" t="str">
            <v>(인력,소규모)</v>
          </cell>
          <cell r="D14" t="str">
            <v>㎥</v>
          </cell>
          <cell r="E14">
            <v>9.6</v>
          </cell>
          <cell r="F14" t="str">
            <v/>
          </cell>
          <cell r="G14" t="str">
            <v/>
          </cell>
          <cell r="H14">
            <v>57.6</v>
          </cell>
          <cell r="I14" t="str">
            <v/>
          </cell>
          <cell r="Q14">
            <v>67.2</v>
          </cell>
          <cell r="R14">
            <v>67.2</v>
          </cell>
        </row>
        <row r="15">
          <cell r="A15" t="str">
            <v>거푸집;6;5</v>
          </cell>
          <cell r="B15" t="str">
            <v>합판거푸집</v>
          </cell>
          <cell r="C15" t="str">
            <v>(6회,H=0∼7m)</v>
          </cell>
          <cell r="D15" t="str">
            <v>㎡</v>
          </cell>
          <cell r="E15">
            <v>96.6</v>
          </cell>
          <cell r="F15" t="str">
            <v/>
          </cell>
          <cell r="G15" t="str">
            <v/>
          </cell>
          <cell r="H15">
            <v>22</v>
          </cell>
          <cell r="I15" t="str">
            <v/>
          </cell>
          <cell r="Q15">
            <v>118.6</v>
          </cell>
          <cell r="R15">
            <v>118.6</v>
          </cell>
        </row>
        <row r="16">
          <cell r="A16" t="str">
            <v>맨홀15</v>
          </cell>
          <cell r="B16" t="str">
            <v>맨홀설치(뚜껑포함)</v>
          </cell>
          <cell r="C16" t="str">
            <v>(1.5*1.5*1.5m)</v>
          </cell>
          <cell r="D16" t="str">
            <v>EA</v>
          </cell>
          <cell r="E16">
            <v>2</v>
          </cell>
          <cell r="F16" t="str">
            <v/>
          </cell>
          <cell r="G16" t="str">
            <v/>
          </cell>
          <cell r="H16" t="str">
            <v/>
          </cell>
          <cell r="I16" t="str">
            <v/>
          </cell>
          <cell r="Q16">
            <v>2</v>
          </cell>
          <cell r="R16">
            <v>2</v>
          </cell>
        </row>
        <row r="17">
          <cell r="A17" t="str">
            <v>수로관;5050</v>
          </cell>
          <cell r="B17" t="str">
            <v>보강수로관부설</v>
          </cell>
          <cell r="C17" t="str">
            <v>(500*500㎜)</v>
          </cell>
          <cell r="D17" t="str">
            <v>m</v>
          </cell>
          <cell r="E17" t="str">
            <v/>
          </cell>
          <cell r="F17">
            <v>632</v>
          </cell>
          <cell r="G17" t="str">
            <v/>
          </cell>
          <cell r="H17" t="str">
            <v/>
          </cell>
          <cell r="I17" t="str">
            <v/>
          </cell>
          <cell r="Q17">
            <v>632</v>
          </cell>
          <cell r="R17">
            <v>632</v>
          </cell>
        </row>
        <row r="18">
          <cell r="A18" t="str">
            <v>수로관;8070</v>
          </cell>
          <cell r="B18" t="str">
            <v>보강수로관부설</v>
          </cell>
          <cell r="C18" t="str">
            <v>(800*700㎜)</v>
          </cell>
          <cell r="D18" t="str">
            <v>m</v>
          </cell>
          <cell r="E18" t="str">
            <v/>
          </cell>
          <cell r="F18">
            <v>50</v>
          </cell>
          <cell r="G18" t="str">
            <v/>
          </cell>
          <cell r="H18" t="str">
            <v/>
          </cell>
          <cell r="I18" t="str">
            <v/>
          </cell>
          <cell r="Q18">
            <v>50</v>
          </cell>
          <cell r="R18">
            <v>50</v>
          </cell>
        </row>
        <row r="19">
          <cell r="A19" t="str">
            <v>수로관;1210</v>
          </cell>
          <cell r="B19" t="str">
            <v>보강수로관부설</v>
          </cell>
          <cell r="C19" t="str">
            <v>(1200*1000㎜)</v>
          </cell>
          <cell r="D19" t="str">
            <v>m</v>
          </cell>
          <cell r="E19" t="str">
            <v/>
          </cell>
          <cell r="F19">
            <v>90</v>
          </cell>
          <cell r="G19" t="str">
            <v/>
          </cell>
          <cell r="H19" t="str">
            <v/>
          </cell>
          <cell r="I19" t="str">
            <v/>
          </cell>
          <cell r="Q19">
            <v>90</v>
          </cell>
          <cell r="R19">
            <v>90</v>
          </cell>
        </row>
        <row r="20">
          <cell r="A20" t="str">
            <v>건널목암거;5050</v>
          </cell>
          <cell r="B20" t="str">
            <v>이형수로관부설</v>
          </cell>
          <cell r="C20" t="str">
            <v>(500*500㎜)</v>
          </cell>
          <cell r="D20" t="str">
            <v>m</v>
          </cell>
          <cell r="E20" t="str">
            <v/>
          </cell>
          <cell r="F20">
            <v>24</v>
          </cell>
          <cell r="G20" t="str">
            <v/>
          </cell>
          <cell r="H20" t="str">
            <v/>
          </cell>
          <cell r="I20" t="str">
            <v/>
          </cell>
          <cell r="Q20">
            <v>24</v>
          </cell>
          <cell r="R20">
            <v>24</v>
          </cell>
        </row>
        <row r="21">
          <cell r="A21" t="str">
            <v>건널목암거;8070</v>
          </cell>
          <cell r="B21" t="str">
            <v>이형수로관부설</v>
          </cell>
          <cell r="C21" t="str">
            <v>(800*700㎜)</v>
          </cell>
          <cell r="D21" t="str">
            <v>m</v>
          </cell>
          <cell r="E21" t="str">
            <v/>
          </cell>
          <cell r="F21">
            <v>18</v>
          </cell>
          <cell r="G21" t="str">
            <v/>
          </cell>
          <cell r="H21" t="str">
            <v/>
          </cell>
          <cell r="I21" t="str">
            <v/>
          </cell>
          <cell r="Q21">
            <v>18</v>
          </cell>
          <cell r="R21">
            <v>18</v>
          </cell>
        </row>
        <row r="22">
          <cell r="A22" t="str">
            <v>수천공;500</v>
          </cell>
          <cell r="B22" t="str">
            <v>수로관천공및접합</v>
          </cell>
          <cell r="C22" t="str">
            <v>(H500*Φ150㎜)</v>
          </cell>
          <cell r="D22" t="str">
            <v>EA</v>
          </cell>
          <cell r="E22" t="str">
            <v/>
          </cell>
          <cell r="F22" t="str">
            <v/>
          </cell>
          <cell r="G22">
            <v>16</v>
          </cell>
          <cell r="H22" t="str">
            <v/>
          </cell>
          <cell r="I22" t="str">
            <v/>
          </cell>
          <cell r="Q22">
            <v>16</v>
          </cell>
          <cell r="R22">
            <v>16</v>
          </cell>
        </row>
        <row r="23">
          <cell r="A23" t="str">
            <v>급수;150</v>
          </cell>
          <cell r="B23" t="str">
            <v>급수관부설</v>
          </cell>
          <cell r="C23" t="str">
            <v>(Φ150㎜)</v>
          </cell>
          <cell r="D23" t="str">
            <v>m</v>
          </cell>
          <cell r="E23" t="str">
            <v/>
          </cell>
          <cell r="F23" t="str">
            <v/>
          </cell>
          <cell r="G23">
            <v>48</v>
          </cell>
          <cell r="H23" t="str">
            <v/>
          </cell>
          <cell r="I23" t="str">
            <v/>
          </cell>
          <cell r="Q23">
            <v>48</v>
          </cell>
          <cell r="R23">
            <v>48</v>
          </cell>
        </row>
        <row r="24">
          <cell r="A24" t="str">
            <v>급수개폐기설치</v>
          </cell>
          <cell r="B24" t="str">
            <v>급수개폐기설치</v>
          </cell>
          <cell r="C24" t="str">
            <v>(Φ150㎜)</v>
          </cell>
          <cell r="D24" t="str">
            <v>조</v>
          </cell>
          <cell r="E24" t="str">
            <v/>
          </cell>
          <cell r="F24" t="str">
            <v/>
          </cell>
          <cell r="G24">
            <v>16</v>
          </cell>
          <cell r="H24" t="str">
            <v/>
          </cell>
          <cell r="I24" t="str">
            <v/>
          </cell>
          <cell r="Q24">
            <v>16</v>
          </cell>
          <cell r="R24">
            <v>16</v>
          </cell>
        </row>
        <row r="25">
          <cell r="B25" t="str">
            <v/>
          </cell>
          <cell r="C25" t="str">
            <v/>
          </cell>
          <cell r="D25" t="str">
            <v/>
          </cell>
          <cell r="E25" t="str">
            <v/>
          </cell>
          <cell r="F25" t="str">
            <v/>
          </cell>
          <cell r="G25" t="str">
            <v/>
          </cell>
          <cell r="H25" t="str">
            <v/>
          </cell>
          <cell r="I25" t="str">
            <v/>
          </cell>
          <cell r="Q25" t="str">
            <v/>
          </cell>
          <cell r="R25" t="str">
            <v/>
          </cell>
        </row>
        <row r="26">
          <cell r="B26" t="str">
            <v/>
          </cell>
          <cell r="C26" t="str">
            <v/>
          </cell>
          <cell r="D26" t="str">
            <v/>
          </cell>
          <cell r="E26" t="str">
            <v/>
          </cell>
          <cell r="F26" t="str">
            <v/>
          </cell>
          <cell r="G26" t="str">
            <v/>
          </cell>
          <cell r="H26" t="str">
            <v/>
          </cell>
          <cell r="I26" t="str">
            <v/>
          </cell>
          <cell r="Q26" t="str">
            <v/>
          </cell>
          <cell r="R26" t="str">
            <v/>
          </cell>
        </row>
        <row r="27">
          <cell r="B27" t="str">
            <v/>
          </cell>
          <cell r="C27" t="str">
            <v/>
          </cell>
          <cell r="D27" t="str">
            <v/>
          </cell>
          <cell r="E27" t="str">
            <v/>
          </cell>
          <cell r="F27" t="str">
            <v/>
          </cell>
          <cell r="G27" t="str">
            <v/>
          </cell>
          <cell r="H27" t="str">
            <v/>
          </cell>
          <cell r="I27" t="str">
            <v/>
          </cell>
          <cell r="Q27" t="str">
            <v/>
          </cell>
          <cell r="R27" t="str">
            <v/>
          </cell>
        </row>
        <row r="28">
          <cell r="B28" t="str">
            <v/>
          </cell>
          <cell r="C28" t="str">
            <v/>
          </cell>
          <cell r="D28" t="str">
            <v/>
          </cell>
          <cell r="E28" t="str">
            <v/>
          </cell>
          <cell r="F28" t="str">
            <v/>
          </cell>
          <cell r="G28" t="str">
            <v/>
          </cell>
          <cell r="H28" t="str">
            <v/>
          </cell>
          <cell r="I28" t="str">
            <v/>
          </cell>
          <cell r="Q28" t="str">
            <v/>
          </cell>
          <cell r="R28" t="str">
            <v/>
          </cell>
        </row>
        <row r="29">
          <cell r="B29" t="str">
            <v/>
          </cell>
          <cell r="C29" t="str">
            <v/>
          </cell>
          <cell r="D29" t="str">
            <v/>
          </cell>
          <cell r="E29" t="str">
            <v/>
          </cell>
          <cell r="F29" t="str">
            <v/>
          </cell>
          <cell r="G29" t="str">
            <v/>
          </cell>
          <cell r="H29" t="str">
            <v/>
          </cell>
          <cell r="I29" t="str">
            <v/>
          </cell>
          <cell r="Q29" t="str">
            <v/>
          </cell>
          <cell r="R29" t="str">
            <v/>
          </cell>
        </row>
        <row r="30">
          <cell r="B30" t="str">
            <v/>
          </cell>
          <cell r="C30" t="str">
            <v/>
          </cell>
          <cell r="D30" t="str">
            <v/>
          </cell>
          <cell r="E30" t="str">
            <v/>
          </cell>
          <cell r="F30" t="str">
            <v/>
          </cell>
          <cell r="G30" t="str">
            <v/>
          </cell>
          <cell r="H30" t="str">
            <v/>
          </cell>
          <cell r="I30" t="str">
            <v/>
          </cell>
          <cell r="Q30" t="str">
            <v/>
          </cell>
          <cell r="R30" t="str">
            <v/>
          </cell>
        </row>
        <row r="31">
          <cell r="B31" t="str">
            <v/>
          </cell>
          <cell r="C31" t="str">
            <v/>
          </cell>
          <cell r="D31" t="str">
            <v/>
          </cell>
          <cell r="E31" t="str">
            <v/>
          </cell>
          <cell r="F31" t="str">
            <v/>
          </cell>
          <cell r="G31" t="str">
            <v/>
          </cell>
          <cell r="H31" t="str">
            <v/>
          </cell>
          <cell r="I31" t="str">
            <v/>
          </cell>
          <cell r="Q31" t="str">
            <v/>
          </cell>
          <cell r="R31" t="str">
            <v/>
          </cell>
        </row>
        <row r="32">
          <cell r="B32" t="str">
            <v>총 Ⅱ</v>
          </cell>
        </row>
        <row r="33">
          <cell r="B33" t="str">
            <v>종      별</v>
          </cell>
          <cell r="C33" t="str">
            <v>공            종</v>
          </cell>
          <cell r="E33" t="str">
            <v>토공</v>
          </cell>
          <cell r="F33" t="str">
            <v>수로관</v>
          </cell>
          <cell r="G33" t="str">
            <v>급수관</v>
          </cell>
          <cell r="H33" t="str">
            <v>진입로</v>
          </cell>
          <cell r="I33" t="str">
            <v>구조물헐기</v>
          </cell>
        </row>
        <row r="34">
          <cell r="C34" t="str">
            <v>위            치</v>
          </cell>
        </row>
        <row r="35">
          <cell r="C35" t="str">
            <v>호            형</v>
          </cell>
        </row>
        <row r="36">
          <cell r="C36" t="str">
            <v>재료 또는 치수</v>
          </cell>
          <cell r="D36" t="str">
            <v>B</v>
          </cell>
          <cell r="Q36" t="str">
            <v>소  계</v>
          </cell>
          <cell r="R36" t="str">
            <v>합  계</v>
          </cell>
        </row>
        <row r="37">
          <cell r="D37" t="str">
            <v>H</v>
          </cell>
          <cell r="Q37">
            <v>-5</v>
          </cell>
          <cell r="R37">
            <v>-5</v>
          </cell>
        </row>
        <row r="38">
          <cell r="D38" t="str">
            <v>개소</v>
          </cell>
        </row>
        <row r="39">
          <cell r="D39" t="str">
            <v>L</v>
          </cell>
          <cell r="Q39">
            <v>0</v>
          </cell>
          <cell r="R39">
            <v>0</v>
          </cell>
        </row>
        <row r="40">
          <cell r="B40" t="str">
            <v/>
          </cell>
          <cell r="C40" t="str">
            <v/>
          </cell>
          <cell r="D40" t="str">
            <v/>
          </cell>
          <cell r="E40" t="str">
            <v/>
          </cell>
          <cell r="F40" t="str">
            <v/>
          </cell>
          <cell r="G40" t="str">
            <v/>
          </cell>
          <cell r="H40" t="str">
            <v/>
          </cell>
          <cell r="I40" t="str">
            <v/>
          </cell>
          <cell r="Q40" t="str">
            <v/>
          </cell>
          <cell r="R40" t="str">
            <v/>
          </cell>
        </row>
        <row r="41">
          <cell r="B41" t="str">
            <v/>
          </cell>
          <cell r="C41" t="str">
            <v/>
          </cell>
          <cell r="D41" t="str">
            <v/>
          </cell>
          <cell r="E41" t="str">
            <v/>
          </cell>
          <cell r="F41" t="str">
            <v/>
          </cell>
          <cell r="G41" t="str">
            <v/>
          </cell>
          <cell r="H41" t="str">
            <v/>
          </cell>
          <cell r="I41" t="str">
            <v/>
          </cell>
          <cell r="Q41" t="str">
            <v/>
          </cell>
          <cell r="R41" t="str">
            <v/>
          </cell>
        </row>
        <row r="42">
          <cell r="B42" t="str">
            <v/>
          </cell>
          <cell r="C42" t="str">
            <v/>
          </cell>
          <cell r="D42" t="str">
            <v/>
          </cell>
          <cell r="E42" t="str">
            <v/>
          </cell>
          <cell r="F42" t="str">
            <v/>
          </cell>
          <cell r="G42" t="str">
            <v/>
          </cell>
          <cell r="H42" t="str">
            <v/>
          </cell>
          <cell r="I42" t="str">
            <v/>
          </cell>
          <cell r="Q42" t="str">
            <v/>
          </cell>
          <cell r="R42" t="str">
            <v/>
          </cell>
        </row>
        <row r="43">
          <cell r="A43">
            <v>11</v>
          </cell>
          <cell r="B43" t="str">
            <v>무근콘크리트헐기</v>
          </cell>
          <cell r="C43" t="str">
            <v>(t=30㎝미만)</v>
          </cell>
          <cell r="D43" t="str">
            <v>㎥</v>
          </cell>
          <cell r="E43" t="str">
            <v/>
          </cell>
          <cell r="F43" t="str">
            <v/>
          </cell>
          <cell r="G43" t="str">
            <v/>
          </cell>
          <cell r="H43" t="str">
            <v/>
          </cell>
          <cell r="I43">
            <v>0</v>
          </cell>
          <cell r="Q43">
            <v>0</v>
          </cell>
          <cell r="R43">
            <v>0</v>
          </cell>
        </row>
        <row r="44">
          <cell r="A44" t="str">
            <v>철근헐기;29</v>
          </cell>
          <cell r="B44" t="str">
            <v>철근콘크리트헐기</v>
          </cell>
          <cell r="C44" t="str">
            <v>(t=30㎝미만)</v>
          </cell>
          <cell r="D44" t="str">
            <v>㎥</v>
          </cell>
          <cell r="E44" t="str">
            <v/>
          </cell>
          <cell r="F44" t="str">
            <v/>
          </cell>
          <cell r="G44" t="str">
            <v/>
          </cell>
          <cell r="H44" t="str">
            <v/>
          </cell>
          <cell r="I44">
            <v>17</v>
          </cell>
          <cell r="Q44">
            <v>17</v>
          </cell>
          <cell r="R44">
            <v>17</v>
          </cell>
        </row>
        <row r="45">
          <cell r="A45">
            <v>21</v>
          </cell>
          <cell r="B45" t="str">
            <v>폐기물처리</v>
          </cell>
          <cell r="C45" t="str">
            <v>(폐콘크리트)</v>
          </cell>
          <cell r="D45" t="str">
            <v>ton</v>
          </cell>
          <cell r="E45" t="str">
            <v/>
          </cell>
          <cell r="F45" t="str">
            <v/>
          </cell>
          <cell r="G45" t="str">
            <v/>
          </cell>
          <cell r="H45" t="str">
            <v/>
          </cell>
          <cell r="I45">
            <v>40</v>
          </cell>
          <cell r="Q45">
            <v>40</v>
          </cell>
          <cell r="R45">
            <v>40</v>
          </cell>
        </row>
        <row r="46">
          <cell r="A46" t="str">
            <v>21a</v>
          </cell>
          <cell r="B46" t="str">
            <v>폐기물운반</v>
          </cell>
          <cell r="C46" t="str">
            <v>(L=30㎞이내)</v>
          </cell>
          <cell r="D46" t="str">
            <v>ton</v>
          </cell>
          <cell r="E46" t="str">
            <v/>
          </cell>
          <cell r="F46" t="str">
            <v/>
          </cell>
          <cell r="G46" t="str">
            <v/>
          </cell>
          <cell r="H46" t="str">
            <v/>
          </cell>
          <cell r="I46">
            <v>40</v>
          </cell>
          <cell r="Q46">
            <v>40</v>
          </cell>
          <cell r="R46">
            <v>40</v>
          </cell>
        </row>
        <row r="47">
          <cell r="B47" t="str">
            <v/>
          </cell>
          <cell r="C47" t="str">
            <v/>
          </cell>
          <cell r="D47" t="str">
            <v/>
          </cell>
          <cell r="E47" t="str">
            <v/>
          </cell>
          <cell r="F47" t="str">
            <v/>
          </cell>
          <cell r="G47" t="str">
            <v/>
          </cell>
          <cell r="H47" t="str">
            <v/>
          </cell>
          <cell r="I47" t="str">
            <v/>
          </cell>
          <cell r="Q47" t="str">
            <v/>
          </cell>
          <cell r="R47" t="str">
            <v/>
          </cell>
        </row>
        <row r="48">
          <cell r="B48" t="str">
            <v/>
          </cell>
          <cell r="C48" t="str">
            <v/>
          </cell>
          <cell r="D48" t="str">
            <v/>
          </cell>
          <cell r="E48" t="str">
            <v/>
          </cell>
          <cell r="F48" t="str">
            <v/>
          </cell>
          <cell r="G48" t="str">
            <v/>
          </cell>
          <cell r="H48" t="str">
            <v/>
          </cell>
          <cell r="I48" t="str">
            <v/>
          </cell>
          <cell r="Q48" t="str">
            <v/>
          </cell>
          <cell r="R48" t="str">
            <v/>
          </cell>
        </row>
        <row r="49">
          <cell r="B49" t="str">
            <v/>
          </cell>
          <cell r="C49" t="str">
            <v/>
          </cell>
          <cell r="D49" t="str">
            <v/>
          </cell>
          <cell r="E49" t="str">
            <v/>
          </cell>
          <cell r="F49" t="str">
            <v/>
          </cell>
          <cell r="G49" t="str">
            <v/>
          </cell>
          <cell r="H49" t="str">
            <v/>
          </cell>
          <cell r="I49" t="str">
            <v/>
          </cell>
          <cell r="Q49" t="str">
            <v/>
          </cell>
          <cell r="R49" t="str">
            <v/>
          </cell>
        </row>
        <row r="50">
          <cell r="B50" t="str">
            <v/>
          </cell>
          <cell r="C50" t="str">
            <v/>
          </cell>
          <cell r="D50" t="str">
            <v/>
          </cell>
          <cell r="E50" t="str">
            <v/>
          </cell>
          <cell r="F50" t="str">
            <v/>
          </cell>
          <cell r="G50" t="str">
            <v/>
          </cell>
          <cell r="H50" t="str">
            <v/>
          </cell>
          <cell r="I50" t="str">
            <v/>
          </cell>
          <cell r="Q50" t="str">
            <v/>
          </cell>
          <cell r="R50" t="str">
            <v/>
          </cell>
        </row>
        <row r="51">
          <cell r="B51" t="str">
            <v/>
          </cell>
          <cell r="C51" t="str">
            <v/>
          </cell>
          <cell r="D51" t="str">
            <v/>
          </cell>
          <cell r="E51" t="str">
            <v/>
          </cell>
          <cell r="F51" t="str">
            <v/>
          </cell>
          <cell r="G51" t="str">
            <v/>
          </cell>
          <cell r="H51" t="str">
            <v/>
          </cell>
          <cell r="I51" t="str">
            <v/>
          </cell>
          <cell r="Q51" t="str">
            <v/>
          </cell>
          <cell r="R51" t="str">
            <v/>
          </cell>
        </row>
        <row r="52">
          <cell r="B52" t="str">
            <v/>
          </cell>
          <cell r="C52" t="str">
            <v/>
          </cell>
          <cell r="D52" t="str">
            <v/>
          </cell>
          <cell r="E52" t="str">
            <v/>
          </cell>
          <cell r="F52" t="str">
            <v/>
          </cell>
          <cell r="G52" t="str">
            <v/>
          </cell>
          <cell r="H52" t="str">
            <v/>
          </cell>
          <cell r="I52" t="str">
            <v/>
          </cell>
          <cell r="Q52" t="str">
            <v/>
          </cell>
          <cell r="R52" t="str">
            <v/>
          </cell>
        </row>
        <row r="53">
          <cell r="B53" t="str">
            <v/>
          </cell>
          <cell r="C53" t="str">
            <v/>
          </cell>
          <cell r="D53" t="str">
            <v/>
          </cell>
          <cell r="E53" t="str">
            <v/>
          </cell>
          <cell r="F53" t="str">
            <v/>
          </cell>
          <cell r="G53" t="str">
            <v/>
          </cell>
          <cell r="H53" t="str">
            <v/>
          </cell>
          <cell r="I53" t="str">
            <v/>
          </cell>
          <cell r="Q53" t="str">
            <v/>
          </cell>
          <cell r="R53" t="str">
            <v/>
          </cell>
        </row>
        <row r="54">
          <cell r="A54" t="str">
            <v>25-24-80</v>
          </cell>
          <cell r="B54" t="str">
            <v>레미콘</v>
          </cell>
          <cell r="C54" t="str">
            <v>25-24-80</v>
          </cell>
          <cell r="D54" t="str">
            <v>㎥</v>
          </cell>
          <cell r="E54">
            <v>146.80000000000001</v>
          </cell>
          <cell r="F54" t="str">
            <v/>
          </cell>
          <cell r="G54" t="str">
            <v/>
          </cell>
          <cell r="H54">
            <v>57.6</v>
          </cell>
          <cell r="I54" t="str">
            <v/>
          </cell>
          <cell r="Q54">
            <v>204.4</v>
          </cell>
          <cell r="R54">
            <v>204.4</v>
          </cell>
        </row>
        <row r="55">
          <cell r="B55" t="str">
            <v/>
          </cell>
          <cell r="C55" t="str">
            <v/>
          </cell>
          <cell r="D55" t="str">
            <v/>
          </cell>
          <cell r="E55" t="str">
            <v/>
          </cell>
          <cell r="F55" t="str">
            <v/>
          </cell>
          <cell r="G55" t="str">
            <v/>
          </cell>
          <cell r="H55" t="str">
            <v/>
          </cell>
          <cell r="I55" t="str">
            <v/>
          </cell>
          <cell r="Q55" t="str">
            <v/>
          </cell>
          <cell r="R55" t="str">
            <v/>
          </cell>
        </row>
        <row r="56">
          <cell r="A56" t="str">
            <v>보강수로관;500500</v>
          </cell>
          <cell r="B56" t="str">
            <v>보강수로관</v>
          </cell>
          <cell r="C56" t="str">
            <v>500*500*2000㎜</v>
          </cell>
          <cell r="D56" t="str">
            <v>본</v>
          </cell>
          <cell r="E56" t="str">
            <v/>
          </cell>
          <cell r="F56">
            <v>316</v>
          </cell>
          <cell r="G56" t="str">
            <v/>
          </cell>
          <cell r="H56" t="str">
            <v/>
          </cell>
          <cell r="I56" t="str">
            <v/>
          </cell>
          <cell r="Q56">
            <v>316</v>
          </cell>
          <cell r="R56">
            <v>316</v>
          </cell>
        </row>
        <row r="57">
          <cell r="A57" t="str">
            <v>보강수로관;800700</v>
          </cell>
          <cell r="B57" t="str">
            <v>보강수로관</v>
          </cell>
          <cell r="C57" t="str">
            <v>800*700*2000㎜</v>
          </cell>
          <cell r="D57" t="str">
            <v>본</v>
          </cell>
          <cell r="E57" t="str">
            <v/>
          </cell>
          <cell r="F57">
            <v>25</v>
          </cell>
          <cell r="G57" t="str">
            <v/>
          </cell>
          <cell r="H57" t="str">
            <v/>
          </cell>
          <cell r="I57" t="str">
            <v/>
          </cell>
          <cell r="Q57">
            <v>25</v>
          </cell>
          <cell r="R57">
            <v>25</v>
          </cell>
        </row>
        <row r="58">
          <cell r="A58" t="str">
            <v>보강수로관;12001000</v>
          </cell>
          <cell r="B58" t="str">
            <v>보강수로관</v>
          </cell>
          <cell r="C58" t="str">
            <v>1200*1000*2000㎜</v>
          </cell>
          <cell r="D58" t="str">
            <v>본</v>
          </cell>
          <cell r="E58" t="str">
            <v/>
          </cell>
          <cell r="F58">
            <v>45</v>
          </cell>
          <cell r="G58" t="str">
            <v/>
          </cell>
          <cell r="H58" t="str">
            <v/>
          </cell>
          <cell r="I58" t="str">
            <v/>
          </cell>
          <cell r="Q58">
            <v>45</v>
          </cell>
          <cell r="R58">
            <v>45</v>
          </cell>
        </row>
        <row r="59">
          <cell r="A59" t="str">
            <v>건널목수로관;800700</v>
          </cell>
          <cell r="B59" t="str">
            <v>이형수로관</v>
          </cell>
          <cell r="C59" t="str">
            <v>800*700*2000mm</v>
          </cell>
          <cell r="D59" t="str">
            <v>본</v>
          </cell>
          <cell r="E59" t="str">
            <v/>
          </cell>
          <cell r="F59">
            <v>9</v>
          </cell>
          <cell r="G59" t="str">
            <v/>
          </cell>
          <cell r="H59" t="str">
            <v/>
          </cell>
          <cell r="I59" t="str">
            <v/>
          </cell>
          <cell r="Q59">
            <v>9</v>
          </cell>
          <cell r="R59">
            <v>9</v>
          </cell>
        </row>
        <row r="60">
          <cell r="A60" t="str">
            <v>건널목수로관;500500</v>
          </cell>
          <cell r="B60" t="str">
            <v>이형수로관</v>
          </cell>
          <cell r="C60" t="str">
            <v>500*500*2000mm</v>
          </cell>
          <cell r="D60" t="str">
            <v>본</v>
          </cell>
          <cell r="E60" t="str">
            <v/>
          </cell>
          <cell r="F60">
            <v>12</v>
          </cell>
          <cell r="G60" t="str">
            <v/>
          </cell>
          <cell r="H60" t="str">
            <v/>
          </cell>
          <cell r="I60" t="str">
            <v/>
          </cell>
          <cell r="Q60">
            <v>12</v>
          </cell>
          <cell r="R60">
            <v>12</v>
          </cell>
        </row>
        <row r="61">
          <cell r="B61" t="str">
            <v/>
          </cell>
          <cell r="C61" t="str">
            <v/>
          </cell>
          <cell r="D61" t="str">
            <v/>
          </cell>
          <cell r="E61" t="str">
            <v/>
          </cell>
          <cell r="F61" t="str">
            <v/>
          </cell>
          <cell r="G61" t="str">
            <v/>
          </cell>
          <cell r="H61" t="str">
            <v/>
          </cell>
          <cell r="I61" t="str">
            <v/>
          </cell>
          <cell r="Q61" t="str">
            <v/>
          </cell>
          <cell r="R61" t="str">
            <v/>
          </cell>
        </row>
        <row r="62">
          <cell r="B62" t="str">
            <v/>
          </cell>
          <cell r="C62" t="str">
            <v/>
          </cell>
          <cell r="D62" t="str">
            <v/>
          </cell>
          <cell r="E62" t="str">
            <v/>
          </cell>
          <cell r="F62" t="str">
            <v/>
          </cell>
          <cell r="G62" t="str">
            <v/>
          </cell>
          <cell r="H62" t="str">
            <v/>
          </cell>
          <cell r="I62" t="str">
            <v/>
          </cell>
          <cell r="Q62" t="str">
            <v/>
          </cell>
          <cell r="R62" t="str">
            <v/>
          </cell>
        </row>
        <row r="63">
          <cell r="B63" t="str">
            <v>토공</v>
          </cell>
          <cell r="R63">
            <v>2954.6</v>
          </cell>
        </row>
        <row r="64">
          <cell r="B64" t="str">
            <v>종      별</v>
          </cell>
          <cell r="C64" t="str">
            <v>노     선     명</v>
          </cell>
          <cell r="E64" t="str">
            <v>콘크리트포장</v>
          </cell>
          <cell r="F64" t="str">
            <v>흥부제1호용수지거</v>
          </cell>
          <cell r="G64" t="str">
            <v>흥부제2호용수지거</v>
          </cell>
          <cell r="H64" t="str">
            <v>군자제1호배수지거</v>
          </cell>
          <cell r="I64" t="str">
            <v>군자제1호용수지거</v>
          </cell>
        </row>
        <row r="65">
          <cell r="C65" t="str">
            <v>위            치</v>
          </cell>
          <cell r="E65" t="str">
            <v>장곡동671-2번지</v>
          </cell>
        </row>
        <row r="66">
          <cell r="C66" t="str">
            <v>호            형</v>
          </cell>
        </row>
        <row r="67">
          <cell r="C67" t="str">
            <v>재료 또는 치수</v>
          </cell>
          <cell r="D67" t="str">
            <v>B</v>
          </cell>
          <cell r="Q67" t="str">
            <v>소  계</v>
          </cell>
          <cell r="R67" t="str">
            <v>합  계</v>
          </cell>
        </row>
        <row r="68">
          <cell r="D68" t="str">
            <v>D</v>
          </cell>
          <cell r="Q68">
            <v>-5</v>
          </cell>
          <cell r="R68">
            <v>-5</v>
          </cell>
        </row>
        <row r="69">
          <cell r="D69" t="str">
            <v>H</v>
          </cell>
        </row>
        <row r="70">
          <cell r="D70" t="str">
            <v>L</v>
          </cell>
          <cell r="F70">
            <v>230</v>
          </cell>
          <cell r="G70">
            <v>216</v>
          </cell>
          <cell r="H70">
            <v>158</v>
          </cell>
          <cell r="I70">
            <v>210</v>
          </cell>
          <cell r="Q70">
            <v>814</v>
          </cell>
          <cell r="R70">
            <v>814</v>
          </cell>
        </row>
        <row r="71">
          <cell r="A71" t="str">
            <v>터파기</v>
          </cell>
          <cell r="B71" t="str">
            <v>터파기</v>
          </cell>
          <cell r="C71" t="str">
            <v>(TypeⅠ,중기100%)</v>
          </cell>
          <cell r="D71" t="str">
            <v>㎥</v>
          </cell>
          <cell r="E71">
            <v>146.80000000000001</v>
          </cell>
          <cell r="F71">
            <v>54</v>
          </cell>
          <cell r="G71">
            <v>6</v>
          </cell>
          <cell r="H71">
            <v>190</v>
          </cell>
          <cell r="I71">
            <v>187</v>
          </cell>
          <cell r="Q71">
            <v>583.79999999999995</v>
          </cell>
          <cell r="R71">
            <v>583.79999999999995</v>
          </cell>
        </row>
        <row r="72">
          <cell r="A72" t="str">
            <v>되메움</v>
          </cell>
          <cell r="B72" t="str">
            <v>되메우고다짐</v>
          </cell>
          <cell r="C72" t="str">
            <v>(대형장비)</v>
          </cell>
          <cell r="D72" t="str">
            <v>㎥</v>
          </cell>
          <cell r="E72" t="str">
            <v/>
          </cell>
          <cell r="F72">
            <v>103</v>
          </cell>
          <cell r="G72">
            <v>169</v>
          </cell>
          <cell r="H72">
            <v>377</v>
          </cell>
          <cell r="I72">
            <v>164</v>
          </cell>
          <cell r="Q72">
            <v>813</v>
          </cell>
          <cell r="R72">
            <v>813</v>
          </cell>
        </row>
        <row r="73">
          <cell r="A73" t="str">
            <v>잔토처리</v>
          </cell>
          <cell r="B73" t="str">
            <v>잔토처리</v>
          </cell>
          <cell r="C73" t="str">
            <v>(굴착기0.7㎥)</v>
          </cell>
          <cell r="D73" t="str">
            <v>㎥</v>
          </cell>
          <cell r="E73">
            <v>146.80000000000001</v>
          </cell>
          <cell r="F73" t="str">
            <v/>
          </cell>
          <cell r="G73" t="str">
            <v/>
          </cell>
          <cell r="H73" t="str">
            <v/>
          </cell>
          <cell r="I73">
            <v>23</v>
          </cell>
          <cell r="Q73">
            <v>169.8</v>
          </cell>
          <cell r="R73">
            <v>169.8</v>
          </cell>
        </row>
        <row r="74">
          <cell r="A74" t="str">
            <v>순성토</v>
          </cell>
          <cell r="B74" t="str">
            <v>순성토운반</v>
          </cell>
          <cell r="C74" t="str">
            <v>(복합중기,L=5.0㎞)</v>
          </cell>
          <cell r="D74" t="str">
            <v>㎥</v>
          </cell>
          <cell r="E74" t="str">
            <v/>
          </cell>
          <cell r="F74">
            <v>49</v>
          </cell>
          <cell r="G74">
            <v>163</v>
          </cell>
          <cell r="H74">
            <v>187</v>
          </cell>
          <cell r="I74" t="str">
            <v/>
          </cell>
          <cell r="Q74">
            <v>399</v>
          </cell>
          <cell r="R74">
            <v>399</v>
          </cell>
        </row>
        <row r="75">
          <cell r="A75" t="str">
            <v>콘크리트포장</v>
          </cell>
          <cell r="B75" t="str">
            <v>콘크리트포장</v>
          </cell>
          <cell r="C75" t="str">
            <v>(A-Type,t=20㎝)</v>
          </cell>
          <cell r="D75" t="str">
            <v>㎡</v>
          </cell>
          <cell r="E75">
            <v>734</v>
          </cell>
          <cell r="F75" t="str">
            <v/>
          </cell>
          <cell r="G75" t="str">
            <v/>
          </cell>
          <cell r="H75" t="str">
            <v/>
          </cell>
          <cell r="I75" t="str">
            <v/>
          </cell>
          <cell r="Q75">
            <v>734</v>
          </cell>
          <cell r="R75">
            <v>734</v>
          </cell>
        </row>
        <row r="76">
          <cell r="A76" t="str">
            <v>보조기층</v>
          </cell>
          <cell r="B76" t="str">
            <v>보조기층포설</v>
          </cell>
          <cell r="C76" t="str">
            <v>(인력,소규모)</v>
          </cell>
          <cell r="D76" t="str">
            <v>㎥</v>
          </cell>
          <cell r="E76">
            <v>9.6</v>
          </cell>
          <cell r="F76" t="str">
            <v/>
          </cell>
          <cell r="G76" t="str">
            <v/>
          </cell>
          <cell r="H76" t="str">
            <v/>
          </cell>
          <cell r="I76" t="str">
            <v/>
          </cell>
          <cell r="Q76">
            <v>9.6</v>
          </cell>
          <cell r="R76">
            <v>9.6</v>
          </cell>
        </row>
        <row r="77">
          <cell r="A77" t="str">
            <v>거푸집;6;5</v>
          </cell>
          <cell r="B77" t="str">
            <v>합판거푸집</v>
          </cell>
          <cell r="C77" t="str">
            <v>(6회,H=0∼7m)</v>
          </cell>
          <cell r="D77" t="str">
            <v>㎡</v>
          </cell>
          <cell r="E77">
            <v>96.6</v>
          </cell>
          <cell r="F77" t="str">
            <v/>
          </cell>
          <cell r="G77" t="str">
            <v/>
          </cell>
          <cell r="H77" t="str">
            <v/>
          </cell>
          <cell r="I77" t="str">
            <v/>
          </cell>
          <cell r="Q77">
            <v>96.6</v>
          </cell>
          <cell r="R77">
            <v>96.6</v>
          </cell>
        </row>
        <row r="78">
          <cell r="A78" t="str">
            <v>맨홀15</v>
          </cell>
          <cell r="B78" t="str">
            <v>맨홀설치(뚜껑포함)</v>
          </cell>
          <cell r="C78" t="str">
            <v>(1.5*1.5*1.5m)</v>
          </cell>
          <cell r="D78" t="str">
            <v>EA</v>
          </cell>
          <cell r="E78" t="str">
            <v/>
          </cell>
          <cell r="F78">
            <v>1</v>
          </cell>
          <cell r="G78">
            <v>1</v>
          </cell>
          <cell r="H78" t="str">
            <v/>
          </cell>
          <cell r="I78" t="str">
            <v/>
          </cell>
          <cell r="Q78">
            <v>2</v>
          </cell>
          <cell r="R78">
            <v>2</v>
          </cell>
        </row>
        <row r="79">
          <cell r="B79" t="str">
            <v/>
          </cell>
          <cell r="C79" t="str">
            <v/>
          </cell>
          <cell r="D79" t="str">
            <v/>
          </cell>
          <cell r="E79" t="str">
            <v/>
          </cell>
          <cell r="F79" t="str">
            <v/>
          </cell>
          <cell r="G79" t="str">
            <v/>
          </cell>
          <cell r="H79" t="str">
            <v/>
          </cell>
          <cell r="I79" t="str">
            <v/>
          </cell>
          <cell r="Q79" t="str">
            <v/>
          </cell>
          <cell r="R79" t="str">
            <v/>
          </cell>
        </row>
        <row r="80">
          <cell r="B80" t="str">
            <v/>
          </cell>
          <cell r="C80" t="str">
            <v/>
          </cell>
          <cell r="D80" t="str">
            <v/>
          </cell>
          <cell r="E80" t="str">
            <v/>
          </cell>
          <cell r="F80" t="str">
            <v/>
          </cell>
          <cell r="G80" t="str">
            <v/>
          </cell>
          <cell r="H80" t="str">
            <v/>
          </cell>
          <cell r="I80" t="str">
            <v/>
          </cell>
          <cell r="Q80" t="str">
            <v/>
          </cell>
          <cell r="R80" t="str">
            <v/>
          </cell>
        </row>
        <row r="81">
          <cell r="B81" t="str">
            <v/>
          </cell>
          <cell r="C81" t="str">
            <v/>
          </cell>
          <cell r="D81" t="str">
            <v/>
          </cell>
          <cell r="E81" t="str">
            <v/>
          </cell>
          <cell r="F81" t="str">
            <v/>
          </cell>
          <cell r="G81" t="str">
            <v/>
          </cell>
          <cell r="H81" t="str">
            <v/>
          </cell>
          <cell r="I81" t="str">
            <v/>
          </cell>
          <cell r="Q81" t="str">
            <v/>
          </cell>
          <cell r="R81" t="str">
            <v/>
          </cell>
        </row>
        <row r="82">
          <cell r="B82" t="str">
            <v/>
          </cell>
          <cell r="C82" t="str">
            <v/>
          </cell>
          <cell r="D82" t="str">
            <v/>
          </cell>
          <cell r="E82" t="str">
            <v/>
          </cell>
          <cell r="F82" t="str">
            <v/>
          </cell>
          <cell r="G82" t="str">
            <v/>
          </cell>
          <cell r="H82" t="str">
            <v/>
          </cell>
          <cell r="I82" t="str">
            <v/>
          </cell>
          <cell r="Q82" t="str">
            <v/>
          </cell>
          <cell r="R82" t="str">
            <v/>
          </cell>
        </row>
        <row r="83">
          <cell r="B83" t="str">
            <v/>
          </cell>
          <cell r="C83" t="str">
            <v/>
          </cell>
          <cell r="D83" t="str">
            <v/>
          </cell>
          <cell r="E83" t="str">
            <v/>
          </cell>
          <cell r="F83" t="str">
            <v/>
          </cell>
          <cell r="G83" t="str">
            <v/>
          </cell>
          <cell r="H83" t="str">
            <v/>
          </cell>
          <cell r="I83" t="str">
            <v/>
          </cell>
          <cell r="Q83" t="str">
            <v/>
          </cell>
          <cell r="R83" t="str">
            <v/>
          </cell>
        </row>
        <row r="84">
          <cell r="B84" t="str">
            <v/>
          </cell>
          <cell r="C84" t="str">
            <v/>
          </cell>
          <cell r="D84" t="str">
            <v/>
          </cell>
          <cell r="E84" t="str">
            <v/>
          </cell>
          <cell r="F84" t="str">
            <v/>
          </cell>
          <cell r="G84" t="str">
            <v/>
          </cell>
          <cell r="H84" t="str">
            <v/>
          </cell>
          <cell r="I84" t="str">
            <v/>
          </cell>
          <cell r="Q84" t="str">
            <v/>
          </cell>
          <cell r="R84" t="str">
            <v/>
          </cell>
        </row>
        <row r="85">
          <cell r="B85" t="str">
            <v/>
          </cell>
          <cell r="C85" t="str">
            <v/>
          </cell>
          <cell r="D85" t="str">
            <v/>
          </cell>
          <cell r="E85" t="str">
            <v/>
          </cell>
          <cell r="F85" t="str">
            <v/>
          </cell>
          <cell r="G85" t="str">
            <v/>
          </cell>
          <cell r="H85" t="str">
            <v/>
          </cell>
          <cell r="I85" t="str">
            <v/>
          </cell>
          <cell r="Q85" t="str">
            <v/>
          </cell>
          <cell r="R85" t="str">
            <v/>
          </cell>
        </row>
        <row r="86">
          <cell r="B86" t="str">
            <v/>
          </cell>
          <cell r="C86" t="str">
            <v/>
          </cell>
          <cell r="D86" t="str">
            <v/>
          </cell>
          <cell r="E86" t="str">
            <v/>
          </cell>
          <cell r="F86" t="str">
            <v/>
          </cell>
          <cell r="G86" t="str">
            <v/>
          </cell>
          <cell r="H86" t="str">
            <v/>
          </cell>
          <cell r="I86" t="str">
            <v/>
          </cell>
          <cell r="Q86" t="str">
            <v/>
          </cell>
          <cell r="R86" t="str">
            <v/>
          </cell>
        </row>
        <row r="87">
          <cell r="B87" t="str">
            <v/>
          </cell>
          <cell r="C87" t="str">
            <v/>
          </cell>
          <cell r="D87" t="str">
            <v/>
          </cell>
          <cell r="E87" t="str">
            <v/>
          </cell>
          <cell r="F87" t="str">
            <v/>
          </cell>
          <cell r="G87" t="str">
            <v/>
          </cell>
          <cell r="H87" t="str">
            <v/>
          </cell>
          <cell r="I87" t="str">
            <v/>
          </cell>
          <cell r="Q87" t="str">
            <v/>
          </cell>
          <cell r="R87" t="str">
            <v/>
          </cell>
        </row>
        <row r="88">
          <cell r="B88" t="str">
            <v/>
          </cell>
          <cell r="C88" t="str">
            <v/>
          </cell>
          <cell r="D88" t="str">
            <v/>
          </cell>
          <cell r="E88" t="str">
            <v/>
          </cell>
          <cell r="F88" t="str">
            <v/>
          </cell>
          <cell r="G88" t="str">
            <v/>
          </cell>
          <cell r="H88" t="str">
            <v/>
          </cell>
          <cell r="I88" t="str">
            <v/>
          </cell>
          <cell r="Q88" t="str">
            <v/>
          </cell>
          <cell r="R88" t="str">
            <v/>
          </cell>
        </row>
        <row r="89">
          <cell r="B89" t="str">
            <v/>
          </cell>
          <cell r="C89" t="str">
            <v/>
          </cell>
          <cell r="D89" t="str">
            <v/>
          </cell>
          <cell r="E89" t="str">
            <v/>
          </cell>
          <cell r="F89" t="str">
            <v/>
          </cell>
          <cell r="G89" t="str">
            <v/>
          </cell>
          <cell r="H89" t="str">
            <v/>
          </cell>
          <cell r="I89" t="str">
            <v/>
          </cell>
          <cell r="Q89" t="str">
            <v/>
          </cell>
          <cell r="R89" t="str">
            <v/>
          </cell>
        </row>
        <row r="90">
          <cell r="A90" t="str">
            <v>25-24-80</v>
          </cell>
          <cell r="B90" t="str">
            <v>레미콘</v>
          </cell>
          <cell r="C90" t="str">
            <v>25-24-80</v>
          </cell>
          <cell r="D90" t="str">
            <v>㎥</v>
          </cell>
          <cell r="E90">
            <v>146.80000000000001</v>
          </cell>
          <cell r="F90" t="str">
            <v/>
          </cell>
          <cell r="G90" t="str">
            <v/>
          </cell>
          <cell r="H90" t="str">
            <v/>
          </cell>
          <cell r="I90" t="str">
            <v/>
          </cell>
          <cell r="Q90">
            <v>146.80000000000001</v>
          </cell>
          <cell r="R90">
            <v>146.80000000000001</v>
          </cell>
        </row>
        <row r="91">
          <cell r="B91" t="str">
            <v/>
          </cell>
          <cell r="C91" t="str">
            <v/>
          </cell>
          <cell r="D91" t="str">
            <v/>
          </cell>
          <cell r="E91" t="str">
            <v/>
          </cell>
          <cell r="F91" t="str">
            <v/>
          </cell>
          <cell r="G91" t="str">
            <v/>
          </cell>
          <cell r="H91" t="str">
            <v/>
          </cell>
          <cell r="I91" t="str">
            <v/>
          </cell>
          <cell r="Q91" t="str">
            <v/>
          </cell>
          <cell r="R91" t="str">
            <v/>
          </cell>
        </row>
        <row r="92">
          <cell r="B92" t="str">
            <v/>
          </cell>
          <cell r="C92" t="str">
            <v/>
          </cell>
          <cell r="D92" t="str">
            <v/>
          </cell>
          <cell r="E92" t="str">
            <v/>
          </cell>
          <cell r="F92" t="str">
            <v/>
          </cell>
          <cell r="G92" t="str">
            <v/>
          </cell>
          <cell r="H92" t="str">
            <v/>
          </cell>
          <cell r="I92" t="str">
            <v/>
          </cell>
          <cell r="Q92" t="str">
            <v/>
          </cell>
          <cell r="R92" t="str">
            <v/>
          </cell>
        </row>
        <row r="93">
          <cell r="B93" t="str">
            <v/>
          </cell>
          <cell r="C93" t="str">
            <v/>
          </cell>
          <cell r="D93" t="str">
            <v/>
          </cell>
          <cell r="E93" t="str">
            <v/>
          </cell>
          <cell r="F93" t="str">
            <v/>
          </cell>
          <cell r="G93" t="str">
            <v/>
          </cell>
          <cell r="H93" t="str">
            <v/>
          </cell>
          <cell r="I93" t="str">
            <v/>
          </cell>
          <cell r="Q93" t="str">
            <v/>
          </cell>
          <cell r="R93" t="str">
            <v/>
          </cell>
        </row>
        <row r="94">
          <cell r="B94" t="str">
            <v>수로관</v>
          </cell>
          <cell r="R94">
            <v>1221</v>
          </cell>
        </row>
        <row r="95">
          <cell r="B95" t="str">
            <v>종      별</v>
          </cell>
          <cell r="C95" t="str">
            <v>노     선     명</v>
          </cell>
          <cell r="E95" t="str">
            <v>흥부제1호용수지거</v>
          </cell>
          <cell r="F95" t="str">
            <v>흥부제2호용수지거</v>
          </cell>
          <cell r="G95" t="str">
            <v>군자제1호배수지거</v>
          </cell>
          <cell r="H95" t="str">
            <v>군자제1호배수지거</v>
          </cell>
          <cell r="I95" t="str">
            <v>군자제1호용수지거</v>
          </cell>
        </row>
        <row r="96">
          <cell r="C96" t="str">
            <v>위            치</v>
          </cell>
        </row>
        <row r="97">
          <cell r="C97" t="str">
            <v>호            형</v>
          </cell>
        </row>
        <row r="98">
          <cell r="C98" t="str">
            <v>재료 또는 치수</v>
          </cell>
          <cell r="D98" t="str">
            <v>B</v>
          </cell>
          <cell r="E98">
            <v>0.5</v>
          </cell>
          <cell r="F98">
            <v>0.5</v>
          </cell>
          <cell r="G98">
            <v>1.2</v>
          </cell>
          <cell r="H98">
            <v>0.8</v>
          </cell>
          <cell r="I98">
            <v>0.5</v>
          </cell>
          <cell r="Q98" t="str">
            <v>소  계</v>
          </cell>
          <cell r="R98" t="str">
            <v>합  계</v>
          </cell>
        </row>
        <row r="99">
          <cell r="D99" t="str">
            <v>D</v>
          </cell>
          <cell r="Q99">
            <v>-5</v>
          </cell>
          <cell r="R99">
            <v>-5</v>
          </cell>
        </row>
        <row r="100">
          <cell r="D100" t="str">
            <v>H</v>
          </cell>
          <cell r="E100">
            <v>0.5</v>
          </cell>
          <cell r="F100">
            <v>0.5</v>
          </cell>
          <cell r="G100">
            <v>1</v>
          </cell>
          <cell r="H100">
            <v>0.7</v>
          </cell>
          <cell r="I100">
            <v>0.5</v>
          </cell>
        </row>
        <row r="101">
          <cell r="D101" t="str">
            <v>L</v>
          </cell>
          <cell r="E101">
            <v>230</v>
          </cell>
          <cell r="F101">
            <v>216</v>
          </cell>
          <cell r="G101">
            <v>90</v>
          </cell>
          <cell r="H101">
            <v>68</v>
          </cell>
          <cell r="I101">
            <v>210</v>
          </cell>
          <cell r="Q101">
            <v>814</v>
          </cell>
          <cell r="R101">
            <v>814</v>
          </cell>
        </row>
        <row r="102">
          <cell r="A102" t="str">
            <v>수로관;5050</v>
          </cell>
          <cell r="B102" t="str">
            <v>보강수로관부설</v>
          </cell>
          <cell r="C102" t="str">
            <v>(500*500㎜)</v>
          </cell>
          <cell r="D102" t="str">
            <v>m</v>
          </cell>
          <cell r="E102">
            <v>230</v>
          </cell>
          <cell r="F102">
            <v>216</v>
          </cell>
          <cell r="I102">
            <v>186</v>
          </cell>
          <cell r="Q102">
            <v>632</v>
          </cell>
          <cell r="R102">
            <v>632</v>
          </cell>
        </row>
        <row r="103">
          <cell r="A103" t="str">
            <v>수로관;8070</v>
          </cell>
          <cell r="B103" t="str">
            <v>보강수로관부설</v>
          </cell>
          <cell r="C103" t="str">
            <v>(800*700㎜)</v>
          </cell>
          <cell r="D103" t="str">
            <v>m</v>
          </cell>
          <cell r="H103">
            <v>50</v>
          </cell>
          <cell r="Q103">
            <v>50</v>
          </cell>
          <cell r="R103">
            <v>50</v>
          </cell>
        </row>
        <row r="104">
          <cell r="A104" t="str">
            <v>수로관;1210</v>
          </cell>
          <cell r="B104" t="str">
            <v>보강수로관부설</v>
          </cell>
          <cell r="C104" t="str">
            <v>(1200*1000㎜)</v>
          </cell>
          <cell r="D104" t="str">
            <v>m</v>
          </cell>
          <cell r="G104">
            <v>90</v>
          </cell>
          <cell r="Q104">
            <v>90</v>
          </cell>
          <cell r="R104">
            <v>90</v>
          </cell>
        </row>
        <row r="105">
          <cell r="A105" t="str">
            <v>건널목암거;5050</v>
          </cell>
          <cell r="B105" t="str">
            <v>이형수로관부설</v>
          </cell>
          <cell r="C105" t="str">
            <v>(500*500㎜)</v>
          </cell>
          <cell r="D105" t="str">
            <v>m</v>
          </cell>
          <cell r="I105">
            <v>24</v>
          </cell>
          <cell r="Q105">
            <v>24</v>
          </cell>
          <cell r="R105">
            <v>24</v>
          </cell>
        </row>
        <row r="106">
          <cell r="A106" t="str">
            <v>건널목암거;8070</v>
          </cell>
          <cell r="B106" t="str">
            <v>이형수로관부설</v>
          </cell>
          <cell r="C106" t="str">
            <v>(800*700㎜)</v>
          </cell>
          <cell r="D106" t="str">
            <v>m</v>
          </cell>
          <cell r="H106">
            <v>18</v>
          </cell>
          <cell r="Q106">
            <v>18</v>
          </cell>
          <cell r="R106">
            <v>18</v>
          </cell>
        </row>
        <row r="107">
          <cell r="B107" t="str">
            <v/>
          </cell>
          <cell r="C107" t="str">
            <v/>
          </cell>
          <cell r="D107" t="str">
            <v/>
          </cell>
          <cell r="Q107" t="str">
            <v/>
          </cell>
          <cell r="R107" t="str">
            <v/>
          </cell>
        </row>
        <row r="108">
          <cell r="B108" t="str">
            <v/>
          </cell>
          <cell r="C108" t="str">
            <v/>
          </cell>
          <cell r="D108" t="str">
            <v/>
          </cell>
          <cell r="Q108" t="str">
            <v/>
          </cell>
          <cell r="R108" t="str">
            <v/>
          </cell>
        </row>
        <row r="109">
          <cell r="B109" t="str">
            <v/>
          </cell>
          <cell r="C109" t="str">
            <v/>
          </cell>
          <cell r="D109" t="str">
            <v/>
          </cell>
          <cell r="Q109" t="str">
            <v/>
          </cell>
          <cell r="R109" t="str">
            <v/>
          </cell>
        </row>
        <row r="110">
          <cell r="B110" t="str">
            <v/>
          </cell>
          <cell r="C110" t="str">
            <v/>
          </cell>
          <cell r="D110" t="str">
            <v/>
          </cell>
          <cell r="Q110" t="str">
            <v/>
          </cell>
          <cell r="R110" t="str">
            <v/>
          </cell>
        </row>
        <row r="111">
          <cell r="B111" t="str">
            <v/>
          </cell>
          <cell r="C111" t="str">
            <v/>
          </cell>
          <cell r="D111" t="str">
            <v/>
          </cell>
          <cell r="Q111" t="str">
            <v/>
          </cell>
          <cell r="R111" t="str">
            <v/>
          </cell>
        </row>
        <row r="112">
          <cell r="B112" t="str">
            <v/>
          </cell>
          <cell r="C112" t="str">
            <v/>
          </cell>
          <cell r="D112" t="str">
            <v/>
          </cell>
          <cell r="Q112" t="str">
            <v/>
          </cell>
          <cell r="R112" t="str">
            <v/>
          </cell>
        </row>
        <row r="113">
          <cell r="B113" t="str">
            <v/>
          </cell>
          <cell r="C113" t="str">
            <v/>
          </cell>
          <cell r="D113" t="str">
            <v/>
          </cell>
          <cell r="Q113" t="str">
            <v/>
          </cell>
          <cell r="R113" t="str">
            <v/>
          </cell>
        </row>
        <row r="114">
          <cell r="B114" t="str">
            <v/>
          </cell>
          <cell r="C114" t="str">
            <v/>
          </cell>
          <cell r="D114" t="str">
            <v/>
          </cell>
          <cell r="Q114" t="str">
            <v/>
          </cell>
          <cell r="R114" t="str">
            <v/>
          </cell>
        </row>
        <row r="115">
          <cell r="B115" t="str">
            <v/>
          </cell>
          <cell r="C115" t="str">
            <v/>
          </cell>
          <cell r="D115" t="str">
            <v/>
          </cell>
          <cell r="Q115" t="str">
            <v/>
          </cell>
          <cell r="R115" t="str">
            <v/>
          </cell>
        </row>
        <row r="116">
          <cell r="B116" t="str">
            <v/>
          </cell>
          <cell r="C116" t="str">
            <v/>
          </cell>
          <cell r="D116" t="str">
            <v/>
          </cell>
          <cell r="Q116" t="str">
            <v/>
          </cell>
          <cell r="R116" t="str">
            <v/>
          </cell>
        </row>
        <row r="117">
          <cell r="B117" t="str">
            <v/>
          </cell>
          <cell r="C117" t="str">
            <v/>
          </cell>
          <cell r="D117" t="str">
            <v/>
          </cell>
          <cell r="Q117" t="str">
            <v/>
          </cell>
          <cell r="R117" t="str">
            <v/>
          </cell>
        </row>
        <row r="118">
          <cell r="B118" t="str">
            <v/>
          </cell>
          <cell r="C118" t="str">
            <v/>
          </cell>
          <cell r="D118" t="str">
            <v/>
          </cell>
          <cell r="Q118" t="str">
            <v/>
          </cell>
          <cell r="R118" t="str">
            <v/>
          </cell>
        </row>
        <row r="119">
          <cell r="B119" t="str">
            <v/>
          </cell>
          <cell r="C119" t="str">
            <v/>
          </cell>
          <cell r="D119" t="str">
            <v/>
          </cell>
          <cell r="Q119" t="str">
            <v/>
          </cell>
          <cell r="R119" t="str">
            <v/>
          </cell>
        </row>
        <row r="120">
          <cell r="A120" t="str">
            <v>보강수로관;500500</v>
          </cell>
          <cell r="B120" t="str">
            <v>보강수로관</v>
          </cell>
          <cell r="C120" t="str">
            <v>500*500*2000㎜</v>
          </cell>
          <cell r="D120" t="str">
            <v>본</v>
          </cell>
          <cell r="E120">
            <v>115</v>
          </cell>
          <cell r="F120">
            <v>108</v>
          </cell>
          <cell r="I120">
            <v>93</v>
          </cell>
          <cell r="Q120">
            <v>316</v>
          </cell>
          <cell r="R120">
            <v>316</v>
          </cell>
        </row>
        <row r="121">
          <cell r="A121" t="str">
            <v>보강수로관;800700</v>
          </cell>
          <cell r="B121" t="str">
            <v>보강수로관</v>
          </cell>
          <cell r="C121" t="str">
            <v>800*700*2000㎜</v>
          </cell>
          <cell r="D121" t="str">
            <v>본</v>
          </cell>
          <cell r="H121">
            <v>25</v>
          </cell>
          <cell r="Q121">
            <v>25</v>
          </cell>
          <cell r="R121">
            <v>25</v>
          </cell>
        </row>
        <row r="122">
          <cell r="A122" t="str">
            <v>보강수로관;12001000</v>
          </cell>
          <cell r="B122" t="str">
            <v>보강수로관</v>
          </cell>
          <cell r="C122" t="str">
            <v>1200*1000*2000㎜</v>
          </cell>
          <cell r="D122" t="str">
            <v>본</v>
          </cell>
          <cell r="G122">
            <v>45</v>
          </cell>
          <cell r="Q122">
            <v>45</v>
          </cell>
          <cell r="R122">
            <v>45</v>
          </cell>
        </row>
        <row r="123">
          <cell r="A123" t="str">
            <v>건널목수로관;800700</v>
          </cell>
          <cell r="B123" t="str">
            <v>이형수로관</v>
          </cell>
          <cell r="C123" t="str">
            <v>800*700*2000mm</v>
          </cell>
          <cell r="D123" t="str">
            <v>본</v>
          </cell>
          <cell r="H123">
            <v>9</v>
          </cell>
          <cell r="Q123">
            <v>9</v>
          </cell>
          <cell r="R123">
            <v>9</v>
          </cell>
        </row>
        <row r="124">
          <cell r="A124" t="str">
            <v>건널목수로관;500500</v>
          </cell>
          <cell r="B124" t="str">
            <v>이형수로관</v>
          </cell>
          <cell r="C124" t="str">
            <v>500*500*2000mm</v>
          </cell>
          <cell r="D124" t="str">
            <v>본</v>
          </cell>
          <cell r="I124">
            <v>12</v>
          </cell>
          <cell r="Q124">
            <v>12</v>
          </cell>
          <cell r="R124">
            <v>12</v>
          </cell>
        </row>
        <row r="125">
          <cell r="B125" t="str">
            <v>급수관</v>
          </cell>
          <cell r="R125">
            <v>117.44</v>
          </cell>
        </row>
        <row r="126">
          <cell r="B126" t="str">
            <v>종      별</v>
          </cell>
          <cell r="C126" t="str">
            <v>노     선     명</v>
          </cell>
          <cell r="E126" t="str">
            <v>흥부제1호용수지거</v>
          </cell>
          <cell r="F126" t="str">
            <v>흥부제2호용수지거</v>
          </cell>
        </row>
        <row r="127">
          <cell r="C127" t="str">
            <v>위            치</v>
          </cell>
          <cell r="E127" t="str">
            <v>급수관조서 참조</v>
          </cell>
          <cell r="F127" t="str">
            <v>급수관조서 참조</v>
          </cell>
        </row>
        <row r="128">
          <cell r="C128" t="str">
            <v>호            형</v>
          </cell>
        </row>
        <row r="129">
          <cell r="C129" t="str">
            <v>재료 또는 치수</v>
          </cell>
          <cell r="D129" t="str">
            <v>B</v>
          </cell>
          <cell r="E129">
            <v>0.15</v>
          </cell>
          <cell r="F129">
            <v>0.15</v>
          </cell>
          <cell r="Q129" t="str">
            <v>소  계</v>
          </cell>
          <cell r="R129" t="str">
            <v>합  계</v>
          </cell>
        </row>
        <row r="130">
          <cell r="D130" t="str">
            <v>D</v>
          </cell>
          <cell r="Q130">
            <v>-2</v>
          </cell>
          <cell r="R130">
            <v>-2</v>
          </cell>
        </row>
        <row r="131">
          <cell r="D131" t="str">
            <v>개소</v>
          </cell>
          <cell r="E131" t="str">
            <v/>
          </cell>
          <cell r="F131" t="str">
            <v/>
          </cell>
        </row>
        <row r="132">
          <cell r="D132" t="str">
            <v>L</v>
          </cell>
          <cell r="E132" t="str">
            <v/>
          </cell>
          <cell r="F132" t="str">
            <v/>
          </cell>
          <cell r="Q132">
            <v>0</v>
          </cell>
          <cell r="R132">
            <v>0</v>
          </cell>
        </row>
        <row r="133">
          <cell r="A133" t="str">
            <v>터파기</v>
          </cell>
          <cell r="B133" t="str">
            <v>터파기</v>
          </cell>
          <cell r="C133" t="str">
            <v>(TypeⅠ,중기100%)</v>
          </cell>
          <cell r="D133" t="str">
            <v>㎥</v>
          </cell>
          <cell r="E133">
            <v>9.36</v>
          </cell>
          <cell r="F133">
            <v>9.36</v>
          </cell>
          <cell r="Q133">
            <v>18.72</v>
          </cell>
          <cell r="R133">
            <v>18.72</v>
          </cell>
        </row>
        <row r="134">
          <cell r="A134" t="str">
            <v>되메움</v>
          </cell>
          <cell r="B134" t="str">
            <v>되메우고다짐</v>
          </cell>
          <cell r="C134" t="str">
            <v>(대형장비)</v>
          </cell>
          <cell r="D134" t="str">
            <v>㎥</v>
          </cell>
          <cell r="E134">
            <v>8.8800000000000008</v>
          </cell>
          <cell r="F134">
            <v>8.8800000000000008</v>
          </cell>
          <cell r="Q134">
            <v>17.760000000000002</v>
          </cell>
          <cell r="R134">
            <v>17.760000000000002</v>
          </cell>
        </row>
        <row r="135">
          <cell r="A135" t="str">
            <v>잔토처리</v>
          </cell>
          <cell r="B135" t="str">
            <v>잔토처리</v>
          </cell>
          <cell r="C135" t="str">
            <v>(굴착기0.7㎥)</v>
          </cell>
          <cell r="D135" t="str">
            <v>㎥</v>
          </cell>
          <cell r="E135">
            <v>0.47999999999999865</v>
          </cell>
          <cell r="F135">
            <v>0.47999999999999865</v>
          </cell>
          <cell r="Q135">
            <v>0.9599999999999973</v>
          </cell>
          <cell r="R135">
            <v>0.9599999999999973</v>
          </cell>
        </row>
        <row r="136">
          <cell r="A136" t="str">
            <v>수천공;500</v>
          </cell>
          <cell r="B136" t="str">
            <v>수로관천공및접합</v>
          </cell>
          <cell r="C136" t="str">
            <v>(H500*Φ150㎜)</v>
          </cell>
          <cell r="D136" t="str">
            <v>EA</v>
          </cell>
          <cell r="E136">
            <v>8</v>
          </cell>
          <cell r="F136">
            <v>8</v>
          </cell>
          <cell r="Q136">
            <v>16</v>
          </cell>
          <cell r="R136">
            <v>16</v>
          </cell>
        </row>
        <row r="137">
          <cell r="A137" t="str">
            <v>급수;150</v>
          </cell>
          <cell r="B137" t="str">
            <v>급수관부설</v>
          </cell>
          <cell r="C137" t="str">
            <v>(Φ150㎜)</v>
          </cell>
          <cell r="D137" t="str">
            <v>m</v>
          </cell>
          <cell r="E137">
            <v>24</v>
          </cell>
          <cell r="F137">
            <v>24</v>
          </cell>
          <cell r="Q137">
            <v>48</v>
          </cell>
          <cell r="R137">
            <v>48</v>
          </cell>
        </row>
        <row r="138">
          <cell r="A138" t="str">
            <v>급수개폐기설치</v>
          </cell>
          <cell r="B138" t="str">
            <v>급수개폐기설치</v>
          </cell>
          <cell r="C138" t="str">
            <v>(Φ150㎜)</v>
          </cell>
          <cell r="D138" t="str">
            <v>조</v>
          </cell>
          <cell r="E138">
            <v>8</v>
          </cell>
          <cell r="F138">
            <v>8</v>
          </cell>
          <cell r="Q138">
            <v>16</v>
          </cell>
          <cell r="R138">
            <v>16</v>
          </cell>
        </row>
        <row r="139">
          <cell r="B139" t="str">
            <v/>
          </cell>
          <cell r="C139" t="str">
            <v/>
          </cell>
          <cell r="D139" t="str">
            <v/>
          </cell>
          <cell r="Q139" t="str">
            <v/>
          </cell>
          <cell r="R139" t="str">
            <v/>
          </cell>
        </row>
        <row r="142">
          <cell r="B142" t="str">
            <v/>
          </cell>
          <cell r="C142" t="str">
            <v/>
          </cell>
          <cell r="D142" t="str">
            <v/>
          </cell>
          <cell r="Q142" t="str">
            <v/>
          </cell>
          <cell r="R142" t="str">
            <v/>
          </cell>
        </row>
        <row r="143">
          <cell r="B143" t="str">
            <v/>
          </cell>
          <cell r="C143" t="str">
            <v/>
          </cell>
          <cell r="D143" t="str">
            <v/>
          </cell>
          <cell r="Q143" t="str">
            <v/>
          </cell>
          <cell r="R143" t="str">
            <v/>
          </cell>
        </row>
        <row r="144">
          <cell r="B144" t="str">
            <v/>
          </cell>
          <cell r="C144" t="str">
            <v/>
          </cell>
          <cell r="D144" t="str">
            <v/>
          </cell>
          <cell r="Q144" t="str">
            <v/>
          </cell>
          <cell r="R144" t="str">
            <v/>
          </cell>
        </row>
        <row r="145">
          <cell r="B145" t="str">
            <v/>
          </cell>
          <cell r="C145" t="str">
            <v/>
          </cell>
          <cell r="D145" t="str">
            <v/>
          </cell>
          <cell r="Q145" t="str">
            <v/>
          </cell>
          <cell r="R145" t="str">
            <v/>
          </cell>
        </row>
        <row r="146">
          <cell r="B146" t="str">
            <v/>
          </cell>
          <cell r="C146" t="str">
            <v/>
          </cell>
          <cell r="D146" t="str">
            <v/>
          </cell>
          <cell r="Q146" t="str">
            <v/>
          </cell>
          <cell r="R146" t="str">
            <v/>
          </cell>
        </row>
        <row r="147">
          <cell r="B147" t="str">
            <v/>
          </cell>
          <cell r="C147" t="str">
            <v/>
          </cell>
          <cell r="D147" t="str">
            <v/>
          </cell>
          <cell r="Q147" t="str">
            <v/>
          </cell>
          <cell r="R147" t="str">
            <v/>
          </cell>
        </row>
        <row r="148">
          <cell r="B148" t="str">
            <v/>
          </cell>
          <cell r="C148" t="str">
            <v/>
          </cell>
          <cell r="D148" t="str">
            <v/>
          </cell>
          <cell r="Q148" t="str">
            <v/>
          </cell>
          <cell r="R148" t="str">
            <v/>
          </cell>
        </row>
        <row r="149">
          <cell r="B149" t="str">
            <v/>
          </cell>
          <cell r="C149" t="str">
            <v/>
          </cell>
          <cell r="D149" t="str">
            <v/>
          </cell>
          <cell r="Q149" t="str">
            <v/>
          </cell>
          <cell r="R149" t="str">
            <v/>
          </cell>
        </row>
        <row r="150">
          <cell r="B150" t="str">
            <v/>
          </cell>
          <cell r="C150" t="str">
            <v/>
          </cell>
          <cell r="D150" t="str">
            <v/>
          </cell>
          <cell r="Q150" t="str">
            <v/>
          </cell>
          <cell r="R150" t="str">
            <v/>
          </cell>
        </row>
        <row r="151">
          <cell r="B151" t="str">
            <v/>
          </cell>
          <cell r="C151" t="str">
            <v/>
          </cell>
          <cell r="D151" t="str">
            <v/>
          </cell>
          <cell r="Q151" t="str">
            <v/>
          </cell>
          <cell r="R151" t="str">
            <v/>
          </cell>
        </row>
        <row r="152">
          <cell r="B152" t="str">
            <v/>
          </cell>
          <cell r="C152" t="str">
            <v/>
          </cell>
          <cell r="D152" t="str">
            <v/>
          </cell>
          <cell r="Q152" t="str">
            <v/>
          </cell>
          <cell r="R152" t="str">
            <v/>
          </cell>
        </row>
        <row r="153">
          <cell r="B153" t="str">
            <v/>
          </cell>
          <cell r="C153" t="str">
            <v/>
          </cell>
          <cell r="D153" t="str">
            <v/>
          </cell>
          <cell r="Q153" t="str">
            <v/>
          </cell>
          <cell r="R153" t="str">
            <v/>
          </cell>
        </row>
        <row r="154">
          <cell r="B154" t="str">
            <v/>
          </cell>
          <cell r="C154" t="str">
            <v/>
          </cell>
          <cell r="D154" t="str">
            <v/>
          </cell>
          <cell r="Q154" t="str">
            <v/>
          </cell>
          <cell r="R154" t="str">
            <v/>
          </cell>
        </row>
        <row r="155">
          <cell r="B155" t="str">
            <v/>
          </cell>
          <cell r="C155" t="str">
            <v/>
          </cell>
          <cell r="D155" t="str">
            <v/>
          </cell>
        </row>
        <row r="156">
          <cell r="B156" t="str">
            <v>진입로</v>
          </cell>
          <cell r="R156">
            <v>537.20000000000005</v>
          </cell>
        </row>
        <row r="157">
          <cell r="B157" t="str">
            <v>종      별</v>
          </cell>
          <cell r="C157" t="str">
            <v>노     선     명</v>
          </cell>
          <cell r="E157" t="str">
            <v>군자제1호배수지거</v>
          </cell>
          <cell r="F157" t="str">
            <v>군자제1호용수지거</v>
          </cell>
        </row>
        <row r="158">
          <cell r="C158" t="str">
            <v>위            치</v>
          </cell>
        </row>
        <row r="159">
          <cell r="C159" t="str">
            <v>호            형</v>
          </cell>
        </row>
        <row r="160">
          <cell r="C160" t="str">
            <v>재료 또는 치수</v>
          </cell>
          <cell r="D160" t="str">
            <v>B</v>
          </cell>
          <cell r="Q160" t="str">
            <v>소  계</v>
          </cell>
          <cell r="R160" t="str">
            <v>합  계</v>
          </cell>
        </row>
        <row r="161">
          <cell r="D161" t="str">
            <v>D</v>
          </cell>
          <cell r="Q161">
            <v>-2</v>
          </cell>
          <cell r="R161">
            <v>-2</v>
          </cell>
        </row>
        <row r="162">
          <cell r="D162" t="str">
            <v>개소</v>
          </cell>
          <cell r="E162">
            <v>2</v>
          </cell>
          <cell r="F162">
            <v>6</v>
          </cell>
        </row>
        <row r="163">
          <cell r="D163" t="str">
            <v>L</v>
          </cell>
          <cell r="E163" t="str">
            <v/>
          </cell>
          <cell r="F163" t="str">
            <v/>
          </cell>
          <cell r="Q163">
            <v>0</v>
          </cell>
          <cell r="R163">
            <v>0</v>
          </cell>
        </row>
        <row r="164">
          <cell r="A164" t="str">
            <v>터파기</v>
          </cell>
          <cell r="B164" t="str">
            <v>터파기</v>
          </cell>
          <cell r="C164" t="str">
            <v>(TypeⅠ,중기100%)</v>
          </cell>
          <cell r="D164" t="str">
            <v>㎥</v>
          </cell>
          <cell r="E164">
            <v>20</v>
          </cell>
          <cell r="F164">
            <v>36</v>
          </cell>
          <cell r="Q164">
            <v>56</v>
          </cell>
          <cell r="R164">
            <v>56</v>
          </cell>
        </row>
        <row r="165">
          <cell r="A165" t="str">
            <v>잔토처리</v>
          </cell>
          <cell r="B165" t="str">
            <v>잔토처리</v>
          </cell>
          <cell r="C165" t="str">
            <v>(굴착기0.7㎥)</v>
          </cell>
          <cell r="D165" t="str">
            <v>㎥</v>
          </cell>
          <cell r="E165">
            <v>20</v>
          </cell>
          <cell r="F165">
            <v>36</v>
          </cell>
          <cell r="Q165">
            <v>56</v>
          </cell>
          <cell r="R165">
            <v>56</v>
          </cell>
        </row>
        <row r="166">
          <cell r="A166" t="str">
            <v>콘크리트포장</v>
          </cell>
          <cell r="B166" t="str">
            <v>콘크리트포장</v>
          </cell>
          <cell r="C166" t="str">
            <v>(A-Type,t=20㎝)</v>
          </cell>
          <cell r="D166" t="str">
            <v>㎡</v>
          </cell>
          <cell r="E166">
            <v>144</v>
          </cell>
          <cell r="F166">
            <v>144</v>
          </cell>
          <cell r="Q166">
            <v>288</v>
          </cell>
          <cell r="R166">
            <v>288</v>
          </cell>
        </row>
        <row r="167">
          <cell r="A167" t="str">
            <v>보조기층</v>
          </cell>
          <cell r="B167" t="str">
            <v>보조기층포설</v>
          </cell>
          <cell r="C167" t="str">
            <v>(인력,소규모)</v>
          </cell>
          <cell r="D167" t="str">
            <v>㎥</v>
          </cell>
          <cell r="E167">
            <v>28.8</v>
          </cell>
          <cell r="F167">
            <v>28.8</v>
          </cell>
          <cell r="Q167">
            <v>57.6</v>
          </cell>
          <cell r="R167">
            <v>57.6</v>
          </cell>
        </row>
        <row r="168">
          <cell r="A168" t="str">
            <v>거푸집;6;5</v>
          </cell>
          <cell r="B168" t="str">
            <v>합판거푸집</v>
          </cell>
          <cell r="C168" t="str">
            <v>(6회,H=0∼7m)</v>
          </cell>
          <cell r="D168" t="str">
            <v>㎡</v>
          </cell>
          <cell r="E168">
            <v>10</v>
          </cell>
          <cell r="F168">
            <v>12</v>
          </cell>
          <cell r="Q168">
            <v>22</v>
          </cell>
          <cell r="R168">
            <v>22</v>
          </cell>
        </row>
        <row r="169">
          <cell r="B169" t="str">
            <v/>
          </cell>
          <cell r="C169" t="str">
            <v/>
          </cell>
          <cell r="D169" t="str">
            <v/>
          </cell>
          <cell r="Q169" t="str">
            <v/>
          </cell>
          <cell r="R169" t="str">
            <v/>
          </cell>
        </row>
        <row r="170">
          <cell r="B170" t="str">
            <v/>
          </cell>
          <cell r="C170" t="str">
            <v/>
          </cell>
          <cell r="D170" t="str">
            <v/>
          </cell>
          <cell r="Q170" t="str">
            <v/>
          </cell>
          <cell r="R170" t="str">
            <v/>
          </cell>
        </row>
        <row r="173">
          <cell r="B173" t="str">
            <v/>
          </cell>
          <cell r="C173" t="str">
            <v/>
          </cell>
          <cell r="D173" t="str">
            <v/>
          </cell>
          <cell r="Q173" t="str">
            <v/>
          </cell>
          <cell r="R173" t="str">
            <v/>
          </cell>
        </row>
        <row r="174">
          <cell r="B174" t="str">
            <v/>
          </cell>
          <cell r="C174" t="str">
            <v/>
          </cell>
          <cell r="D174" t="str">
            <v/>
          </cell>
          <cell r="Q174" t="str">
            <v/>
          </cell>
          <cell r="R174" t="str">
            <v/>
          </cell>
        </row>
        <row r="175">
          <cell r="B175" t="str">
            <v/>
          </cell>
          <cell r="C175" t="str">
            <v/>
          </cell>
          <cell r="D175" t="str">
            <v/>
          </cell>
          <cell r="Q175" t="str">
            <v/>
          </cell>
          <cell r="R175" t="str">
            <v/>
          </cell>
        </row>
        <row r="176">
          <cell r="B176" t="str">
            <v/>
          </cell>
          <cell r="C176" t="str">
            <v/>
          </cell>
          <cell r="D176" t="str">
            <v/>
          </cell>
          <cell r="Q176" t="str">
            <v/>
          </cell>
          <cell r="R176" t="str">
            <v/>
          </cell>
        </row>
        <row r="177">
          <cell r="B177" t="str">
            <v/>
          </cell>
          <cell r="C177" t="str">
            <v/>
          </cell>
          <cell r="D177" t="str">
            <v/>
          </cell>
          <cell r="Q177" t="str">
            <v/>
          </cell>
          <cell r="R177" t="str">
            <v/>
          </cell>
        </row>
        <row r="178">
          <cell r="B178" t="str">
            <v/>
          </cell>
          <cell r="C178" t="str">
            <v/>
          </cell>
          <cell r="D178" t="str">
            <v/>
          </cell>
          <cell r="Q178" t="str">
            <v/>
          </cell>
          <cell r="R178" t="str">
            <v/>
          </cell>
        </row>
        <row r="179">
          <cell r="B179" t="str">
            <v/>
          </cell>
          <cell r="C179" t="str">
            <v/>
          </cell>
          <cell r="D179" t="str">
            <v/>
          </cell>
          <cell r="Q179" t="str">
            <v/>
          </cell>
          <cell r="R179" t="str">
            <v/>
          </cell>
        </row>
        <row r="180">
          <cell r="B180" t="str">
            <v/>
          </cell>
          <cell r="C180" t="str">
            <v/>
          </cell>
          <cell r="D180" t="str">
            <v/>
          </cell>
          <cell r="Q180" t="str">
            <v/>
          </cell>
          <cell r="R180" t="str">
            <v/>
          </cell>
        </row>
        <row r="181">
          <cell r="B181" t="str">
            <v/>
          </cell>
          <cell r="C181" t="str">
            <v/>
          </cell>
          <cell r="D181" t="str">
            <v/>
          </cell>
          <cell r="Q181" t="str">
            <v/>
          </cell>
          <cell r="R181" t="str">
            <v/>
          </cell>
        </row>
        <row r="182">
          <cell r="B182" t="str">
            <v/>
          </cell>
          <cell r="C182" t="str">
            <v/>
          </cell>
          <cell r="D182" t="str">
            <v/>
          </cell>
          <cell r="Q182" t="str">
            <v/>
          </cell>
          <cell r="R182" t="str">
            <v/>
          </cell>
        </row>
        <row r="183">
          <cell r="B183" t="str">
            <v/>
          </cell>
          <cell r="C183" t="str">
            <v/>
          </cell>
          <cell r="D183" t="str">
            <v/>
          </cell>
          <cell r="Q183" t="str">
            <v/>
          </cell>
          <cell r="R183" t="str">
            <v/>
          </cell>
        </row>
        <row r="184">
          <cell r="A184" t="str">
            <v>25-24-80</v>
          </cell>
          <cell r="B184" t="str">
            <v>레미콘</v>
          </cell>
          <cell r="C184" t="str">
            <v>25-24-80</v>
          </cell>
          <cell r="D184" t="str">
            <v>㎥</v>
          </cell>
          <cell r="E184">
            <v>28.8</v>
          </cell>
          <cell r="F184">
            <v>28.8</v>
          </cell>
          <cell r="Q184">
            <v>57.6</v>
          </cell>
          <cell r="R184">
            <v>57.6</v>
          </cell>
        </row>
        <row r="185">
          <cell r="B185" t="str">
            <v/>
          </cell>
          <cell r="C185" t="str">
            <v/>
          </cell>
          <cell r="D185" t="str">
            <v/>
          </cell>
          <cell r="Q185" t="str">
            <v/>
          </cell>
          <cell r="R185" t="str">
            <v/>
          </cell>
        </row>
        <row r="186">
          <cell r="B186" t="str">
            <v/>
          </cell>
          <cell r="C186" t="str">
            <v/>
          </cell>
          <cell r="D186" t="str">
            <v/>
          </cell>
        </row>
        <row r="187">
          <cell r="B187" t="str">
            <v>구조물헐기</v>
          </cell>
          <cell r="R187">
            <v>97</v>
          </cell>
        </row>
        <row r="188">
          <cell r="B188" t="str">
            <v>종      별</v>
          </cell>
          <cell r="C188" t="str">
            <v>노     선     명</v>
          </cell>
          <cell r="E188" t="str">
            <v>구조물헐기</v>
          </cell>
        </row>
        <row r="189">
          <cell r="C189" t="str">
            <v>위            치</v>
          </cell>
        </row>
        <row r="190">
          <cell r="C190" t="str">
            <v>호            형</v>
          </cell>
        </row>
        <row r="191">
          <cell r="C191" t="str">
            <v>재료 또는 치수</v>
          </cell>
          <cell r="D191" t="str">
            <v>B</v>
          </cell>
          <cell r="Q191" t="str">
            <v>소  계</v>
          </cell>
          <cell r="R191" t="str">
            <v>합  계</v>
          </cell>
        </row>
        <row r="192">
          <cell r="D192" t="str">
            <v>D</v>
          </cell>
          <cell r="Q192">
            <v>-1</v>
          </cell>
          <cell r="R192">
            <v>-1</v>
          </cell>
        </row>
        <row r="193">
          <cell r="D193" t="str">
            <v>개소</v>
          </cell>
        </row>
        <row r="194">
          <cell r="D194" t="str">
            <v>L</v>
          </cell>
          <cell r="Q194">
            <v>0</v>
          </cell>
          <cell r="R194">
            <v>0</v>
          </cell>
        </row>
        <row r="195">
          <cell r="A195">
            <v>11</v>
          </cell>
          <cell r="B195" t="str">
            <v>무근콘크리트헐기</v>
          </cell>
          <cell r="C195" t="str">
            <v>(t=30㎝미만)</v>
          </cell>
          <cell r="D195" t="str">
            <v>㎥</v>
          </cell>
          <cell r="E195" t="str">
            <v/>
          </cell>
          <cell r="Q195">
            <v>0</v>
          </cell>
          <cell r="R195">
            <v>0</v>
          </cell>
        </row>
        <row r="196">
          <cell r="A196" t="str">
            <v>철근헐기;29</v>
          </cell>
          <cell r="B196" t="str">
            <v>철근콘크리트헐기</v>
          </cell>
          <cell r="C196" t="str">
            <v>(t=30㎝미만)</v>
          </cell>
          <cell r="D196" t="str">
            <v>㎥</v>
          </cell>
          <cell r="E196">
            <v>17</v>
          </cell>
          <cell r="Q196">
            <v>17</v>
          </cell>
          <cell r="R196">
            <v>17</v>
          </cell>
        </row>
        <row r="197">
          <cell r="A197">
            <v>21</v>
          </cell>
          <cell r="B197" t="str">
            <v>폐기물처리</v>
          </cell>
          <cell r="C197" t="str">
            <v>(폐콘크리트)</v>
          </cell>
          <cell r="D197" t="str">
            <v>ton</v>
          </cell>
          <cell r="E197">
            <v>40</v>
          </cell>
          <cell r="Q197">
            <v>40</v>
          </cell>
          <cell r="R197">
            <v>40</v>
          </cell>
        </row>
        <row r="198">
          <cell r="A198" t="str">
            <v>21A</v>
          </cell>
          <cell r="B198" t="str">
            <v>폐기물운반</v>
          </cell>
          <cell r="C198" t="str">
            <v>(L=30㎞이내)</v>
          </cell>
          <cell r="D198" t="str">
            <v>ton</v>
          </cell>
          <cell r="E198">
            <v>40</v>
          </cell>
          <cell r="Q198">
            <v>40</v>
          </cell>
          <cell r="R198">
            <v>40</v>
          </cell>
        </row>
        <row r="199">
          <cell r="B199" t="str">
            <v/>
          </cell>
          <cell r="C199" t="str">
            <v/>
          </cell>
          <cell r="D199" t="str">
            <v/>
          </cell>
          <cell r="E199" t="str">
            <v/>
          </cell>
          <cell r="Q199" t="str">
            <v/>
          </cell>
          <cell r="R199" t="str">
            <v/>
          </cell>
        </row>
        <row r="200">
          <cell r="B200" t="str">
            <v/>
          </cell>
          <cell r="C200" t="str">
            <v/>
          </cell>
          <cell r="D200" t="str">
            <v/>
          </cell>
          <cell r="E200" t="str">
            <v/>
          </cell>
          <cell r="Q200" t="str">
            <v/>
          </cell>
          <cell r="R200" t="str">
            <v/>
          </cell>
        </row>
        <row r="201">
          <cell r="B201" t="str">
            <v/>
          </cell>
          <cell r="C201" t="str">
            <v/>
          </cell>
          <cell r="D201" t="str">
            <v/>
          </cell>
          <cell r="E201" t="str">
            <v/>
          </cell>
          <cell r="Q201" t="str">
            <v/>
          </cell>
          <cell r="R201" t="str">
            <v/>
          </cell>
        </row>
        <row r="202">
          <cell r="E202" t="str">
            <v/>
          </cell>
        </row>
        <row r="203">
          <cell r="E203" t="str">
            <v/>
          </cell>
        </row>
        <row r="204">
          <cell r="B204" t="str">
            <v/>
          </cell>
          <cell r="C204" t="str">
            <v/>
          </cell>
          <cell r="D204" t="str">
            <v/>
          </cell>
          <cell r="E204" t="str">
            <v/>
          </cell>
          <cell r="Q204" t="str">
            <v/>
          </cell>
          <cell r="R204" t="str">
            <v/>
          </cell>
        </row>
        <row r="205">
          <cell r="B205" t="str">
            <v/>
          </cell>
          <cell r="C205" t="str">
            <v/>
          </cell>
          <cell r="D205" t="str">
            <v/>
          </cell>
          <cell r="E205" t="str">
            <v/>
          </cell>
          <cell r="Q205" t="str">
            <v/>
          </cell>
          <cell r="R205" t="str">
            <v/>
          </cell>
        </row>
        <row r="206">
          <cell r="B206" t="str">
            <v/>
          </cell>
          <cell r="C206" t="str">
            <v/>
          </cell>
          <cell r="D206" t="str">
            <v/>
          </cell>
          <cell r="E206" t="str">
            <v/>
          </cell>
          <cell r="Q206" t="str">
            <v/>
          </cell>
          <cell r="R206" t="str">
            <v/>
          </cell>
        </row>
        <row r="207">
          <cell r="B207" t="str">
            <v/>
          </cell>
          <cell r="C207" t="str">
            <v/>
          </cell>
          <cell r="D207" t="str">
            <v/>
          </cell>
          <cell r="E207" t="str">
            <v/>
          </cell>
          <cell r="Q207" t="str">
            <v/>
          </cell>
          <cell r="R207" t="str">
            <v/>
          </cell>
        </row>
        <row r="208">
          <cell r="B208" t="str">
            <v/>
          </cell>
          <cell r="C208" t="str">
            <v/>
          </cell>
          <cell r="D208" t="str">
            <v/>
          </cell>
          <cell r="E208" t="str">
            <v/>
          </cell>
          <cell r="Q208" t="str">
            <v/>
          </cell>
          <cell r="R208" t="str">
            <v/>
          </cell>
        </row>
        <row r="209">
          <cell r="B209" t="str">
            <v/>
          </cell>
          <cell r="C209" t="str">
            <v/>
          </cell>
          <cell r="D209" t="str">
            <v/>
          </cell>
          <cell r="E209" t="str">
            <v/>
          </cell>
          <cell r="Q209" t="str">
            <v/>
          </cell>
          <cell r="R209" t="str">
            <v/>
          </cell>
        </row>
        <row r="210">
          <cell r="B210" t="str">
            <v/>
          </cell>
          <cell r="C210" t="str">
            <v/>
          </cell>
          <cell r="D210" t="str">
            <v/>
          </cell>
          <cell r="E210" t="str">
            <v/>
          </cell>
          <cell r="Q210" t="str">
            <v/>
          </cell>
          <cell r="R210" t="str">
            <v/>
          </cell>
        </row>
        <row r="211">
          <cell r="B211" t="str">
            <v/>
          </cell>
          <cell r="C211" t="str">
            <v/>
          </cell>
          <cell r="D211" t="str">
            <v/>
          </cell>
          <cell r="E211" t="str">
            <v/>
          </cell>
          <cell r="Q211" t="str">
            <v/>
          </cell>
          <cell r="R211" t="str">
            <v/>
          </cell>
        </row>
        <row r="212">
          <cell r="B212" t="str">
            <v/>
          </cell>
          <cell r="C212" t="str">
            <v/>
          </cell>
          <cell r="D212" t="str">
            <v/>
          </cell>
          <cell r="E212" t="str">
            <v/>
          </cell>
          <cell r="Q212" t="str">
            <v/>
          </cell>
          <cell r="R212" t="str">
            <v/>
          </cell>
        </row>
        <row r="213">
          <cell r="B213" t="str">
            <v/>
          </cell>
          <cell r="C213" t="str">
            <v/>
          </cell>
          <cell r="D213" t="str">
            <v/>
          </cell>
          <cell r="E213" t="str">
            <v/>
          </cell>
          <cell r="Q213" t="str">
            <v/>
          </cell>
          <cell r="R213" t="str">
            <v/>
          </cell>
        </row>
        <row r="214">
          <cell r="B214" t="str">
            <v/>
          </cell>
          <cell r="C214" t="str">
            <v/>
          </cell>
          <cell r="D214" t="str">
            <v/>
          </cell>
          <cell r="E214" t="str">
            <v/>
          </cell>
          <cell r="Q214" t="str">
            <v/>
          </cell>
          <cell r="R214" t="str">
            <v/>
          </cell>
        </row>
        <row r="215">
          <cell r="B215" t="str">
            <v/>
          </cell>
          <cell r="C215" t="str">
            <v/>
          </cell>
          <cell r="D215" t="str">
            <v/>
          </cell>
          <cell r="E215" t="str">
            <v/>
          </cell>
          <cell r="Q215" t="str">
            <v/>
          </cell>
          <cell r="R215" t="str">
            <v/>
          </cell>
        </row>
        <row r="216">
          <cell r="B216" t="str">
            <v/>
          </cell>
          <cell r="C216" t="str">
            <v/>
          </cell>
          <cell r="D216" t="str">
            <v/>
          </cell>
          <cell r="E216" t="str">
            <v/>
          </cell>
          <cell r="Q216" t="str">
            <v/>
          </cell>
          <cell r="R216" t="str">
            <v/>
          </cell>
        </row>
        <row r="217">
          <cell r="B217" t="str">
            <v/>
          </cell>
          <cell r="C217" t="str">
            <v/>
          </cell>
          <cell r="D217" t="str">
            <v/>
          </cell>
          <cell r="E217" t="str">
            <v/>
          </cell>
        </row>
      </sheetData>
      <sheetData sheetId="16">
        <row r="1">
          <cell r="B1" t="str">
            <v>총 Ⅰ</v>
          </cell>
        </row>
        <row r="2">
          <cell r="B2" t="str">
            <v>종      별</v>
          </cell>
          <cell r="C2" t="str">
            <v>공            종</v>
          </cell>
          <cell r="E2" t="str">
            <v>장하지구</v>
          </cell>
        </row>
        <row r="3">
          <cell r="C3" t="str">
            <v>위            치</v>
          </cell>
        </row>
        <row r="4">
          <cell r="C4" t="str">
            <v>호            형</v>
          </cell>
        </row>
        <row r="5">
          <cell r="C5" t="str">
            <v>재료 또는 치수</v>
          </cell>
          <cell r="D5" t="str">
            <v>B</v>
          </cell>
          <cell r="Q5" t="str">
            <v>소  계</v>
          </cell>
          <cell r="R5" t="str">
            <v>합  계</v>
          </cell>
        </row>
        <row r="6">
          <cell r="D6" t="str">
            <v>H</v>
          </cell>
          <cell r="Q6">
            <v>-1</v>
          </cell>
          <cell r="R6">
            <v>-1</v>
          </cell>
        </row>
        <row r="7">
          <cell r="D7" t="str">
            <v>개소</v>
          </cell>
        </row>
        <row r="8">
          <cell r="D8" t="str">
            <v>L</v>
          </cell>
          <cell r="Q8">
            <v>0</v>
          </cell>
          <cell r="R8">
            <v>0</v>
          </cell>
        </row>
        <row r="9">
          <cell r="B9" t="str">
            <v/>
          </cell>
          <cell r="C9" t="str">
            <v/>
          </cell>
          <cell r="D9" t="str">
            <v/>
          </cell>
          <cell r="E9" t="str">
            <v/>
          </cell>
          <cell r="Q9" t="str">
            <v/>
          </cell>
          <cell r="R9" t="str">
            <v/>
          </cell>
        </row>
        <row r="10">
          <cell r="A10" t="str">
            <v>가설사</v>
          </cell>
          <cell r="B10" t="str">
            <v>가설사무실(콘테이너)</v>
          </cell>
          <cell r="C10" t="str">
            <v>(3.0*6.0m,3개월)</v>
          </cell>
          <cell r="D10" t="str">
            <v>동</v>
          </cell>
          <cell r="E10">
            <v>1</v>
          </cell>
          <cell r="Q10">
            <v>1</v>
          </cell>
          <cell r="R10">
            <v>1</v>
          </cell>
        </row>
        <row r="11">
          <cell r="A11" t="str">
            <v>중덤</v>
          </cell>
          <cell r="B11" t="str">
            <v>중기운반</v>
          </cell>
          <cell r="C11" t="str">
            <v>(덤프15.0ton)</v>
          </cell>
          <cell r="D11" t="str">
            <v>대</v>
          </cell>
          <cell r="E11">
            <v>1</v>
          </cell>
          <cell r="Q11">
            <v>1</v>
          </cell>
          <cell r="R11">
            <v>1</v>
          </cell>
        </row>
        <row r="12">
          <cell r="A12" t="str">
            <v>중트</v>
          </cell>
          <cell r="B12" t="str">
            <v>중기운반</v>
          </cell>
          <cell r="C12" t="str">
            <v>(트레일러20ton)</v>
          </cell>
          <cell r="D12" t="str">
            <v>대</v>
          </cell>
          <cell r="E12">
            <v>1</v>
          </cell>
          <cell r="Q12">
            <v>1</v>
          </cell>
          <cell r="R12">
            <v>1</v>
          </cell>
        </row>
        <row r="13">
          <cell r="B13" t="str">
            <v/>
          </cell>
          <cell r="C13" t="str">
            <v/>
          </cell>
          <cell r="D13" t="str">
            <v/>
          </cell>
          <cell r="E13" t="str">
            <v/>
          </cell>
          <cell r="Q13" t="str">
            <v/>
          </cell>
          <cell r="R13" t="str">
            <v/>
          </cell>
        </row>
        <row r="14">
          <cell r="B14" t="str">
            <v/>
          </cell>
          <cell r="C14" t="str">
            <v/>
          </cell>
          <cell r="D14" t="str">
            <v/>
          </cell>
          <cell r="E14" t="str">
            <v/>
          </cell>
          <cell r="Q14" t="str">
            <v/>
          </cell>
          <cell r="R14" t="str">
            <v/>
          </cell>
        </row>
        <row r="15">
          <cell r="B15" t="str">
            <v/>
          </cell>
          <cell r="C15" t="str">
            <v/>
          </cell>
          <cell r="D15" t="str">
            <v/>
          </cell>
          <cell r="E15" t="str">
            <v/>
          </cell>
          <cell r="Q15" t="str">
            <v/>
          </cell>
          <cell r="R15" t="str">
            <v/>
          </cell>
        </row>
        <row r="16">
          <cell r="B16" t="str">
            <v/>
          </cell>
          <cell r="C16" t="str">
            <v/>
          </cell>
          <cell r="D16" t="str">
            <v/>
          </cell>
          <cell r="E16" t="str">
            <v/>
          </cell>
          <cell r="Q16" t="str">
            <v/>
          </cell>
          <cell r="R16" t="str">
            <v/>
          </cell>
        </row>
        <row r="17">
          <cell r="E17" t="str">
            <v/>
          </cell>
          <cell r="Q17" t="str">
            <v/>
          </cell>
          <cell r="R17" t="str">
            <v/>
          </cell>
        </row>
        <row r="18">
          <cell r="B18" t="str">
            <v/>
          </cell>
          <cell r="C18" t="str">
            <v/>
          </cell>
          <cell r="D18" t="str">
            <v/>
          </cell>
          <cell r="E18" t="str">
            <v/>
          </cell>
          <cell r="Q18" t="str">
            <v/>
          </cell>
          <cell r="R18" t="str">
            <v/>
          </cell>
        </row>
        <row r="19">
          <cell r="B19" t="str">
            <v/>
          </cell>
          <cell r="C19" t="str">
            <v/>
          </cell>
          <cell r="D19" t="str">
            <v/>
          </cell>
          <cell r="E19" t="str">
            <v/>
          </cell>
          <cell r="Q19" t="str">
            <v/>
          </cell>
          <cell r="R19" t="str">
            <v/>
          </cell>
        </row>
        <row r="20">
          <cell r="B20" t="str">
            <v/>
          </cell>
          <cell r="C20" t="str">
            <v/>
          </cell>
          <cell r="D20" t="str">
            <v/>
          </cell>
          <cell r="E20" t="str">
            <v/>
          </cell>
          <cell r="Q20" t="str">
            <v/>
          </cell>
          <cell r="R20" t="str">
            <v/>
          </cell>
        </row>
        <row r="21">
          <cell r="B21" t="str">
            <v/>
          </cell>
          <cell r="C21" t="str">
            <v/>
          </cell>
          <cell r="D21" t="str">
            <v/>
          </cell>
          <cell r="E21" t="str">
            <v/>
          </cell>
          <cell r="Q21" t="str">
            <v/>
          </cell>
          <cell r="R21" t="str">
            <v/>
          </cell>
        </row>
        <row r="22">
          <cell r="B22" t="str">
            <v/>
          </cell>
          <cell r="C22" t="str">
            <v/>
          </cell>
          <cell r="D22" t="str">
            <v/>
          </cell>
          <cell r="E22" t="str">
            <v/>
          </cell>
          <cell r="Q22" t="str">
            <v/>
          </cell>
          <cell r="R22" t="str">
            <v/>
          </cell>
        </row>
        <row r="23">
          <cell r="B23" t="str">
            <v/>
          </cell>
          <cell r="C23" t="str">
            <v/>
          </cell>
          <cell r="D23" t="str">
            <v/>
          </cell>
          <cell r="E23" t="str">
            <v/>
          </cell>
          <cell r="Q23" t="str">
            <v/>
          </cell>
          <cell r="R23" t="str">
            <v/>
          </cell>
        </row>
        <row r="24">
          <cell r="B24" t="str">
            <v/>
          </cell>
          <cell r="C24" t="str">
            <v/>
          </cell>
          <cell r="D24" t="str">
            <v/>
          </cell>
          <cell r="E24" t="str">
            <v/>
          </cell>
          <cell r="Q24" t="str">
            <v/>
          </cell>
          <cell r="R24" t="str">
            <v/>
          </cell>
        </row>
        <row r="25">
          <cell r="B25" t="str">
            <v/>
          </cell>
          <cell r="C25" t="str">
            <v/>
          </cell>
          <cell r="D25" t="str">
            <v/>
          </cell>
          <cell r="E25" t="str">
            <v/>
          </cell>
          <cell r="Q25" t="str">
            <v/>
          </cell>
          <cell r="R25" t="str">
            <v/>
          </cell>
        </row>
        <row r="26">
          <cell r="B26" t="str">
            <v/>
          </cell>
          <cell r="C26" t="str">
            <v/>
          </cell>
          <cell r="D26" t="str">
            <v/>
          </cell>
          <cell r="E26" t="str">
            <v/>
          </cell>
          <cell r="Q26" t="str">
            <v/>
          </cell>
          <cell r="R26" t="str">
            <v/>
          </cell>
        </row>
        <row r="27">
          <cell r="B27" t="str">
            <v/>
          </cell>
          <cell r="C27" t="str">
            <v/>
          </cell>
          <cell r="D27" t="str">
            <v/>
          </cell>
          <cell r="E27" t="str">
            <v/>
          </cell>
          <cell r="Q27" t="str">
            <v/>
          </cell>
          <cell r="R27" t="str">
            <v/>
          </cell>
        </row>
        <row r="28">
          <cell r="B28" t="str">
            <v/>
          </cell>
          <cell r="C28" t="str">
            <v/>
          </cell>
          <cell r="D28" t="str">
            <v/>
          </cell>
          <cell r="E28" t="str">
            <v/>
          </cell>
          <cell r="Q28" t="str">
            <v/>
          </cell>
          <cell r="R28" t="str">
            <v/>
          </cell>
        </row>
        <row r="29">
          <cell r="B29" t="str">
            <v/>
          </cell>
          <cell r="C29" t="str">
            <v/>
          </cell>
          <cell r="D29" t="str">
            <v/>
          </cell>
          <cell r="E29" t="str">
            <v/>
          </cell>
          <cell r="F29" t="str">
            <v/>
          </cell>
          <cell r="G29" t="str">
            <v/>
          </cell>
          <cell r="H29" t="str">
            <v/>
          </cell>
          <cell r="I29" t="str">
            <v/>
          </cell>
          <cell r="J29" t="str">
            <v/>
          </cell>
          <cell r="K29" t="str">
            <v/>
          </cell>
          <cell r="L29" t="str">
            <v/>
          </cell>
          <cell r="M29" t="str">
            <v/>
          </cell>
          <cell r="Q29" t="str">
            <v/>
          </cell>
          <cell r="R29" t="str">
            <v/>
          </cell>
        </row>
        <row r="30">
          <cell r="B30" t="str">
            <v/>
          </cell>
          <cell r="C30" t="str">
            <v/>
          </cell>
          <cell r="D30" t="str">
            <v/>
          </cell>
          <cell r="E30" t="str">
            <v/>
          </cell>
          <cell r="F30" t="str">
            <v/>
          </cell>
          <cell r="G30" t="str">
            <v/>
          </cell>
          <cell r="H30" t="str">
            <v/>
          </cell>
          <cell r="I30" t="str">
            <v/>
          </cell>
          <cell r="J30" t="str">
            <v/>
          </cell>
          <cell r="K30" t="str">
            <v/>
          </cell>
          <cell r="L30" t="str">
            <v/>
          </cell>
          <cell r="M30" t="str">
            <v/>
          </cell>
          <cell r="Q30" t="str">
            <v/>
          </cell>
          <cell r="R30" t="str">
            <v/>
          </cell>
        </row>
        <row r="31">
          <cell r="B31" t="str">
            <v/>
          </cell>
          <cell r="C31" t="str">
            <v/>
          </cell>
          <cell r="D31" t="str">
            <v/>
          </cell>
          <cell r="E31" t="str">
            <v/>
          </cell>
          <cell r="F31" t="str">
            <v/>
          </cell>
          <cell r="G31" t="str">
            <v/>
          </cell>
          <cell r="H31" t="str">
            <v/>
          </cell>
          <cell r="I31" t="str">
            <v/>
          </cell>
          <cell r="J31" t="str">
            <v/>
          </cell>
          <cell r="K31" t="str">
            <v/>
          </cell>
          <cell r="L31" t="str">
            <v/>
          </cell>
          <cell r="M31" t="str">
            <v/>
          </cell>
          <cell r="Q31" t="str">
            <v/>
          </cell>
          <cell r="R31" t="str">
            <v/>
          </cell>
        </row>
        <row r="32">
          <cell r="B32" t="str">
            <v>부대공사</v>
          </cell>
        </row>
        <row r="33">
          <cell r="B33" t="str">
            <v>종      별</v>
          </cell>
          <cell r="C33" t="str">
            <v>노     선     명</v>
          </cell>
          <cell r="E33" t="str">
            <v>장하지구</v>
          </cell>
        </row>
        <row r="34">
          <cell r="C34" t="str">
            <v>위            치</v>
          </cell>
        </row>
        <row r="35">
          <cell r="C35" t="str">
            <v>호            형</v>
          </cell>
        </row>
        <row r="36">
          <cell r="C36" t="str">
            <v>재료 또는 치수</v>
          </cell>
          <cell r="D36" t="str">
            <v>B</v>
          </cell>
          <cell r="Q36" t="str">
            <v>소  계</v>
          </cell>
          <cell r="R36" t="str">
            <v>합  계</v>
          </cell>
        </row>
        <row r="37">
          <cell r="D37" t="str">
            <v>H</v>
          </cell>
          <cell r="Q37">
            <v>-1</v>
          </cell>
          <cell r="R37">
            <v>-1</v>
          </cell>
        </row>
        <row r="38">
          <cell r="D38" t="str">
            <v>D</v>
          </cell>
        </row>
        <row r="39">
          <cell r="D39" t="str">
            <v>L</v>
          </cell>
          <cell r="Q39">
            <v>0</v>
          </cell>
          <cell r="R39">
            <v>0</v>
          </cell>
        </row>
        <row r="40">
          <cell r="B40" t="str">
            <v/>
          </cell>
          <cell r="C40" t="str">
            <v/>
          </cell>
          <cell r="D40" t="str">
            <v/>
          </cell>
          <cell r="Q40" t="str">
            <v/>
          </cell>
          <cell r="R40" t="str">
            <v/>
          </cell>
        </row>
        <row r="41">
          <cell r="A41" t="str">
            <v>가설사</v>
          </cell>
          <cell r="B41" t="str">
            <v>가설사무실(콘테이너)</v>
          </cell>
          <cell r="C41" t="str">
            <v>(3.0*6.0m,3개월)</v>
          </cell>
          <cell r="D41" t="str">
            <v>동</v>
          </cell>
          <cell r="E41">
            <v>1</v>
          </cell>
          <cell r="Q41">
            <v>1</v>
          </cell>
          <cell r="R41">
            <v>1</v>
          </cell>
        </row>
        <row r="42">
          <cell r="A42" t="str">
            <v>중덤</v>
          </cell>
          <cell r="B42" t="str">
            <v>중기운반</v>
          </cell>
          <cell r="C42" t="str">
            <v>(덤프15.0ton)</v>
          </cell>
          <cell r="D42" t="str">
            <v>대</v>
          </cell>
          <cell r="E42">
            <v>1</v>
          </cell>
          <cell r="Q42">
            <v>1</v>
          </cell>
          <cell r="R42">
            <v>1</v>
          </cell>
        </row>
        <row r="43">
          <cell r="A43" t="str">
            <v>중트</v>
          </cell>
          <cell r="B43" t="str">
            <v>중기운반</v>
          </cell>
          <cell r="C43" t="str">
            <v>(트레일러20ton)</v>
          </cell>
          <cell r="D43" t="str">
            <v>대</v>
          </cell>
          <cell r="E43">
            <v>1</v>
          </cell>
          <cell r="Q43">
            <v>1</v>
          </cell>
          <cell r="R43">
            <v>1</v>
          </cell>
        </row>
        <row r="44">
          <cell r="B44" t="str">
            <v/>
          </cell>
          <cell r="C44" t="str">
            <v/>
          </cell>
          <cell r="D44" t="str">
            <v/>
          </cell>
          <cell r="Q44" t="str">
            <v/>
          </cell>
          <cell r="R44" t="str">
            <v/>
          </cell>
        </row>
        <row r="45">
          <cell r="B45" t="str">
            <v/>
          </cell>
          <cell r="C45" t="str">
            <v/>
          </cell>
          <cell r="D45" t="str">
            <v/>
          </cell>
          <cell r="Q45" t="str">
            <v/>
          </cell>
          <cell r="R45" t="str">
            <v/>
          </cell>
        </row>
        <row r="46">
          <cell r="B46" t="str">
            <v/>
          </cell>
          <cell r="C46" t="str">
            <v/>
          </cell>
          <cell r="D46" t="str">
            <v/>
          </cell>
          <cell r="Q46" t="str">
            <v/>
          </cell>
          <cell r="R46" t="str">
            <v/>
          </cell>
        </row>
        <row r="47">
          <cell r="B47" t="str">
            <v/>
          </cell>
          <cell r="C47" t="str">
            <v/>
          </cell>
          <cell r="D47" t="str">
            <v/>
          </cell>
          <cell r="Q47" t="str">
            <v/>
          </cell>
          <cell r="R47" t="str">
            <v/>
          </cell>
        </row>
        <row r="48">
          <cell r="B48" t="str">
            <v/>
          </cell>
          <cell r="C48" t="str">
            <v/>
          </cell>
          <cell r="D48" t="str">
            <v/>
          </cell>
          <cell r="Q48" t="str">
            <v/>
          </cell>
          <cell r="R48" t="str">
            <v/>
          </cell>
        </row>
        <row r="49">
          <cell r="B49" t="str">
            <v/>
          </cell>
          <cell r="C49" t="str">
            <v/>
          </cell>
          <cell r="D49" t="str">
            <v/>
          </cell>
          <cell r="Q49" t="str">
            <v/>
          </cell>
          <cell r="R49" t="str">
            <v/>
          </cell>
        </row>
        <row r="50">
          <cell r="B50" t="str">
            <v/>
          </cell>
          <cell r="C50" t="str">
            <v/>
          </cell>
          <cell r="D50" t="str">
            <v/>
          </cell>
          <cell r="Q50" t="str">
            <v/>
          </cell>
          <cell r="R50" t="str">
            <v/>
          </cell>
        </row>
        <row r="51">
          <cell r="B51" t="str">
            <v/>
          </cell>
          <cell r="C51" t="str">
            <v/>
          </cell>
          <cell r="D51" t="str">
            <v/>
          </cell>
          <cell r="Q51" t="str">
            <v/>
          </cell>
          <cell r="R51" t="str">
            <v/>
          </cell>
        </row>
        <row r="52">
          <cell r="B52" t="str">
            <v/>
          </cell>
          <cell r="C52" t="str">
            <v/>
          </cell>
          <cell r="D52" t="str">
            <v/>
          </cell>
          <cell r="Q52" t="str">
            <v/>
          </cell>
          <cell r="R52" t="str">
            <v/>
          </cell>
        </row>
        <row r="53">
          <cell r="B53" t="str">
            <v/>
          </cell>
          <cell r="C53" t="str">
            <v/>
          </cell>
          <cell r="D53" t="str">
            <v/>
          </cell>
          <cell r="Q53" t="str">
            <v/>
          </cell>
          <cell r="R53" t="str">
            <v/>
          </cell>
        </row>
        <row r="54">
          <cell r="B54" t="str">
            <v/>
          </cell>
          <cell r="C54" t="str">
            <v/>
          </cell>
          <cell r="D54" t="str">
            <v/>
          </cell>
          <cell r="Q54" t="str">
            <v/>
          </cell>
          <cell r="R54" t="str">
            <v/>
          </cell>
        </row>
        <row r="55">
          <cell r="B55" t="str">
            <v/>
          </cell>
          <cell r="C55" t="str">
            <v/>
          </cell>
          <cell r="D55" t="str">
            <v/>
          </cell>
          <cell r="Q55" t="str">
            <v/>
          </cell>
          <cell r="R55" t="str">
            <v/>
          </cell>
        </row>
        <row r="56">
          <cell r="B56" t="str">
            <v/>
          </cell>
          <cell r="C56" t="str">
            <v/>
          </cell>
          <cell r="D56" t="str">
            <v/>
          </cell>
          <cell r="Q56" t="str">
            <v/>
          </cell>
          <cell r="R56" t="str">
            <v/>
          </cell>
        </row>
        <row r="57">
          <cell r="B57" t="str">
            <v/>
          </cell>
          <cell r="C57" t="str">
            <v/>
          </cell>
          <cell r="D57" t="str">
            <v/>
          </cell>
          <cell r="Q57" t="str">
            <v/>
          </cell>
          <cell r="R57" t="str">
            <v/>
          </cell>
        </row>
        <row r="58">
          <cell r="B58" t="str">
            <v/>
          </cell>
          <cell r="C58" t="str">
            <v/>
          </cell>
          <cell r="D58" t="str">
            <v/>
          </cell>
          <cell r="Q58" t="str">
            <v/>
          </cell>
          <cell r="R58" t="str">
            <v/>
          </cell>
        </row>
        <row r="59">
          <cell r="B59" t="str">
            <v/>
          </cell>
          <cell r="C59" t="str">
            <v/>
          </cell>
          <cell r="D59" t="str">
            <v/>
          </cell>
          <cell r="Q59" t="str">
            <v/>
          </cell>
          <cell r="R59" t="str">
            <v/>
          </cell>
        </row>
        <row r="60">
          <cell r="B60" t="str">
            <v/>
          </cell>
          <cell r="C60" t="str">
            <v/>
          </cell>
          <cell r="D60" t="str">
            <v/>
          </cell>
          <cell r="Q60" t="str">
            <v/>
          </cell>
          <cell r="R60" t="str">
            <v/>
          </cell>
        </row>
        <row r="61">
          <cell r="B61" t="str">
            <v/>
          </cell>
          <cell r="C61" t="str">
            <v/>
          </cell>
          <cell r="D61" t="str">
            <v/>
          </cell>
          <cell r="Q61" t="str">
            <v/>
          </cell>
          <cell r="R61" t="str">
            <v/>
          </cell>
        </row>
        <row r="62">
          <cell r="B62" t="str">
            <v/>
          </cell>
          <cell r="C62" t="str">
            <v/>
          </cell>
          <cell r="D62" t="str">
            <v/>
          </cell>
          <cell r="Q62" t="str">
            <v/>
          </cell>
          <cell r="R62" t="str">
            <v/>
          </cell>
        </row>
      </sheetData>
      <sheetData sheetId="17">
        <row r="12">
          <cell r="O12">
            <v>40</v>
          </cell>
        </row>
      </sheetData>
      <sheetData sheetId="18">
        <row r="23">
          <cell r="B23" t="str">
            <v>흥부제1호용수지거</v>
          </cell>
          <cell r="C23" t="str">
            <v>0+00~4+30</v>
          </cell>
          <cell r="D23">
            <v>230</v>
          </cell>
          <cell r="F23">
            <v>230</v>
          </cell>
        </row>
        <row r="26">
          <cell r="N26">
            <v>0</v>
          </cell>
        </row>
        <row r="27">
          <cell r="J27" t="str">
            <v/>
          </cell>
          <cell r="N27">
            <v>0</v>
          </cell>
        </row>
        <row r="28">
          <cell r="J28" t="str">
            <v/>
          </cell>
          <cell r="N28">
            <v>0</v>
          </cell>
        </row>
        <row r="29">
          <cell r="J29" t="str">
            <v/>
          </cell>
          <cell r="N29">
            <v>0</v>
          </cell>
        </row>
        <row r="30">
          <cell r="J30" t="str">
            <v/>
          </cell>
          <cell r="N30">
            <v>0</v>
          </cell>
        </row>
        <row r="31">
          <cell r="J31" t="str">
            <v/>
          </cell>
          <cell r="L31" t="str">
            <v/>
          </cell>
          <cell r="N31">
            <v>0</v>
          </cell>
        </row>
        <row r="32">
          <cell r="J32" t="str">
            <v/>
          </cell>
          <cell r="N32">
            <v>0</v>
          </cell>
        </row>
        <row r="33">
          <cell r="J33" t="str">
            <v/>
          </cell>
          <cell r="L33" t="str">
            <v/>
          </cell>
          <cell r="O33" t="str">
            <v/>
          </cell>
        </row>
        <row r="34">
          <cell r="J34" t="str">
            <v/>
          </cell>
          <cell r="L34" t="str">
            <v/>
          </cell>
          <cell r="N34">
            <v>0</v>
          </cell>
        </row>
        <row r="35">
          <cell r="J35" t="str">
            <v/>
          </cell>
          <cell r="L35" t="str">
            <v/>
          </cell>
          <cell r="N35">
            <v>0</v>
          </cell>
        </row>
        <row r="36">
          <cell r="J36" t="str">
            <v/>
          </cell>
          <cell r="L36" t="str">
            <v/>
          </cell>
          <cell r="O36" t="str">
            <v/>
          </cell>
        </row>
        <row r="37">
          <cell r="J37" t="str">
            <v/>
          </cell>
          <cell r="L37" t="str">
            <v/>
          </cell>
          <cell r="N37">
            <v>0</v>
          </cell>
        </row>
        <row r="38">
          <cell r="J38" t="str">
            <v/>
          </cell>
          <cell r="L38" t="str">
            <v/>
          </cell>
          <cell r="N38">
            <v>0</v>
          </cell>
        </row>
        <row r="39">
          <cell r="J39" t="str">
            <v/>
          </cell>
          <cell r="L39" t="str">
            <v/>
          </cell>
          <cell r="N39">
            <v>0</v>
          </cell>
        </row>
        <row r="40">
          <cell r="J40" t="str">
            <v/>
          </cell>
          <cell r="L40" t="str">
            <v/>
          </cell>
          <cell r="N40">
            <v>0</v>
          </cell>
        </row>
        <row r="41">
          <cell r="A41" t="str">
            <v>흥부제1호용수지거</v>
          </cell>
          <cell r="B41" t="str">
            <v>계</v>
          </cell>
          <cell r="C41">
            <v>230</v>
          </cell>
          <cell r="D41">
            <v>230</v>
          </cell>
          <cell r="E41">
            <v>0</v>
          </cell>
          <cell r="F41">
            <v>230</v>
          </cell>
          <cell r="G41">
            <v>0</v>
          </cell>
          <cell r="H41">
            <v>0</v>
          </cell>
          <cell r="I41">
            <v>0</v>
          </cell>
          <cell r="J41">
            <v>0</v>
          </cell>
          <cell r="K41">
            <v>0</v>
          </cell>
          <cell r="L41">
            <v>0</v>
          </cell>
          <cell r="M41">
            <v>0</v>
          </cell>
          <cell r="N41">
            <v>0</v>
          </cell>
          <cell r="O41">
            <v>0</v>
          </cell>
          <cell r="P41">
            <v>0</v>
          </cell>
          <cell r="Q41">
            <v>0</v>
          </cell>
          <cell r="R41">
            <v>0</v>
          </cell>
        </row>
        <row r="42">
          <cell r="E42" t="str">
            <v/>
          </cell>
          <cell r="J42" t="str">
            <v/>
          </cell>
          <cell r="L42" t="str">
            <v/>
          </cell>
          <cell r="O42" t="str">
            <v/>
          </cell>
        </row>
        <row r="43">
          <cell r="B43" t="str">
            <v>흥부제2호용수지거</v>
          </cell>
          <cell r="C43" t="str">
            <v>0+00~4+16</v>
          </cell>
          <cell r="D43">
            <v>216</v>
          </cell>
          <cell r="F43">
            <v>216</v>
          </cell>
        </row>
        <row r="46">
          <cell r="N46">
            <v>0</v>
          </cell>
        </row>
        <row r="47">
          <cell r="J47" t="str">
            <v/>
          </cell>
          <cell r="N47">
            <v>0</v>
          </cell>
        </row>
        <row r="48">
          <cell r="J48" t="str">
            <v/>
          </cell>
          <cell r="N48">
            <v>0</v>
          </cell>
        </row>
        <row r="49">
          <cell r="J49" t="str">
            <v/>
          </cell>
          <cell r="N49">
            <v>0</v>
          </cell>
        </row>
        <row r="50">
          <cell r="J50" t="str">
            <v/>
          </cell>
          <cell r="N50">
            <v>0</v>
          </cell>
        </row>
        <row r="51">
          <cell r="J51" t="str">
            <v/>
          </cell>
          <cell r="L51" t="str">
            <v/>
          </cell>
          <cell r="N51">
            <v>0</v>
          </cell>
        </row>
        <row r="52">
          <cell r="J52" t="str">
            <v/>
          </cell>
          <cell r="N52">
            <v>0</v>
          </cell>
        </row>
        <row r="53">
          <cell r="J53" t="str">
            <v/>
          </cell>
          <cell r="L53" t="str">
            <v/>
          </cell>
          <cell r="O53" t="str">
            <v/>
          </cell>
        </row>
        <row r="54">
          <cell r="J54" t="str">
            <v/>
          </cell>
          <cell r="L54" t="str">
            <v/>
          </cell>
          <cell r="N54">
            <v>0</v>
          </cell>
        </row>
        <row r="55">
          <cell r="J55" t="str">
            <v/>
          </cell>
          <cell r="L55" t="str">
            <v/>
          </cell>
          <cell r="O55" t="str">
            <v/>
          </cell>
        </row>
        <row r="56">
          <cell r="J56" t="str">
            <v/>
          </cell>
          <cell r="L56" t="str">
            <v/>
          </cell>
          <cell r="N56">
            <v>0</v>
          </cell>
        </row>
        <row r="57">
          <cell r="J57" t="str">
            <v/>
          </cell>
          <cell r="L57" t="str">
            <v/>
          </cell>
          <cell r="N57">
            <v>0</v>
          </cell>
        </row>
        <row r="58">
          <cell r="J58" t="str">
            <v/>
          </cell>
          <cell r="L58" t="str">
            <v/>
          </cell>
          <cell r="N58">
            <v>0</v>
          </cell>
        </row>
        <row r="59">
          <cell r="J59" t="str">
            <v/>
          </cell>
          <cell r="L59" t="str">
            <v/>
          </cell>
          <cell r="N59">
            <v>0</v>
          </cell>
        </row>
        <row r="60">
          <cell r="A60" t="str">
            <v>흥부제2호용수지거</v>
          </cell>
          <cell r="B60" t="str">
            <v>계</v>
          </cell>
          <cell r="C60">
            <v>216</v>
          </cell>
          <cell r="D60">
            <v>216</v>
          </cell>
          <cell r="E60">
            <v>0</v>
          </cell>
          <cell r="F60">
            <v>216</v>
          </cell>
          <cell r="G60">
            <v>0</v>
          </cell>
          <cell r="H60">
            <v>0</v>
          </cell>
          <cell r="I60">
            <v>0</v>
          </cell>
          <cell r="J60">
            <v>0</v>
          </cell>
          <cell r="K60">
            <v>0</v>
          </cell>
          <cell r="L60">
            <v>0</v>
          </cell>
          <cell r="M60">
            <v>0</v>
          </cell>
          <cell r="N60">
            <v>0</v>
          </cell>
          <cell r="O60">
            <v>0</v>
          </cell>
          <cell r="P60">
            <v>0</v>
          </cell>
          <cell r="Q60">
            <v>0</v>
          </cell>
          <cell r="R60">
            <v>0</v>
          </cell>
        </row>
        <row r="61">
          <cell r="E61" t="str">
            <v/>
          </cell>
          <cell r="J61" t="str">
            <v/>
          </cell>
          <cell r="L61" t="str">
            <v/>
          </cell>
          <cell r="O61" t="str">
            <v/>
          </cell>
        </row>
        <row r="62">
          <cell r="B62" t="str">
            <v>군자제1호배수지거</v>
          </cell>
          <cell r="C62" t="str">
            <v>0+00~1+40</v>
          </cell>
          <cell r="N62">
            <v>90</v>
          </cell>
          <cell r="P62">
            <v>90</v>
          </cell>
        </row>
        <row r="63">
          <cell r="C63" t="str">
            <v>1+40~2+22</v>
          </cell>
          <cell r="I63">
            <v>32</v>
          </cell>
          <cell r="K63">
            <v>32</v>
          </cell>
        </row>
        <row r="64">
          <cell r="C64" t="str">
            <v>2+22~2+30</v>
          </cell>
          <cell r="I64">
            <v>8</v>
          </cell>
          <cell r="M64">
            <v>8</v>
          </cell>
        </row>
        <row r="65">
          <cell r="C65" t="str">
            <v>2+30~2+48</v>
          </cell>
          <cell r="I65">
            <v>18</v>
          </cell>
          <cell r="K65">
            <v>18</v>
          </cell>
          <cell r="N65">
            <v>0</v>
          </cell>
        </row>
        <row r="66">
          <cell r="C66" t="str">
            <v>2+48~3+08</v>
          </cell>
          <cell r="I66">
            <v>10</v>
          </cell>
          <cell r="M66">
            <v>10</v>
          </cell>
          <cell r="N66">
            <v>0</v>
          </cell>
        </row>
        <row r="67">
          <cell r="J67" t="str">
            <v/>
          </cell>
          <cell r="N67">
            <v>0</v>
          </cell>
        </row>
        <row r="68">
          <cell r="J68" t="str">
            <v/>
          </cell>
          <cell r="N68">
            <v>0</v>
          </cell>
        </row>
        <row r="69">
          <cell r="J69" t="str">
            <v/>
          </cell>
          <cell r="N69">
            <v>0</v>
          </cell>
        </row>
        <row r="70">
          <cell r="J70" t="str">
            <v/>
          </cell>
          <cell r="L70" t="str">
            <v/>
          </cell>
          <cell r="N70">
            <v>0</v>
          </cell>
        </row>
        <row r="71">
          <cell r="J71" t="str">
            <v/>
          </cell>
          <cell r="N71">
            <v>0</v>
          </cell>
        </row>
        <row r="72">
          <cell r="J72" t="str">
            <v/>
          </cell>
          <cell r="L72" t="str">
            <v/>
          </cell>
          <cell r="O72" t="str">
            <v/>
          </cell>
        </row>
        <row r="73">
          <cell r="J73" t="str">
            <v/>
          </cell>
          <cell r="L73" t="str">
            <v/>
          </cell>
          <cell r="N73">
            <v>0</v>
          </cell>
        </row>
        <row r="74">
          <cell r="J74" t="str">
            <v/>
          </cell>
          <cell r="L74" t="str">
            <v/>
          </cell>
          <cell r="O74" t="str">
            <v/>
          </cell>
        </row>
        <row r="75">
          <cell r="J75" t="str">
            <v/>
          </cell>
          <cell r="L75" t="str">
            <v/>
          </cell>
          <cell r="N75">
            <v>0</v>
          </cell>
        </row>
        <row r="76">
          <cell r="J76" t="str">
            <v/>
          </cell>
          <cell r="L76" t="str">
            <v/>
          </cell>
          <cell r="N76">
            <v>0</v>
          </cell>
        </row>
        <row r="77">
          <cell r="J77" t="str">
            <v/>
          </cell>
          <cell r="L77" t="str">
            <v/>
          </cell>
          <cell r="N77">
            <v>0</v>
          </cell>
        </row>
        <row r="78">
          <cell r="J78" t="str">
            <v/>
          </cell>
          <cell r="L78" t="str">
            <v/>
          </cell>
          <cell r="N78">
            <v>0</v>
          </cell>
        </row>
        <row r="79">
          <cell r="A79" t="str">
            <v>군자제1호배수지거</v>
          </cell>
          <cell r="B79" t="str">
            <v>계</v>
          </cell>
          <cell r="C79">
            <v>158</v>
          </cell>
          <cell r="D79">
            <v>0</v>
          </cell>
          <cell r="E79">
            <v>0</v>
          </cell>
          <cell r="F79">
            <v>0</v>
          </cell>
          <cell r="G79">
            <v>0</v>
          </cell>
          <cell r="H79">
            <v>0</v>
          </cell>
          <cell r="I79">
            <v>68</v>
          </cell>
          <cell r="J79">
            <v>0</v>
          </cell>
          <cell r="K79">
            <v>50</v>
          </cell>
          <cell r="L79">
            <v>0</v>
          </cell>
          <cell r="M79">
            <v>18</v>
          </cell>
          <cell r="N79">
            <v>90</v>
          </cell>
          <cell r="O79">
            <v>0</v>
          </cell>
          <cell r="P79">
            <v>90</v>
          </cell>
          <cell r="Q79">
            <v>0</v>
          </cell>
          <cell r="R79">
            <v>0</v>
          </cell>
        </row>
        <row r="80">
          <cell r="E80" t="str">
            <v/>
          </cell>
          <cell r="J80" t="str">
            <v/>
          </cell>
          <cell r="L80" t="str">
            <v/>
          </cell>
          <cell r="O80" t="str">
            <v/>
          </cell>
        </row>
        <row r="81">
          <cell r="B81" t="str">
            <v>군자제1호용수지거</v>
          </cell>
          <cell r="C81" t="str">
            <v>0+00~0+10</v>
          </cell>
          <cell r="D81">
            <v>10</v>
          </cell>
          <cell r="F81">
            <v>10</v>
          </cell>
        </row>
        <row r="82">
          <cell r="C82" t="str">
            <v>0+10~0+18</v>
          </cell>
          <cell r="D82">
            <v>8</v>
          </cell>
          <cell r="H82">
            <v>8</v>
          </cell>
        </row>
        <row r="83">
          <cell r="C83" t="str">
            <v>0+18~1+00</v>
          </cell>
          <cell r="D83">
            <v>32</v>
          </cell>
          <cell r="F83">
            <v>32</v>
          </cell>
        </row>
        <row r="84">
          <cell r="C84" t="str">
            <v>1+00~1+08</v>
          </cell>
          <cell r="D84">
            <v>8</v>
          </cell>
          <cell r="H84">
            <v>8</v>
          </cell>
        </row>
        <row r="85">
          <cell r="C85" t="str">
            <v>1+08~2+22</v>
          </cell>
          <cell r="D85">
            <v>64</v>
          </cell>
          <cell r="F85">
            <v>64</v>
          </cell>
          <cell r="J85" t="str">
            <v/>
          </cell>
        </row>
        <row r="86">
          <cell r="C86" t="str">
            <v>2+22~2+30</v>
          </cell>
          <cell r="D86">
            <v>8</v>
          </cell>
          <cell r="H86">
            <v>8</v>
          </cell>
          <cell r="J86" t="str">
            <v/>
          </cell>
        </row>
        <row r="87">
          <cell r="C87" t="str">
            <v>2+36~4+10</v>
          </cell>
          <cell r="D87">
            <v>80</v>
          </cell>
          <cell r="F87">
            <v>80</v>
          </cell>
          <cell r="J87" t="str">
            <v/>
          </cell>
        </row>
        <row r="88">
          <cell r="C88" t="str">
            <v>4+10~4+24</v>
          </cell>
          <cell r="D88">
            <v>0</v>
          </cell>
          <cell r="H88">
            <v>0</v>
          </cell>
          <cell r="J88" t="str">
            <v/>
          </cell>
        </row>
        <row r="89">
          <cell r="C89" t="str">
            <v>4+24~5+40</v>
          </cell>
          <cell r="D89">
            <v>0</v>
          </cell>
          <cell r="F89">
            <v>0</v>
          </cell>
          <cell r="J89" t="str">
            <v/>
          </cell>
          <cell r="L89" t="str">
            <v/>
          </cell>
        </row>
        <row r="90">
          <cell r="C90" t="str">
            <v>5+40~5+48</v>
          </cell>
          <cell r="D90">
            <v>0</v>
          </cell>
          <cell r="H90">
            <v>0</v>
          </cell>
          <cell r="J90" t="str">
            <v/>
          </cell>
        </row>
        <row r="91">
          <cell r="C91" t="str">
            <v>5+48~6+34</v>
          </cell>
          <cell r="D91">
            <v>0</v>
          </cell>
          <cell r="F91">
            <v>0</v>
          </cell>
          <cell r="J91" t="str">
            <v/>
          </cell>
          <cell r="L91" t="str">
            <v/>
          </cell>
        </row>
        <row r="92">
          <cell r="C92" t="str">
            <v>6+34~6+42</v>
          </cell>
          <cell r="D92">
            <v>0</v>
          </cell>
          <cell r="H92">
            <v>0</v>
          </cell>
          <cell r="J92" t="str">
            <v/>
          </cell>
          <cell r="L92" t="str">
            <v/>
          </cell>
        </row>
        <row r="93">
          <cell r="C93" t="str">
            <v>6+42~7+20</v>
          </cell>
          <cell r="D93">
            <v>0</v>
          </cell>
          <cell r="F93">
            <v>0</v>
          </cell>
          <cell r="J93" t="str">
            <v/>
          </cell>
          <cell r="L93" t="str">
            <v/>
          </cell>
        </row>
        <row r="94">
          <cell r="J94" t="str">
            <v/>
          </cell>
          <cell r="L94" t="str">
            <v/>
          </cell>
        </row>
        <row r="95">
          <cell r="J95" t="str">
            <v/>
          </cell>
          <cell r="L95" t="str">
            <v/>
          </cell>
        </row>
        <row r="96">
          <cell r="J96" t="str">
            <v/>
          </cell>
          <cell r="L96" t="str">
            <v/>
          </cell>
        </row>
        <row r="97">
          <cell r="J97" t="str">
            <v/>
          </cell>
          <cell r="L97" t="str">
            <v/>
          </cell>
        </row>
        <row r="98">
          <cell r="A98" t="str">
            <v>군자제1호용수지거</v>
          </cell>
          <cell r="B98" t="str">
            <v>계</v>
          </cell>
          <cell r="C98">
            <v>210</v>
          </cell>
          <cell r="D98">
            <v>210</v>
          </cell>
          <cell r="E98">
            <v>0</v>
          </cell>
          <cell r="F98">
            <v>186</v>
          </cell>
          <cell r="G98">
            <v>0</v>
          </cell>
          <cell r="H98">
            <v>24</v>
          </cell>
          <cell r="I98">
            <v>0</v>
          </cell>
          <cell r="J98">
            <v>0</v>
          </cell>
          <cell r="K98">
            <v>0</v>
          </cell>
          <cell r="L98">
            <v>0</v>
          </cell>
          <cell r="M98">
            <v>0</v>
          </cell>
          <cell r="N98">
            <v>0</v>
          </cell>
          <cell r="O98">
            <v>0</v>
          </cell>
          <cell r="P98">
            <v>0</v>
          </cell>
          <cell r="Q98">
            <v>0</v>
          </cell>
          <cell r="R98">
            <v>0</v>
          </cell>
        </row>
      </sheetData>
      <sheetData sheetId="19"/>
      <sheetData sheetId="20">
        <row r="25">
          <cell r="B25" t="str">
            <v>흥부제1호용수지거</v>
          </cell>
          <cell r="F25" t="str">
            <v/>
          </cell>
          <cell r="G25">
            <v>0</v>
          </cell>
          <cell r="H25" t="str">
            <v/>
          </cell>
          <cell r="I25" t="str">
            <v/>
          </cell>
          <cell r="J25" t="str">
            <v/>
          </cell>
          <cell r="K25" t="str">
            <v/>
          </cell>
          <cell r="L25" t="str">
            <v/>
          </cell>
          <cell r="M25" t="str">
            <v/>
          </cell>
          <cell r="N25" t="str">
            <v/>
          </cell>
          <cell r="O25" t="str">
            <v/>
          </cell>
        </row>
        <row r="26">
          <cell r="C26" t="str">
            <v>0+10</v>
          </cell>
          <cell r="D26">
            <v>3</v>
          </cell>
          <cell r="F26">
            <v>3</v>
          </cell>
          <cell r="G26">
            <v>1</v>
          </cell>
          <cell r="H26">
            <v>1</v>
          </cell>
          <cell r="I26">
            <v>1.17</v>
          </cell>
          <cell r="J26">
            <v>1.1100000000000001</v>
          </cell>
          <cell r="K26" t="str">
            <v/>
          </cell>
          <cell r="L26" t="str">
            <v/>
          </cell>
          <cell r="M26" t="str">
            <v/>
          </cell>
          <cell r="N26" t="str">
            <v/>
          </cell>
          <cell r="O26" t="str">
            <v/>
          </cell>
        </row>
        <row r="27">
          <cell r="C27" t="str">
            <v>0+30</v>
          </cell>
          <cell r="D27">
            <v>3</v>
          </cell>
          <cell r="F27">
            <v>3</v>
          </cell>
          <cell r="G27">
            <v>1</v>
          </cell>
          <cell r="H27">
            <v>1</v>
          </cell>
          <cell r="I27">
            <v>1.17</v>
          </cell>
          <cell r="J27">
            <v>1.1100000000000001</v>
          </cell>
          <cell r="K27" t="str">
            <v/>
          </cell>
          <cell r="L27" t="str">
            <v/>
          </cell>
          <cell r="M27" t="str">
            <v/>
          </cell>
          <cell r="N27" t="str">
            <v/>
          </cell>
          <cell r="O27" t="str">
            <v/>
          </cell>
        </row>
        <row r="28">
          <cell r="C28" t="str">
            <v>1+00</v>
          </cell>
          <cell r="D28">
            <v>3</v>
          </cell>
          <cell r="F28">
            <v>3</v>
          </cell>
          <cell r="G28">
            <v>1</v>
          </cell>
          <cell r="H28">
            <v>1</v>
          </cell>
          <cell r="I28">
            <v>1.17</v>
          </cell>
          <cell r="J28">
            <v>1.1100000000000001</v>
          </cell>
          <cell r="K28" t="str">
            <v/>
          </cell>
          <cell r="L28" t="str">
            <v/>
          </cell>
          <cell r="M28" t="str">
            <v/>
          </cell>
          <cell r="N28" t="str">
            <v/>
          </cell>
          <cell r="O28" t="str">
            <v/>
          </cell>
        </row>
        <row r="29">
          <cell r="C29" t="str">
            <v>1+20</v>
          </cell>
          <cell r="D29">
            <v>3</v>
          </cell>
          <cell r="F29">
            <v>3</v>
          </cell>
          <cell r="G29">
            <v>1</v>
          </cell>
          <cell r="H29">
            <v>1</v>
          </cell>
          <cell r="I29">
            <v>1.17</v>
          </cell>
          <cell r="J29">
            <v>1.1100000000000001</v>
          </cell>
          <cell r="K29" t="str">
            <v/>
          </cell>
          <cell r="L29" t="str">
            <v/>
          </cell>
          <cell r="M29" t="str">
            <v/>
          </cell>
          <cell r="N29" t="str">
            <v/>
          </cell>
          <cell r="O29" t="str">
            <v/>
          </cell>
        </row>
        <row r="30">
          <cell r="C30" t="str">
            <v>2+10</v>
          </cell>
          <cell r="D30">
            <v>3</v>
          </cell>
          <cell r="F30">
            <v>3</v>
          </cell>
          <cell r="G30">
            <v>1</v>
          </cell>
          <cell r="H30">
            <v>1</v>
          </cell>
          <cell r="I30">
            <v>1.17</v>
          </cell>
          <cell r="J30">
            <v>1.1100000000000001</v>
          </cell>
          <cell r="K30" t="str">
            <v/>
          </cell>
          <cell r="L30" t="str">
            <v/>
          </cell>
          <cell r="M30" t="str">
            <v/>
          </cell>
          <cell r="N30" t="str">
            <v/>
          </cell>
          <cell r="O30" t="str">
            <v/>
          </cell>
        </row>
        <row r="31">
          <cell r="C31" t="str">
            <v>3+00</v>
          </cell>
          <cell r="D31">
            <v>3</v>
          </cell>
          <cell r="F31">
            <v>3</v>
          </cell>
          <cell r="G31">
            <v>1</v>
          </cell>
          <cell r="H31">
            <v>1</v>
          </cell>
          <cell r="I31">
            <v>1.17</v>
          </cell>
          <cell r="J31">
            <v>1.1100000000000001</v>
          </cell>
          <cell r="K31" t="str">
            <v/>
          </cell>
          <cell r="L31" t="str">
            <v/>
          </cell>
          <cell r="M31" t="str">
            <v/>
          </cell>
          <cell r="N31" t="str">
            <v/>
          </cell>
          <cell r="O31" t="str">
            <v/>
          </cell>
        </row>
        <row r="32">
          <cell r="C32" t="str">
            <v>3+20</v>
          </cell>
          <cell r="D32">
            <v>3</v>
          </cell>
          <cell r="F32">
            <v>3</v>
          </cell>
          <cell r="G32">
            <v>1</v>
          </cell>
          <cell r="H32">
            <v>1</v>
          </cell>
          <cell r="I32">
            <v>1.17</v>
          </cell>
          <cell r="J32">
            <v>1.1100000000000001</v>
          </cell>
          <cell r="K32" t="str">
            <v/>
          </cell>
          <cell r="L32" t="str">
            <v/>
          </cell>
          <cell r="M32" t="str">
            <v/>
          </cell>
          <cell r="N32" t="str">
            <v/>
          </cell>
          <cell r="O32" t="str">
            <v/>
          </cell>
        </row>
        <row r="33">
          <cell r="C33" t="str">
            <v>4+00</v>
          </cell>
          <cell r="D33">
            <v>3</v>
          </cell>
          <cell r="F33">
            <v>3</v>
          </cell>
          <cell r="G33">
            <v>1</v>
          </cell>
          <cell r="H33">
            <v>1</v>
          </cell>
          <cell r="I33">
            <v>1.17</v>
          </cell>
          <cell r="J33">
            <v>1.1100000000000001</v>
          </cell>
          <cell r="K33" t="str">
            <v/>
          </cell>
          <cell r="L33" t="str">
            <v/>
          </cell>
          <cell r="M33" t="str">
            <v/>
          </cell>
          <cell r="N33" t="str">
            <v/>
          </cell>
          <cell r="O33" t="str">
            <v/>
          </cell>
        </row>
        <row r="34">
          <cell r="F34" t="str">
            <v/>
          </cell>
          <cell r="H34" t="str">
            <v/>
          </cell>
          <cell r="I34" t="str">
            <v/>
          </cell>
          <cell r="J34" t="str">
            <v/>
          </cell>
          <cell r="K34" t="str">
            <v/>
          </cell>
          <cell r="L34" t="str">
            <v/>
          </cell>
          <cell r="M34" t="str">
            <v/>
          </cell>
          <cell r="N34" t="str">
            <v/>
          </cell>
          <cell r="O34" t="str">
            <v/>
          </cell>
        </row>
        <row r="35">
          <cell r="F35" t="str">
            <v/>
          </cell>
          <cell r="H35" t="str">
            <v/>
          </cell>
          <cell r="I35" t="str">
            <v/>
          </cell>
          <cell r="J35" t="str">
            <v/>
          </cell>
          <cell r="K35" t="str">
            <v/>
          </cell>
          <cell r="L35" t="str">
            <v/>
          </cell>
          <cell r="M35" t="str">
            <v/>
          </cell>
          <cell r="N35" t="str">
            <v/>
          </cell>
          <cell r="O35" t="str">
            <v/>
          </cell>
        </row>
        <row r="36">
          <cell r="F36" t="str">
            <v/>
          </cell>
          <cell r="H36" t="str">
            <v/>
          </cell>
          <cell r="I36" t="str">
            <v/>
          </cell>
          <cell r="J36" t="str">
            <v/>
          </cell>
          <cell r="K36" t="str">
            <v/>
          </cell>
          <cell r="L36" t="str">
            <v/>
          </cell>
          <cell r="M36" t="str">
            <v/>
          </cell>
          <cell r="N36" t="str">
            <v/>
          </cell>
          <cell r="O36" t="str">
            <v/>
          </cell>
        </row>
        <row r="37">
          <cell r="F37" t="str">
            <v/>
          </cell>
          <cell r="H37" t="str">
            <v/>
          </cell>
          <cell r="I37" t="str">
            <v/>
          </cell>
          <cell r="J37" t="str">
            <v/>
          </cell>
          <cell r="K37" t="str">
            <v/>
          </cell>
          <cell r="L37" t="str">
            <v/>
          </cell>
          <cell r="M37" t="str">
            <v/>
          </cell>
          <cell r="N37" t="str">
            <v/>
          </cell>
          <cell r="O37" t="str">
            <v/>
          </cell>
        </row>
        <row r="38">
          <cell r="F38" t="str">
            <v/>
          </cell>
          <cell r="H38" t="str">
            <v/>
          </cell>
          <cell r="I38" t="str">
            <v/>
          </cell>
          <cell r="J38" t="str">
            <v/>
          </cell>
          <cell r="K38" t="str">
            <v/>
          </cell>
          <cell r="L38" t="str">
            <v/>
          </cell>
          <cell r="M38" t="str">
            <v/>
          </cell>
          <cell r="N38" t="str">
            <v/>
          </cell>
          <cell r="O38" t="str">
            <v/>
          </cell>
        </row>
        <row r="39">
          <cell r="F39" t="str">
            <v/>
          </cell>
          <cell r="H39" t="str">
            <v/>
          </cell>
          <cell r="I39" t="str">
            <v/>
          </cell>
          <cell r="J39" t="str">
            <v/>
          </cell>
          <cell r="K39" t="str">
            <v/>
          </cell>
          <cell r="L39" t="str">
            <v/>
          </cell>
          <cell r="M39" t="str">
            <v/>
          </cell>
          <cell r="N39" t="str">
            <v/>
          </cell>
          <cell r="O39" t="str">
            <v/>
          </cell>
        </row>
        <row r="40">
          <cell r="F40" t="str">
            <v/>
          </cell>
          <cell r="H40" t="str">
            <v/>
          </cell>
          <cell r="I40" t="str">
            <v/>
          </cell>
          <cell r="J40" t="str">
            <v/>
          </cell>
          <cell r="K40" t="str">
            <v/>
          </cell>
          <cell r="L40" t="str">
            <v/>
          </cell>
          <cell r="M40" t="str">
            <v/>
          </cell>
          <cell r="N40" t="str">
            <v/>
          </cell>
          <cell r="O40" t="str">
            <v/>
          </cell>
        </row>
        <row r="41">
          <cell r="F41" t="str">
            <v/>
          </cell>
          <cell r="H41" t="str">
            <v/>
          </cell>
          <cell r="I41" t="str">
            <v/>
          </cell>
          <cell r="J41" t="str">
            <v/>
          </cell>
          <cell r="K41" t="str">
            <v/>
          </cell>
          <cell r="L41" t="str">
            <v/>
          </cell>
          <cell r="M41" t="str">
            <v/>
          </cell>
          <cell r="N41" t="str">
            <v/>
          </cell>
          <cell r="O41" t="str">
            <v/>
          </cell>
        </row>
        <row r="42">
          <cell r="F42" t="str">
            <v/>
          </cell>
          <cell r="H42" t="str">
            <v/>
          </cell>
          <cell r="I42" t="str">
            <v/>
          </cell>
          <cell r="J42" t="str">
            <v/>
          </cell>
          <cell r="K42" t="str">
            <v/>
          </cell>
          <cell r="L42" t="str">
            <v/>
          </cell>
          <cell r="M42" t="str">
            <v/>
          </cell>
          <cell r="N42" t="str">
            <v/>
          </cell>
          <cell r="O42" t="str">
            <v/>
          </cell>
        </row>
        <row r="43">
          <cell r="F43" t="str">
            <v/>
          </cell>
          <cell r="H43" t="str">
            <v/>
          </cell>
          <cell r="I43" t="str">
            <v/>
          </cell>
          <cell r="J43" t="str">
            <v/>
          </cell>
          <cell r="K43" t="str">
            <v/>
          </cell>
          <cell r="L43" t="str">
            <v/>
          </cell>
          <cell r="M43" t="str">
            <v/>
          </cell>
          <cell r="N43" t="str">
            <v/>
          </cell>
          <cell r="O43" t="str">
            <v/>
          </cell>
        </row>
        <row r="44">
          <cell r="F44" t="str">
            <v/>
          </cell>
          <cell r="H44" t="str">
            <v/>
          </cell>
          <cell r="I44" t="str">
            <v/>
          </cell>
          <cell r="J44" t="str">
            <v/>
          </cell>
          <cell r="K44" t="str">
            <v/>
          </cell>
          <cell r="L44" t="str">
            <v/>
          </cell>
          <cell r="M44" t="str">
            <v/>
          </cell>
          <cell r="N44" t="str">
            <v/>
          </cell>
        </row>
        <row r="45">
          <cell r="A45" t="str">
            <v>흥부제1호용수지거</v>
          </cell>
          <cell r="B45" t="str">
            <v>계</v>
          </cell>
          <cell r="C45">
            <v>8</v>
          </cell>
          <cell r="D45">
            <v>24</v>
          </cell>
          <cell r="E45">
            <v>0</v>
          </cell>
          <cell r="F45">
            <v>24</v>
          </cell>
          <cell r="G45">
            <v>8</v>
          </cell>
          <cell r="H45">
            <v>8</v>
          </cell>
          <cell r="I45">
            <v>9.36</v>
          </cell>
          <cell r="J45">
            <v>8.8800000000000008</v>
          </cell>
          <cell r="K45">
            <v>0</v>
          </cell>
          <cell r="L45">
            <v>0</v>
          </cell>
          <cell r="M45">
            <v>0</v>
          </cell>
          <cell r="N45">
            <v>0</v>
          </cell>
          <cell r="O45">
            <v>0</v>
          </cell>
          <cell r="Q45">
            <v>0</v>
          </cell>
        </row>
        <row r="46">
          <cell r="F46" t="str">
            <v/>
          </cell>
          <cell r="I46" t="str">
            <v/>
          </cell>
          <cell r="J46" t="str">
            <v/>
          </cell>
          <cell r="K46" t="str">
            <v/>
          </cell>
          <cell r="L46" t="str">
            <v/>
          </cell>
          <cell r="M46" t="str">
            <v/>
          </cell>
          <cell r="N46" t="str">
            <v/>
          </cell>
        </row>
        <row r="47">
          <cell r="B47" t="str">
            <v>흥부제2호용수지거</v>
          </cell>
          <cell r="F47" t="str">
            <v/>
          </cell>
          <cell r="G47">
            <v>0</v>
          </cell>
          <cell r="H47" t="str">
            <v/>
          </cell>
          <cell r="I47" t="str">
            <v/>
          </cell>
          <cell r="J47" t="str">
            <v/>
          </cell>
          <cell r="K47" t="str">
            <v/>
          </cell>
          <cell r="L47" t="str">
            <v/>
          </cell>
          <cell r="M47" t="str">
            <v/>
          </cell>
          <cell r="N47" t="str">
            <v/>
          </cell>
          <cell r="O47" t="str">
            <v/>
          </cell>
        </row>
        <row r="48">
          <cell r="C48" t="str">
            <v>0+10</v>
          </cell>
          <cell r="E48">
            <v>3</v>
          </cell>
          <cell r="F48">
            <v>3</v>
          </cell>
          <cell r="G48">
            <v>1</v>
          </cell>
          <cell r="H48">
            <v>1</v>
          </cell>
          <cell r="I48">
            <v>1.17</v>
          </cell>
          <cell r="J48">
            <v>1.1100000000000001</v>
          </cell>
          <cell r="K48" t="str">
            <v/>
          </cell>
          <cell r="L48" t="str">
            <v/>
          </cell>
          <cell r="M48" t="str">
            <v/>
          </cell>
          <cell r="N48" t="str">
            <v/>
          </cell>
          <cell r="O48" t="str">
            <v/>
          </cell>
        </row>
        <row r="49">
          <cell r="C49" t="str">
            <v>1+00</v>
          </cell>
          <cell r="E49">
            <v>3</v>
          </cell>
          <cell r="F49">
            <v>3</v>
          </cell>
          <cell r="G49">
            <v>1</v>
          </cell>
          <cell r="H49">
            <v>1</v>
          </cell>
          <cell r="I49">
            <v>1.17</v>
          </cell>
          <cell r="J49">
            <v>1.1100000000000001</v>
          </cell>
          <cell r="K49" t="str">
            <v/>
          </cell>
          <cell r="L49" t="str">
            <v/>
          </cell>
          <cell r="M49" t="str">
            <v/>
          </cell>
          <cell r="N49" t="str">
            <v/>
          </cell>
          <cell r="O49" t="str">
            <v/>
          </cell>
        </row>
        <row r="50">
          <cell r="C50" t="str">
            <v>1+40</v>
          </cell>
          <cell r="E50">
            <v>3</v>
          </cell>
          <cell r="F50">
            <v>3</v>
          </cell>
          <cell r="G50">
            <v>1</v>
          </cell>
          <cell r="H50">
            <v>1</v>
          </cell>
          <cell r="I50">
            <v>1.17</v>
          </cell>
          <cell r="J50">
            <v>1.1100000000000001</v>
          </cell>
          <cell r="K50" t="str">
            <v/>
          </cell>
          <cell r="L50" t="str">
            <v/>
          </cell>
          <cell r="M50" t="str">
            <v/>
          </cell>
          <cell r="N50" t="str">
            <v/>
          </cell>
          <cell r="O50" t="str">
            <v/>
          </cell>
        </row>
        <row r="51">
          <cell r="C51" t="str">
            <v>2+10</v>
          </cell>
          <cell r="E51">
            <v>3</v>
          </cell>
          <cell r="F51">
            <v>3</v>
          </cell>
          <cell r="G51">
            <v>1</v>
          </cell>
          <cell r="H51">
            <v>1</v>
          </cell>
          <cell r="I51">
            <v>1.17</v>
          </cell>
          <cell r="J51">
            <v>1.1100000000000001</v>
          </cell>
          <cell r="K51" t="str">
            <v/>
          </cell>
          <cell r="L51" t="str">
            <v/>
          </cell>
          <cell r="M51" t="str">
            <v/>
          </cell>
          <cell r="N51" t="str">
            <v/>
          </cell>
          <cell r="O51" t="str">
            <v/>
          </cell>
        </row>
        <row r="52">
          <cell r="C52" t="str">
            <v>2+30</v>
          </cell>
          <cell r="E52">
            <v>3</v>
          </cell>
          <cell r="F52">
            <v>3</v>
          </cell>
          <cell r="G52">
            <v>1</v>
          </cell>
          <cell r="H52">
            <v>1</v>
          </cell>
          <cell r="I52">
            <v>1.17</v>
          </cell>
          <cell r="J52">
            <v>1.1100000000000001</v>
          </cell>
          <cell r="K52" t="str">
            <v/>
          </cell>
          <cell r="L52" t="str">
            <v/>
          </cell>
          <cell r="M52" t="str">
            <v/>
          </cell>
          <cell r="N52" t="str">
            <v/>
          </cell>
          <cell r="O52" t="str">
            <v/>
          </cell>
        </row>
        <row r="53">
          <cell r="C53" t="str">
            <v>3+00</v>
          </cell>
          <cell r="E53">
            <v>3</v>
          </cell>
          <cell r="F53">
            <v>3</v>
          </cell>
          <cell r="G53">
            <v>1</v>
          </cell>
          <cell r="H53">
            <v>1</v>
          </cell>
          <cell r="I53">
            <v>1.17</v>
          </cell>
          <cell r="J53">
            <v>1.1100000000000001</v>
          </cell>
          <cell r="K53" t="str">
            <v/>
          </cell>
          <cell r="L53" t="str">
            <v/>
          </cell>
          <cell r="M53" t="str">
            <v/>
          </cell>
          <cell r="N53" t="str">
            <v/>
          </cell>
          <cell r="O53" t="str">
            <v/>
          </cell>
        </row>
        <row r="54">
          <cell r="C54" t="str">
            <v>3+20</v>
          </cell>
          <cell r="E54">
            <v>3</v>
          </cell>
          <cell r="F54">
            <v>3</v>
          </cell>
          <cell r="G54">
            <v>1</v>
          </cell>
          <cell r="H54">
            <v>1</v>
          </cell>
          <cell r="I54">
            <v>1.17</v>
          </cell>
          <cell r="J54">
            <v>1.1100000000000001</v>
          </cell>
          <cell r="K54" t="str">
            <v/>
          </cell>
          <cell r="L54" t="str">
            <v/>
          </cell>
          <cell r="M54" t="str">
            <v/>
          </cell>
          <cell r="N54" t="str">
            <v/>
          </cell>
          <cell r="O54" t="str">
            <v/>
          </cell>
        </row>
        <row r="55">
          <cell r="C55" t="str">
            <v>4+10</v>
          </cell>
          <cell r="E55">
            <v>3</v>
          </cell>
          <cell r="F55">
            <v>3</v>
          </cell>
          <cell r="G55">
            <v>1</v>
          </cell>
          <cell r="H55">
            <v>1</v>
          </cell>
          <cell r="I55">
            <v>1.17</v>
          </cell>
          <cell r="J55">
            <v>1.1100000000000001</v>
          </cell>
        </row>
        <row r="56">
          <cell r="F56" t="str">
            <v/>
          </cell>
          <cell r="H56" t="str">
            <v/>
          </cell>
          <cell r="I56" t="str">
            <v/>
          </cell>
          <cell r="J56" t="str">
            <v/>
          </cell>
        </row>
        <row r="57">
          <cell r="F57" t="str">
            <v/>
          </cell>
          <cell r="H57" t="str">
            <v/>
          </cell>
          <cell r="I57" t="str">
            <v/>
          </cell>
          <cell r="J57" t="str">
            <v/>
          </cell>
          <cell r="K57" t="str">
            <v/>
          </cell>
          <cell r="L57" t="str">
            <v/>
          </cell>
          <cell r="M57" t="str">
            <v/>
          </cell>
          <cell r="N57" t="str">
            <v/>
          </cell>
        </row>
        <row r="58">
          <cell r="F58" t="str">
            <v/>
          </cell>
          <cell r="H58" t="str">
            <v/>
          </cell>
          <cell r="I58" t="str">
            <v/>
          </cell>
          <cell r="J58" t="str">
            <v/>
          </cell>
          <cell r="K58" t="str">
            <v/>
          </cell>
          <cell r="L58" t="str">
            <v/>
          </cell>
          <cell r="M58" t="str">
            <v/>
          </cell>
          <cell r="N58" t="str">
            <v/>
          </cell>
        </row>
        <row r="59">
          <cell r="F59" t="str">
            <v/>
          </cell>
          <cell r="H59" t="str">
            <v/>
          </cell>
          <cell r="I59" t="str">
            <v/>
          </cell>
          <cell r="J59" t="str">
            <v/>
          </cell>
          <cell r="K59" t="str">
            <v/>
          </cell>
          <cell r="L59" t="str">
            <v/>
          </cell>
          <cell r="M59" t="str">
            <v/>
          </cell>
          <cell r="N59" t="str">
            <v/>
          </cell>
        </row>
        <row r="60">
          <cell r="F60" t="str">
            <v/>
          </cell>
          <cell r="H60" t="str">
            <v/>
          </cell>
          <cell r="I60" t="str">
            <v/>
          </cell>
          <cell r="J60" t="str">
            <v/>
          </cell>
          <cell r="K60" t="str">
            <v/>
          </cell>
          <cell r="L60" t="str">
            <v/>
          </cell>
          <cell r="M60" t="str">
            <v/>
          </cell>
          <cell r="N60" t="str">
            <v/>
          </cell>
        </row>
        <row r="61">
          <cell r="F61" t="str">
            <v/>
          </cell>
          <cell r="H61" t="str">
            <v/>
          </cell>
          <cell r="I61" t="str">
            <v/>
          </cell>
          <cell r="J61" t="str">
            <v/>
          </cell>
          <cell r="K61" t="str">
            <v/>
          </cell>
          <cell r="L61" t="str">
            <v/>
          </cell>
          <cell r="M61" t="str">
            <v/>
          </cell>
          <cell r="N61" t="str">
            <v/>
          </cell>
        </row>
        <row r="62">
          <cell r="F62" t="str">
            <v/>
          </cell>
          <cell r="H62" t="str">
            <v/>
          </cell>
          <cell r="I62" t="str">
            <v/>
          </cell>
          <cell r="J62" t="str">
            <v/>
          </cell>
          <cell r="K62" t="str">
            <v/>
          </cell>
          <cell r="L62" t="str">
            <v/>
          </cell>
          <cell r="M62" t="str">
            <v/>
          </cell>
          <cell r="N62" t="str">
            <v/>
          </cell>
        </row>
        <row r="63">
          <cell r="F63" t="str">
            <v/>
          </cell>
          <cell r="H63" t="str">
            <v/>
          </cell>
          <cell r="I63" t="str">
            <v/>
          </cell>
          <cell r="J63" t="str">
            <v/>
          </cell>
          <cell r="K63" t="str">
            <v/>
          </cell>
          <cell r="L63" t="str">
            <v/>
          </cell>
          <cell r="M63" t="str">
            <v/>
          </cell>
          <cell r="N63" t="str">
            <v/>
          </cell>
        </row>
        <row r="64">
          <cell r="F64" t="str">
            <v/>
          </cell>
          <cell r="H64" t="str">
            <v/>
          </cell>
          <cell r="I64" t="str">
            <v/>
          </cell>
          <cell r="J64" t="str">
            <v/>
          </cell>
          <cell r="K64" t="str">
            <v/>
          </cell>
          <cell r="L64" t="str">
            <v/>
          </cell>
          <cell r="M64" t="str">
            <v/>
          </cell>
          <cell r="N64" t="str">
            <v/>
          </cell>
        </row>
        <row r="65">
          <cell r="F65" t="str">
            <v/>
          </cell>
          <cell r="H65" t="str">
            <v/>
          </cell>
          <cell r="I65" t="str">
            <v/>
          </cell>
          <cell r="J65" t="str">
            <v/>
          </cell>
          <cell r="K65" t="str">
            <v/>
          </cell>
          <cell r="L65" t="str">
            <v/>
          </cell>
          <cell r="M65" t="str">
            <v/>
          </cell>
          <cell r="N65" t="str">
            <v/>
          </cell>
        </row>
        <row r="66">
          <cell r="A66" t="str">
            <v>흥부제2호용수지거</v>
          </cell>
          <cell r="B66" t="str">
            <v>계</v>
          </cell>
          <cell r="C66">
            <v>8</v>
          </cell>
          <cell r="D66">
            <v>0</v>
          </cell>
          <cell r="E66">
            <v>24</v>
          </cell>
          <cell r="F66">
            <v>24</v>
          </cell>
          <cell r="G66">
            <v>8</v>
          </cell>
          <cell r="H66">
            <v>8</v>
          </cell>
          <cell r="I66">
            <v>9.36</v>
          </cell>
          <cell r="J66">
            <v>8.8800000000000008</v>
          </cell>
          <cell r="K66">
            <v>0</v>
          </cell>
          <cell r="L66">
            <v>0</v>
          </cell>
          <cell r="M66">
            <v>0</v>
          </cell>
          <cell r="N66">
            <v>0</v>
          </cell>
          <cell r="O66">
            <v>0</v>
          </cell>
          <cell r="Q66">
            <v>0</v>
          </cell>
        </row>
        <row r="67">
          <cell r="F67" t="str">
            <v/>
          </cell>
          <cell r="G67" t="str">
            <v/>
          </cell>
          <cell r="H67" t="str">
            <v/>
          </cell>
          <cell r="I67" t="str">
            <v/>
          </cell>
          <cell r="J67" t="str">
            <v/>
          </cell>
          <cell r="K67" t="str">
            <v/>
          </cell>
          <cell r="L67" t="str">
            <v/>
          </cell>
          <cell r="M67" t="str">
            <v/>
          </cell>
          <cell r="N67" t="str">
            <v/>
          </cell>
        </row>
        <row r="68">
          <cell r="B68">
            <v>0</v>
          </cell>
          <cell r="F68" t="str">
            <v/>
          </cell>
          <cell r="H68" t="str">
            <v/>
          </cell>
          <cell r="I68" t="str">
            <v/>
          </cell>
          <cell r="J68" t="str">
            <v/>
          </cell>
          <cell r="K68" t="str">
            <v/>
          </cell>
          <cell r="L68" t="str">
            <v/>
          </cell>
          <cell r="M68" t="str">
            <v/>
          </cell>
          <cell r="N68" t="str">
            <v/>
          </cell>
          <cell r="O68" t="str">
            <v/>
          </cell>
        </row>
        <row r="69">
          <cell r="F69" t="str">
            <v/>
          </cell>
          <cell r="H69" t="str">
            <v/>
          </cell>
          <cell r="I69" t="str">
            <v/>
          </cell>
          <cell r="J69" t="str">
            <v/>
          </cell>
          <cell r="K69" t="str">
            <v/>
          </cell>
          <cell r="L69" t="str">
            <v/>
          </cell>
          <cell r="M69" t="str">
            <v/>
          </cell>
          <cell r="N69" t="str">
            <v/>
          </cell>
          <cell r="O69" t="str">
            <v/>
          </cell>
          <cell r="Q69">
            <v>1</v>
          </cell>
        </row>
        <row r="70">
          <cell r="F70" t="str">
            <v/>
          </cell>
          <cell r="H70" t="str">
            <v/>
          </cell>
          <cell r="I70" t="str">
            <v/>
          </cell>
          <cell r="J70" t="str">
            <v/>
          </cell>
          <cell r="K70" t="str">
            <v/>
          </cell>
          <cell r="L70" t="str">
            <v/>
          </cell>
          <cell r="M70" t="str">
            <v/>
          </cell>
          <cell r="N70" t="str">
            <v/>
          </cell>
          <cell r="O70" t="str">
            <v/>
          </cell>
          <cell r="Q70">
            <v>1</v>
          </cell>
        </row>
        <row r="71">
          <cell r="F71" t="str">
            <v/>
          </cell>
          <cell r="H71" t="str">
            <v/>
          </cell>
          <cell r="I71" t="str">
            <v/>
          </cell>
          <cell r="J71" t="str">
            <v/>
          </cell>
          <cell r="K71" t="str">
            <v/>
          </cell>
          <cell r="L71" t="str">
            <v/>
          </cell>
          <cell r="M71" t="str">
            <v/>
          </cell>
          <cell r="N71" t="str">
            <v/>
          </cell>
          <cell r="O71" t="str">
            <v/>
          </cell>
        </row>
        <row r="72">
          <cell r="F72" t="str">
            <v/>
          </cell>
          <cell r="H72" t="str">
            <v/>
          </cell>
          <cell r="I72" t="str">
            <v/>
          </cell>
          <cell r="J72" t="str">
            <v/>
          </cell>
          <cell r="K72" t="str">
            <v/>
          </cell>
          <cell r="L72" t="str">
            <v/>
          </cell>
          <cell r="M72" t="str">
            <v/>
          </cell>
          <cell r="N72" t="str">
            <v/>
          </cell>
          <cell r="O72" t="str">
            <v/>
          </cell>
        </row>
        <row r="73">
          <cell r="A73">
            <v>0</v>
          </cell>
          <cell r="B73" t="str">
            <v>계</v>
          </cell>
          <cell r="C73">
            <v>0</v>
          </cell>
          <cell r="D73">
            <v>0</v>
          </cell>
          <cell r="E73">
            <v>0</v>
          </cell>
          <cell r="F73">
            <v>0</v>
          </cell>
          <cell r="G73">
            <v>0</v>
          </cell>
          <cell r="H73">
            <v>0</v>
          </cell>
          <cell r="I73">
            <v>0</v>
          </cell>
          <cell r="J73">
            <v>0</v>
          </cell>
          <cell r="K73">
            <v>0</v>
          </cell>
          <cell r="L73">
            <v>0</v>
          </cell>
          <cell r="M73">
            <v>0</v>
          </cell>
          <cell r="N73">
            <v>0</v>
          </cell>
          <cell r="O73">
            <v>0</v>
          </cell>
          <cell r="Q73">
            <v>2</v>
          </cell>
        </row>
        <row r="74">
          <cell r="F74" t="str">
            <v/>
          </cell>
          <cell r="G74" t="str">
            <v/>
          </cell>
          <cell r="H74" t="str">
            <v/>
          </cell>
          <cell r="I74" t="str">
            <v/>
          </cell>
          <cell r="J74" t="str">
            <v/>
          </cell>
          <cell r="K74" t="str">
            <v/>
          </cell>
          <cell r="L74" t="str">
            <v/>
          </cell>
          <cell r="M74" t="str">
            <v/>
          </cell>
          <cell r="N74" t="str">
            <v/>
          </cell>
        </row>
        <row r="75">
          <cell r="F75" t="str">
            <v/>
          </cell>
          <cell r="G75" t="str">
            <v/>
          </cell>
          <cell r="H75" t="str">
            <v/>
          </cell>
          <cell r="I75" t="str">
            <v/>
          </cell>
          <cell r="J75" t="str">
            <v/>
          </cell>
          <cell r="K75" t="str">
            <v/>
          </cell>
          <cell r="L75" t="str">
            <v/>
          </cell>
          <cell r="M75" t="str">
            <v/>
          </cell>
          <cell r="N75" t="str">
            <v/>
          </cell>
        </row>
        <row r="76">
          <cell r="F76" t="str">
            <v/>
          </cell>
          <cell r="I76" t="str">
            <v/>
          </cell>
          <cell r="J76" t="str">
            <v/>
          </cell>
          <cell r="K76" t="str">
            <v/>
          </cell>
          <cell r="L76" t="str">
            <v/>
          </cell>
          <cell r="M76" t="str">
            <v/>
          </cell>
          <cell r="N76" t="str">
            <v/>
          </cell>
        </row>
        <row r="77">
          <cell r="B77" t="str">
            <v>합  계</v>
          </cell>
          <cell r="D77">
            <v>24</v>
          </cell>
          <cell r="E77">
            <v>24</v>
          </cell>
          <cell r="F77">
            <v>48</v>
          </cell>
          <cell r="G77">
            <v>16</v>
          </cell>
          <cell r="H77">
            <v>16</v>
          </cell>
          <cell r="I77">
            <v>18.720000000000006</v>
          </cell>
          <cell r="J77">
            <v>17.759999999999998</v>
          </cell>
          <cell r="K77">
            <v>0</v>
          </cell>
          <cell r="L77">
            <v>0</v>
          </cell>
          <cell r="M77">
            <v>0</v>
          </cell>
          <cell r="N77">
            <v>0</v>
          </cell>
        </row>
        <row r="78">
          <cell r="F78" t="str">
            <v/>
          </cell>
          <cell r="I78" t="str">
            <v/>
          </cell>
          <cell r="J78" t="str">
            <v/>
          </cell>
          <cell r="K78" t="str">
            <v/>
          </cell>
          <cell r="L78" t="str">
            <v/>
          </cell>
          <cell r="M78" t="str">
            <v/>
          </cell>
          <cell r="N78" t="str">
            <v/>
          </cell>
        </row>
        <row r="79">
          <cell r="F79" t="str">
            <v/>
          </cell>
          <cell r="I79" t="str">
            <v/>
          </cell>
          <cell r="J79" t="str">
            <v/>
          </cell>
          <cell r="K79" t="str">
            <v/>
          </cell>
          <cell r="L79" t="str">
            <v/>
          </cell>
          <cell r="M79" t="str">
            <v/>
          </cell>
          <cell r="N79" t="str">
            <v/>
          </cell>
        </row>
        <row r="81">
          <cell r="F81" t="str">
            <v/>
          </cell>
          <cell r="I81" t="str">
            <v/>
          </cell>
          <cell r="J81" t="str">
            <v/>
          </cell>
          <cell r="K81" t="str">
            <v/>
          </cell>
          <cell r="L81" t="str">
            <v/>
          </cell>
          <cell r="M81" t="str">
            <v/>
          </cell>
          <cell r="N81" t="str">
            <v/>
          </cell>
        </row>
        <row r="82">
          <cell r="B82">
            <v>0</v>
          </cell>
          <cell r="F82" t="str">
            <v/>
          </cell>
          <cell r="G82">
            <v>0</v>
          </cell>
          <cell r="H82" t="str">
            <v/>
          </cell>
          <cell r="I82" t="str">
            <v/>
          </cell>
          <cell r="J82" t="str">
            <v/>
          </cell>
          <cell r="K82" t="str">
            <v/>
          </cell>
          <cell r="L82" t="str">
            <v/>
          </cell>
          <cell r="M82" t="str">
            <v/>
          </cell>
          <cell r="N82" t="str">
            <v/>
          </cell>
          <cell r="O82" t="str">
            <v/>
          </cell>
        </row>
        <row r="83">
          <cell r="F83" t="str">
            <v/>
          </cell>
          <cell r="G83" t="str">
            <v/>
          </cell>
          <cell r="H83" t="str">
            <v/>
          </cell>
          <cell r="I83" t="str">
            <v/>
          </cell>
          <cell r="J83" t="str">
            <v/>
          </cell>
          <cell r="K83" t="str">
            <v/>
          </cell>
          <cell r="L83" t="str">
            <v/>
          </cell>
          <cell r="M83" t="str">
            <v/>
          </cell>
          <cell r="N83" t="str">
            <v/>
          </cell>
          <cell r="O83" t="str">
            <v/>
          </cell>
        </row>
        <row r="84">
          <cell r="F84" t="str">
            <v/>
          </cell>
          <cell r="G84" t="str">
            <v/>
          </cell>
          <cell r="H84" t="str">
            <v/>
          </cell>
          <cell r="I84" t="str">
            <v/>
          </cell>
          <cell r="J84" t="str">
            <v/>
          </cell>
          <cell r="K84" t="str">
            <v/>
          </cell>
          <cell r="L84" t="str">
            <v/>
          </cell>
          <cell r="M84" t="str">
            <v/>
          </cell>
          <cell r="N84" t="str">
            <v/>
          </cell>
          <cell r="O84" t="str">
            <v/>
          </cell>
        </row>
        <row r="85">
          <cell r="F85" t="str">
            <v/>
          </cell>
          <cell r="G85" t="str">
            <v/>
          </cell>
          <cell r="H85" t="str">
            <v/>
          </cell>
          <cell r="I85" t="str">
            <v/>
          </cell>
          <cell r="J85" t="str">
            <v/>
          </cell>
          <cell r="K85" t="str">
            <v/>
          </cell>
          <cell r="L85" t="str">
            <v/>
          </cell>
          <cell r="M85" t="str">
            <v/>
          </cell>
          <cell r="N85" t="str">
            <v/>
          </cell>
          <cell r="O85" t="str">
            <v/>
          </cell>
        </row>
        <row r="86">
          <cell r="F86" t="str">
            <v/>
          </cell>
          <cell r="G86" t="str">
            <v/>
          </cell>
          <cell r="H86" t="str">
            <v/>
          </cell>
          <cell r="I86" t="str">
            <v/>
          </cell>
          <cell r="J86" t="str">
            <v/>
          </cell>
          <cell r="K86" t="str">
            <v/>
          </cell>
          <cell r="L86" t="str">
            <v/>
          </cell>
          <cell r="M86" t="str">
            <v/>
          </cell>
          <cell r="N86" t="str">
            <v/>
          </cell>
          <cell r="O86" t="str">
            <v/>
          </cell>
        </row>
        <row r="87">
          <cell r="F87" t="str">
            <v/>
          </cell>
          <cell r="G87" t="str">
            <v/>
          </cell>
          <cell r="H87" t="str">
            <v/>
          </cell>
          <cell r="I87" t="str">
            <v/>
          </cell>
          <cell r="J87" t="str">
            <v/>
          </cell>
          <cell r="K87" t="str">
            <v/>
          </cell>
          <cell r="L87" t="str">
            <v/>
          </cell>
          <cell r="M87" t="str">
            <v/>
          </cell>
          <cell r="N87" t="str">
            <v/>
          </cell>
          <cell r="O87" t="str">
            <v/>
          </cell>
        </row>
        <row r="88">
          <cell r="F88" t="str">
            <v/>
          </cell>
          <cell r="G88" t="str">
            <v/>
          </cell>
          <cell r="H88" t="str">
            <v/>
          </cell>
          <cell r="I88" t="str">
            <v/>
          </cell>
          <cell r="J88" t="str">
            <v/>
          </cell>
          <cell r="K88" t="str">
            <v/>
          </cell>
          <cell r="L88" t="str">
            <v/>
          </cell>
          <cell r="M88" t="str">
            <v/>
          </cell>
          <cell r="N88" t="str">
            <v/>
          </cell>
          <cell r="O88" t="str">
            <v/>
          </cell>
        </row>
        <row r="89">
          <cell r="F89" t="str">
            <v/>
          </cell>
          <cell r="G89" t="str">
            <v/>
          </cell>
          <cell r="H89" t="str">
            <v/>
          </cell>
          <cell r="I89" t="str">
            <v/>
          </cell>
          <cell r="J89" t="str">
            <v/>
          </cell>
          <cell r="K89" t="str">
            <v/>
          </cell>
          <cell r="L89" t="str">
            <v/>
          </cell>
          <cell r="M89" t="str">
            <v/>
          </cell>
          <cell r="N89" t="str">
            <v/>
          </cell>
          <cell r="O89" t="str">
            <v/>
          </cell>
        </row>
        <row r="92">
          <cell r="F92" t="str">
            <v/>
          </cell>
          <cell r="G92" t="str">
            <v/>
          </cell>
          <cell r="H92" t="str">
            <v/>
          </cell>
          <cell r="I92" t="str">
            <v/>
          </cell>
          <cell r="J92" t="str">
            <v/>
          </cell>
          <cell r="K92" t="str">
            <v/>
          </cell>
          <cell r="L92" t="str">
            <v/>
          </cell>
          <cell r="M92" t="str">
            <v/>
          </cell>
          <cell r="N92" t="str">
            <v/>
          </cell>
        </row>
        <row r="93">
          <cell r="F93" t="str">
            <v/>
          </cell>
          <cell r="G93" t="str">
            <v/>
          </cell>
          <cell r="H93" t="str">
            <v/>
          </cell>
          <cell r="I93" t="str">
            <v/>
          </cell>
          <cell r="J93" t="str">
            <v/>
          </cell>
          <cell r="K93" t="str">
            <v/>
          </cell>
          <cell r="L93" t="str">
            <v/>
          </cell>
          <cell r="M93" t="str">
            <v/>
          </cell>
          <cell r="N93" t="str">
            <v/>
          </cell>
        </row>
        <row r="94">
          <cell r="F94" t="str">
            <v/>
          </cell>
          <cell r="I94" t="str">
            <v/>
          </cell>
          <cell r="J94" t="str">
            <v/>
          </cell>
          <cell r="K94" t="str">
            <v/>
          </cell>
          <cell r="L94" t="str">
            <v/>
          </cell>
          <cell r="M94" t="str">
            <v/>
          </cell>
          <cell r="N94" t="str">
            <v/>
          </cell>
        </row>
        <row r="95">
          <cell r="F95" t="str">
            <v/>
          </cell>
          <cell r="I95" t="str">
            <v/>
          </cell>
          <cell r="J95" t="str">
            <v/>
          </cell>
          <cell r="K95" t="str">
            <v/>
          </cell>
          <cell r="L95" t="str">
            <v/>
          </cell>
          <cell r="M95" t="str">
            <v/>
          </cell>
          <cell r="N95" t="str">
            <v/>
          </cell>
        </row>
        <row r="96">
          <cell r="A96">
            <v>0</v>
          </cell>
          <cell r="B96" t="str">
            <v>계</v>
          </cell>
          <cell r="C96">
            <v>0</v>
          </cell>
          <cell r="D96">
            <v>0</v>
          </cell>
          <cell r="E96">
            <v>0</v>
          </cell>
          <cell r="F96">
            <v>0</v>
          </cell>
          <cell r="G96">
            <v>0</v>
          </cell>
          <cell r="H96">
            <v>0</v>
          </cell>
          <cell r="I96">
            <v>0</v>
          </cell>
          <cell r="J96">
            <v>0</v>
          </cell>
          <cell r="K96">
            <v>0</v>
          </cell>
          <cell r="L96">
            <v>0</v>
          </cell>
          <cell r="M96">
            <v>0</v>
          </cell>
          <cell r="N96">
            <v>0</v>
          </cell>
          <cell r="O96">
            <v>0</v>
          </cell>
        </row>
        <row r="97">
          <cell r="F97" t="str">
            <v/>
          </cell>
          <cell r="I97" t="str">
            <v/>
          </cell>
          <cell r="J97" t="str">
            <v/>
          </cell>
          <cell r="K97" t="str">
            <v/>
          </cell>
          <cell r="L97" t="str">
            <v/>
          </cell>
          <cell r="M97" t="str">
            <v/>
          </cell>
          <cell r="N97" t="str">
            <v/>
          </cell>
        </row>
        <row r="98">
          <cell r="B98" t="str">
            <v>합  계</v>
          </cell>
          <cell r="D98">
            <v>0</v>
          </cell>
          <cell r="E98">
            <v>0</v>
          </cell>
          <cell r="F98">
            <v>0</v>
          </cell>
          <cell r="G98">
            <v>0</v>
          </cell>
          <cell r="H98">
            <v>0</v>
          </cell>
          <cell r="I98">
            <v>0</v>
          </cell>
          <cell r="J98">
            <v>0</v>
          </cell>
          <cell r="K98">
            <v>0</v>
          </cell>
          <cell r="L98">
            <v>0</v>
          </cell>
          <cell r="M98">
            <v>0</v>
          </cell>
          <cell r="N98">
            <v>0</v>
          </cell>
          <cell r="O98">
            <v>0</v>
          </cell>
        </row>
        <row r="99">
          <cell r="F99" t="str">
            <v/>
          </cell>
          <cell r="I99" t="str">
            <v/>
          </cell>
          <cell r="J99" t="str">
            <v/>
          </cell>
          <cell r="K99" t="str">
            <v/>
          </cell>
          <cell r="L99" t="str">
            <v/>
          </cell>
          <cell r="M99" t="str">
            <v/>
          </cell>
          <cell r="N99" t="str">
            <v/>
          </cell>
        </row>
        <row r="100">
          <cell r="F100" t="str">
            <v/>
          </cell>
          <cell r="I100" t="str">
            <v/>
          </cell>
          <cell r="J100" t="str">
            <v/>
          </cell>
          <cell r="K100" t="str">
            <v/>
          </cell>
          <cell r="L100" t="str">
            <v/>
          </cell>
          <cell r="M100" t="str">
            <v/>
          </cell>
          <cell r="N100" t="str">
            <v/>
          </cell>
        </row>
      </sheetData>
      <sheetData sheetId="21"/>
      <sheetData sheetId="22">
        <row r="23">
          <cell r="B23" t="str">
            <v>군자제1호배수지거</v>
          </cell>
          <cell r="C23" t="str">
            <v>2+22</v>
          </cell>
          <cell r="H23">
            <v>8</v>
          </cell>
          <cell r="I23">
            <v>8</v>
          </cell>
          <cell r="L23">
            <v>64</v>
          </cell>
          <cell r="N23">
            <v>0</v>
          </cell>
          <cell r="O23">
            <v>4.8</v>
          </cell>
          <cell r="P23">
            <v>64</v>
          </cell>
        </row>
        <row r="24">
          <cell r="C24" t="str">
            <v>2+48</v>
          </cell>
          <cell r="H24">
            <v>10</v>
          </cell>
          <cell r="I24">
            <v>8</v>
          </cell>
          <cell r="L24">
            <v>80</v>
          </cell>
          <cell r="M24">
            <v>20</v>
          </cell>
          <cell r="N24">
            <v>20</v>
          </cell>
          <cell r="O24">
            <v>5.2</v>
          </cell>
          <cell r="P24">
            <v>80</v>
          </cell>
        </row>
        <row r="25">
          <cell r="L25" t="str">
            <v/>
          </cell>
          <cell r="M25" t="str">
            <v/>
          </cell>
          <cell r="N25" t="str">
            <v/>
          </cell>
          <cell r="O25" t="str">
            <v/>
          </cell>
          <cell r="P25" t="str">
            <v/>
          </cell>
        </row>
        <row r="26">
          <cell r="L26" t="str">
            <v/>
          </cell>
          <cell r="O26" t="str">
            <v/>
          </cell>
          <cell r="P26" t="str">
            <v/>
          </cell>
        </row>
        <row r="27">
          <cell r="L27" t="str">
            <v/>
          </cell>
          <cell r="M27" t="str">
            <v/>
          </cell>
          <cell r="N27" t="str">
            <v/>
          </cell>
          <cell r="O27" t="str">
            <v/>
          </cell>
          <cell r="P27" t="str">
            <v/>
          </cell>
        </row>
        <row r="28">
          <cell r="L28" t="str">
            <v/>
          </cell>
          <cell r="M28" t="str">
            <v/>
          </cell>
          <cell r="N28" t="str">
            <v/>
          </cell>
          <cell r="O28" t="str">
            <v/>
          </cell>
          <cell r="P28" t="str">
            <v/>
          </cell>
        </row>
        <row r="29">
          <cell r="L29" t="str">
            <v/>
          </cell>
          <cell r="M29" t="str">
            <v/>
          </cell>
          <cell r="N29" t="str">
            <v/>
          </cell>
          <cell r="O29" t="str">
            <v/>
          </cell>
          <cell r="P29" t="str">
            <v/>
          </cell>
        </row>
        <row r="30">
          <cell r="L30" t="str">
            <v/>
          </cell>
          <cell r="M30" t="str">
            <v/>
          </cell>
          <cell r="N30" t="str">
            <v/>
          </cell>
          <cell r="O30" t="str">
            <v/>
          </cell>
          <cell r="P30" t="str">
            <v/>
          </cell>
        </row>
        <row r="31">
          <cell r="L31" t="str">
            <v/>
          </cell>
          <cell r="M31" t="str">
            <v/>
          </cell>
          <cell r="N31" t="str">
            <v/>
          </cell>
          <cell r="O31" t="str">
            <v/>
          </cell>
          <cell r="P31" t="str">
            <v/>
          </cell>
        </row>
        <row r="32">
          <cell r="J32" t="str">
            <v/>
          </cell>
          <cell r="K32" t="str">
            <v/>
          </cell>
          <cell r="L32" t="str">
            <v/>
          </cell>
          <cell r="M32">
            <v>0</v>
          </cell>
          <cell r="N32" t="str">
            <v/>
          </cell>
          <cell r="O32" t="str">
            <v/>
          </cell>
          <cell r="P32" t="str">
            <v/>
          </cell>
        </row>
        <row r="33">
          <cell r="J33" t="str">
            <v/>
          </cell>
          <cell r="K33" t="str">
            <v/>
          </cell>
          <cell r="L33" t="str">
            <v/>
          </cell>
          <cell r="M33">
            <v>0</v>
          </cell>
          <cell r="N33" t="str">
            <v/>
          </cell>
          <cell r="O33" t="str">
            <v/>
          </cell>
          <cell r="P33" t="str">
            <v/>
          </cell>
        </row>
        <row r="34">
          <cell r="J34" t="str">
            <v/>
          </cell>
          <cell r="K34" t="str">
            <v/>
          </cell>
          <cell r="L34" t="str">
            <v/>
          </cell>
          <cell r="M34">
            <v>0</v>
          </cell>
          <cell r="N34" t="str">
            <v/>
          </cell>
          <cell r="O34" t="str">
            <v/>
          </cell>
          <cell r="P34" t="str">
            <v/>
          </cell>
        </row>
        <row r="35">
          <cell r="J35" t="str">
            <v/>
          </cell>
          <cell r="K35" t="str">
            <v/>
          </cell>
          <cell r="L35" t="str">
            <v/>
          </cell>
          <cell r="M35" t="str">
            <v/>
          </cell>
          <cell r="N35" t="str">
            <v/>
          </cell>
          <cell r="O35" t="str">
            <v/>
          </cell>
          <cell r="P35" t="str">
            <v/>
          </cell>
        </row>
        <row r="36">
          <cell r="A36" t="str">
            <v>군자제1호배수지거</v>
          </cell>
          <cell r="B36" t="str">
            <v>계</v>
          </cell>
          <cell r="L36">
            <v>144</v>
          </cell>
          <cell r="M36">
            <v>20</v>
          </cell>
          <cell r="N36">
            <v>20</v>
          </cell>
          <cell r="O36">
            <v>10</v>
          </cell>
          <cell r="P36">
            <v>144</v>
          </cell>
          <cell r="Q36">
            <v>2</v>
          </cell>
        </row>
        <row r="37">
          <cell r="L37" t="str">
            <v/>
          </cell>
          <cell r="M37" t="str">
            <v/>
          </cell>
          <cell r="N37" t="str">
            <v/>
          </cell>
          <cell r="O37" t="str">
            <v/>
          </cell>
          <cell r="P37" t="str">
            <v/>
          </cell>
        </row>
        <row r="38">
          <cell r="B38" t="str">
            <v>합  계</v>
          </cell>
          <cell r="L38">
            <v>144</v>
          </cell>
          <cell r="M38">
            <v>20</v>
          </cell>
          <cell r="N38">
            <v>20</v>
          </cell>
          <cell r="O38">
            <v>10</v>
          </cell>
          <cell r="P38">
            <v>144</v>
          </cell>
          <cell r="Q38">
            <v>2</v>
          </cell>
        </row>
        <row r="40">
          <cell r="B40" t="str">
            <v>군자제1호용수지거</v>
          </cell>
          <cell r="C40" t="str">
            <v>0+10</v>
          </cell>
          <cell r="E40">
            <v>0.5</v>
          </cell>
          <cell r="H40">
            <v>8</v>
          </cell>
          <cell r="I40">
            <v>6</v>
          </cell>
          <cell r="L40">
            <v>48</v>
          </cell>
          <cell r="M40">
            <v>12</v>
          </cell>
          <cell r="N40">
            <v>12</v>
          </cell>
          <cell r="O40">
            <v>4</v>
          </cell>
          <cell r="P40">
            <v>48</v>
          </cell>
        </row>
        <row r="41">
          <cell r="C41" t="str">
            <v>1+00</v>
          </cell>
          <cell r="E41">
            <v>0.5</v>
          </cell>
          <cell r="H41">
            <v>8</v>
          </cell>
          <cell r="I41">
            <v>6</v>
          </cell>
          <cell r="L41">
            <v>48</v>
          </cell>
          <cell r="M41">
            <v>12</v>
          </cell>
          <cell r="N41">
            <v>12</v>
          </cell>
          <cell r="O41">
            <v>4</v>
          </cell>
          <cell r="P41">
            <v>48</v>
          </cell>
        </row>
        <row r="42">
          <cell r="C42" t="str">
            <v>2+28</v>
          </cell>
          <cell r="E42">
            <v>0.5</v>
          </cell>
          <cell r="H42">
            <v>8</v>
          </cell>
          <cell r="I42">
            <v>6</v>
          </cell>
          <cell r="L42">
            <v>48</v>
          </cell>
          <cell r="M42">
            <v>12</v>
          </cell>
          <cell r="N42">
            <v>12</v>
          </cell>
          <cell r="O42">
            <v>4</v>
          </cell>
          <cell r="P42">
            <v>48</v>
          </cell>
        </row>
        <row r="43">
          <cell r="C43" t="str">
            <v>4+10</v>
          </cell>
          <cell r="E43">
            <v>0.5</v>
          </cell>
          <cell r="H43">
            <v>0</v>
          </cell>
          <cell r="I43">
            <v>0</v>
          </cell>
          <cell r="L43">
            <v>0</v>
          </cell>
          <cell r="M43">
            <v>0</v>
          </cell>
          <cell r="N43">
            <v>0</v>
          </cell>
          <cell r="O43">
            <v>0</v>
          </cell>
          <cell r="P43">
            <v>0</v>
          </cell>
        </row>
        <row r="44">
          <cell r="C44" t="str">
            <v>5+40</v>
          </cell>
          <cell r="E44">
            <v>0.5</v>
          </cell>
          <cell r="H44">
            <v>0</v>
          </cell>
          <cell r="I44">
            <v>0</v>
          </cell>
          <cell r="L44">
            <v>0</v>
          </cell>
          <cell r="M44">
            <v>0</v>
          </cell>
          <cell r="N44">
            <v>0</v>
          </cell>
          <cell r="O44">
            <v>0</v>
          </cell>
          <cell r="P44">
            <v>0</v>
          </cell>
        </row>
        <row r="45">
          <cell r="C45" t="str">
            <v>6+34</v>
          </cell>
          <cell r="E45">
            <v>0.5</v>
          </cell>
          <cell r="H45">
            <v>0</v>
          </cell>
          <cell r="I45">
            <v>0</v>
          </cell>
          <cell r="L45">
            <v>0</v>
          </cell>
          <cell r="M45">
            <v>0</v>
          </cell>
          <cell r="N45">
            <v>0</v>
          </cell>
          <cell r="O45">
            <v>0</v>
          </cell>
          <cell r="P45">
            <v>0</v>
          </cell>
        </row>
        <row r="46">
          <cell r="L46" t="str">
            <v/>
          </cell>
          <cell r="M46">
            <v>0</v>
          </cell>
          <cell r="N46" t="str">
            <v/>
          </cell>
          <cell r="O46" t="str">
            <v/>
          </cell>
          <cell r="P46" t="str">
            <v/>
          </cell>
        </row>
        <row r="47">
          <cell r="L47" t="str">
            <v/>
          </cell>
          <cell r="M47" t="str">
            <v/>
          </cell>
          <cell r="N47" t="str">
            <v/>
          </cell>
          <cell r="O47" t="str">
            <v/>
          </cell>
          <cell r="P47" t="str">
            <v/>
          </cell>
        </row>
        <row r="48">
          <cell r="L48" t="str">
            <v/>
          </cell>
          <cell r="M48">
            <v>0</v>
          </cell>
          <cell r="N48" t="str">
            <v/>
          </cell>
          <cell r="O48" t="str">
            <v/>
          </cell>
          <cell r="P48" t="str">
            <v/>
          </cell>
        </row>
        <row r="49">
          <cell r="L49" t="str">
            <v/>
          </cell>
          <cell r="M49" t="str">
            <v/>
          </cell>
          <cell r="N49" t="str">
            <v/>
          </cell>
          <cell r="O49" t="str">
            <v/>
          </cell>
          <cell r="P49" t="str">
            <v/>
          </cell>
        </row>
        <row r="50">
          <cell r="L50" t="str">
            <v/>
          </cell>
          <cell r="M50">
            <v>0</v>
          </cell>
          <cell r="N50" t="str">
            <v/>
          </cell>
          <cell r="O50" t="str">
            <v/>
          </cell>
          <cell r="P50" t="str">
            <v/>
          </cell>
        </row>
        <row r="51">
          <cell r="L51" t="str">
            <v/>
          </cell>
          <cell r="M51" t="str">
            <v/>
          </cell>
          <cell r="N51" t="str">
            <v/>
          </cell>
          <cell r="O51" t="str">
            <v/>
          </cell>
          <cell r="P51" t="str">
            <v/>
          </cell>
        </row>
        <row r="52">
          <cell r="L52" t="str">
            <v/>
          </cell>
          <cell r="M52" t="str">
            <v/>
          </cell>
          <cell r="N52" t="str">
            <v/>
          </cell>
          <cell r="O52" t="str">
            <v/>
          </cell>
          <cell r="P52" t="str">
            <v/>
          </cell>
        </row>
        <row r="53">
          <cell r="L53" t="str">
            <v/>
          </cell>
          <cell r="M53">
            <v>0</v>
          </cell>
          <cell r="N53" t="str">
            <v/>
          </cell>
          <cell r="O53" t="str">
            <v/>
          </cell>
          <cell r="P53" t="str">
            <v/>
          </cell>
        </row>
        <row r="54">
          <cell r="L54" t="str">
            <v/>
          </cell>
          <cell r="M54" t="str">
            <v/>
          </cell>
          <cell r="N54" t="str">
            <v/>
          </cell>
          <cell r="O54" t="str">
            <v/>
          </cell>
          <cell r="P54" t="str">
            <v/>
          </cell>
        </row>
        <row r="55">
          <cell r="L55" t="str">
            <v/>
          </cell>
          <cell r="M55" t="str">
            <v/>
          </cell>
          <cell r="N55" t="str">
            <v/>
          </cell>
          <cell r="O55" t="str">
            <v/>
          </cell>
          <cell r="P55" t="str">
            <v/>
          </cell>
        </row>
        <row r="56">
          <cell r="J56" t="str">
            <v/>
          </cell>
          <cell r="L56" t="str">
            <v/>
          </cell>
          <cell r="N56" t="str">
            <v/>
          </cell>
          <cell r="O56" t="str">
            <v/>
          </cell>
          <cell r="P56" t="str">
            <v/>
          </cell>
        </row>
        <row r="57">
          <cell r="A57" t="str">
            <v>군자제1호용수지거</v>
          </cell>
          <cell r="B57" t="str">
            <v>계</v>
          </cell>
          <cell r="L57">
            <v>144</v>
          </cell>
          <cell r="M57">
            <v>36</v>
          </cell>
          <cell r="N57">
            <v>36</v>
          </cell>
          <cell r="O57">
            <v>12</v>
          </cell>
          <cell r="P57">
            <v>144</v>
          </cell>
          <cell r="Q57">
            <v>6</v>
          </cell>
        </row>
        <row r="58">
          <cell r="L58" t="str">
            <v/>
          </cell>
          <cell r="M58" t="str">
            <v/>
          </cell>
          <cell r="N58" t="str">
            <v/>
          </cell>
          <cell r="O58" t="str">
            <v/>
          </cell>
          <cell r="P58" t="str">
            <v/>
          </cell>
        </row>
        <row r="59">
          <cell r="B59" t="str">
            <v>합  계</v>
          </cell>
          <cell r="L59">
            <v>144</v>
          </cell>
          <cell r="M59">
            <v>36</v>
          </cell>
          <cell r="N59">
            <v>36</v>
          </cell>
          <cell r="O59">
            <v>12</v>
          </cell>
          <cell r="P59">
            <v>144</v>
          </cell>
          <cell r="Q59">
            <v>6</v>
          </cell>
        </row>
        <row r="62">
          <cell r="B62" t="str">
            <v>반월1-1-30호용수지거</v>
          </cell>
          <cell r="C62" t="str">
            <v>0+00~0+08</v>
          </cell>
          <cell r="D62">
            <v>0</v>
          </cell>
          <cell r="E62" t="str">
            <v>"</v>
          </cell>
          <cell r="H62">
            <v>6</v>
          </cell>
          <cell r="I62">
            <v>6</v>
          </cell>
          <cell r="J62">
            <v>1</v>
          </cell>
          <cell r="K62">
            <v>1</v>
          </cell>
          <cell r="L62">
            <v>37</v>
          </cell>
          <cell r="M62">
            <v>9.25</v>
          </cell>
          <cell r="N62">
            <v>9.25</v>
          </cell>
          <cell r="O62">
            <v>3.37</v>
          </cell>
          <cell r="P62">
            <v>37</v>
          </cell>
        </row>
        <row r="63">
          <cell r="C63" t="str">
            <v>1+08~1+16</v>
          </cell>
          <cell r="D63">
            <v>0</v>
          </cell>
          <cell r="E63" t="str">
            <v>"</v>
          </cell>
          <cell r="H63">
            <v>6</v>
          </cell>
          <cell r="I63">
            <v>6</v>
          </cell>
          <cell r="J63">
            <v>1</v>
          </cell>
          <cell r="K63">
            <v>1</v>
          </cell>
          <cell r="L63">
            <v>37</v>
          </cell>
          <cell r="M63">
            <v>9.25</v>
          </cell>
          <cell r="N63">
            <v>9.25</v>
          </cell>
          <cell r="O63">
            <v>3.37</v>
          </cell>
          <cell r="P63">
            <v>37</v>
          </cell>
        </row>
        <row r="64">
          <cell r="L64" t="str">
            <v/>
          </cell>
          <cell r="M64" t="str">
            <v/>
          </cell>
          <cell r="N64" t="str">
            <v/>
          </cell>
          <cell r="O64" t="str">
            <v/>
          </cell>
          <cell r="P64" t="str">
            <v/>
          </cell>
        </row>
        <row r="65">
          <cell r="J65" t="str">
            <v/>
          </cell>
          <cell r="K65" t="str">
            <v/>
          </cell>
          <cell r="L65" t="str">
            <v/>
          </cell>
          <cell r="M65">
            <v>0</v>
          </cell>
          <cell r="N65" t="str">
            <v/>
          </cell>
          <cell r="O65" t="str">
            <v/>
          </cell>
          <cell r="P65" t="str">
            <v/>
          </cell>
        </row>
        <row r="66">
          <cell r="J66" t="str">
            <v/>
          </cell>
          <cell r="K66" t="str">
            <v/>
          </cell>
          <cell r="L66" t="str">
            <v/>
          </cell>
          <cell r="M66">
            <v>0</v>
          </cell>
          <cell r="N66" t="str">
            <v/>
          </cell>
          <cell r="O66" t="str">
            <v/>
          </cell>
          <cell r="P66" t="str">
            <v/>
          </cell>
        </row>
        <row r="67">
          <cell r="J67" t="str">
            <v/>
          </cell>
          <cell r="K67" t="str">
            <v/>
          </cell>
          <cell r="L67" t="str">
            <v/>
          </cell>
          <cell r="M67">
            <v>0</v>
          </cell>
          <cell r="N67" t="str">
            <v/>
          </cell>
          <cell r="O67" t="str">
            <v/>
          </cell>
          <cell r="P67" t="str">
            <v/>
          </cell>
        </row>
        <row r="68">
          <cell r="J68" t="str">
            <v/>
          </cell>
          <cell r="K68" t="str">
            <v/>
          </cell>
          <cell r="L68" t="str">
            <v/>
          </cell>
          <cell r="M68" t="str">
            <v/>
          </cell>
          <cell r="N68" t="str">
            <v/>
          </cell>
          <cell r="O68" t="str">
            <v/>
          </cell>
          <cell r="P68" t="str">
            <v/>
          </cell>
        </row>
        <row r="69">
          <cell r="A69" t="str">
            <v>반월1-1-30호용수지거</v>
          </cell>
          <cell r="B69" t="str">
            <v>계</v>
          </cell>
          <cell r="L69">
            <v>74</v>
          </cell>
          <cell r="M69">
            <v>18.5</v>
          </cell>
          <cell r="N69">
            <v>18.5</v>
          </cell>
          <cell r="O69">
            <v>6.74</v>
          </cell>
          <cell r="P69">
            <v>74</v>
          </cell>
          <cell r="Q69">
            <v>2</v>
          </cell>
        </row>
        <row r="70">
          <cell r="L70" t="str">
            <v/>
          </cell>
          <cell r="M70" t="str">
            <v/>
          </cell>
          <cell r="N70" t="str">
            <v/>
          </cell>
          <cell r="O70" t="str">
            <v/>
          </cell>
          <cell r="P70" t="str">
            <v/>
          </cell>
        </row>
        <row r="71">
          <cell r="B71" t="str">
            <v>합  계</v>
          </cell>
          <cell r="L71">
            <v>74</v>
          </cell>
          <cell r="M71">
            <v>18.5</v>
          </cell>
          <cell r="N71">
            <v>18.5</v>
          </cell>
          <cell r="O71">
            <v>6.74</v>
          </cell>
          <cell r="P71">
            <v>74</v>
          </cell>
          <cell r="Q71">
            <v>2</v>
          </cell>
        </row>
      </sheetData>
      <sheetData sheetId="23">
        <row r="12">
          <cell r="A12" t="str">
            <v>터파기</v>
          </cell>
          <cell r="AD12">
            <v>146.80000000000001</v>
          </cell>
        </row>
        <row r="13">
          <cell r="A13" t="str">
            <v>잔토처리</v>
          </cell>
          <cell r="AD13">
            <v>146.80000000000001</v>
          </cell>
        </row>
        <row r="14">
          <cell r="A14" t="str">
            <v>콘크리트포장</v>
          </cell>
          <cell r="AD14">
            <v>734</v>
          </cell>
        </row>
        <row r="15">
          <cell r="A15" t="str">
            <v>25-24-80</v>
          </cell>
          <cell r="AD15">
            <v>146.80000000000001</v>
          </cell>
        </row>
        <row r="16">
          <cell r="A16" t="str">
            <v>보조기층</v>
          </cell>
          <cell r="AD16">
            <v>9.6</v>
          </cell>
        </row>
        <row r="17">
          <cell r="A17" t="str">
            <v>거푸집;6;5</v>
          </cell>
          <cell r="AD17">
            <v>96.6</v>
          </cell>
        </row>
        <row r="18">
          <cell r="AD18" t="str">
            <v/>
          </cell>
        </row>
        <row r="19">
          <cell r="AD19" t="str">
            <v/>
          </cell>
        </row>
        <row r="20">
          <cell r="AD20" t="str">
            <v/>
          </cell>
        </row>
        <row r="21">
          <cell r="AD21" t="str">
            <v/>
          </cell>
        </row>
        <row r="22">
          <cell r="AD22" t="str">
            <v/>
          </cell>
        </row>
        <row r="23">
          <cell r="AD23" t="str">
            <v/>
          </cell>
        </row>
        <row r="24">
          <cell r="AD24" t="str">
            <v/>
          </cell>
        </row>
        <row r="25">
          <cell r="AD25" t="str">
            <v/>
          </cell>
        </row>
        <row r="26">
          <cell r="A26" t="str">
            <v>터파기</v>
          </cell>
          <cell r="AD26">
            <v>54</v>
          </cell>
        </row>
        <row r="27">
          <cell r="A27" t="str">
            <v>되메움</v>
          </cell>
          <cell r="AD27">
            <v>103</v>
          </cell>
        </row>
        <row r="28">
          <cell r="A28" t="str">
            <v>순성토</v>
          </cell>
          <cell r="AD28">
            <v>49</v>
          </cell>
        </row>
        <row r="29">
          <cell r="AD29" t="str">
            <v/>
          </cell>
        </row>
        <row r="30">
          <cell r="A30" t="str">
            <v>맨홀15</v>
          </cell>
          <cell r="AD30">
            <v>1</v>
          </cell>
        </row>
        <row r="31">
          <cell r="AD31" t="str">
            <v/>
          </cell>
        </row>
        <row r="32">
          <cell r="AD32" t="str">
            <v/>
          </cell>
        </row>
        <row r="33">
          <cell r="AD33" t="str">
            <v/>
          </cell>
        </row>
        <row r="34">
          <cell r="AD34" t="str">
            <v/>
          </cell>
        </row>
        <row r="38">
          <cell r="AD38" t="str">
            <v/>
          </cell>
        </row>
        <row r="39">
          <cell r="AD39" t="str">
            <v/>
          </cell>
        </row>
        <row r="40">
          <cell r="AD40" t="str">
            <v/>
          </cell>
        </row>
        <row r="41">
          <cell r="AD41" t="str">
            <v/>
          </cell>
        </row>
        <row r="42">
          <cell r="AD42" t="str">
            <v/>
          </cell>
        </row>
        <row r="43">
          <cell r="AD43" t="str">
            <v/>
          </cell>
        </row>
        <row r="44">
          <cell r="AD44" t="str">
            <v/>
          </cell>
        </row>
        <row r="45">
          <cell r="AD45" t="str">
            <v/>
          </cell>
        </row>
        <row r="46">
          <cell r="A46" t="str">
            <v>터파기</v>
          </cell>
          <cell r="AD46">
            <v>6</v>
          </cell>
        </row>
        <row r="47">
          <cell r="A47" t="str">
            <v>되메움</v>
          </cell>
          <cell r="AD47">
            <v>169</v>
          </cell>
        </row>
        <row r="48">
          <cell r="A48" t="str">
            <v>순성토</v>
          </cell>
          <cell r="AD48">
            <v>163</v>
          </cell>
        </row>
        <row r="49">
          <cell r="AD49" t="str">
            <v/>
          </cell>
        </row>
        <row r="50">
          <cell r="A50" t="str">
            <v>맨홀15</v>
          </cell>
          <cell r="AD50">
            <v>1</v>
          </cell>
        </row>
        <row r="51">
          <cell r="AD51" t="str">
            <v/>
          </cell>
        </row>
        <row r="52">
          <cell r="AD52" t="str">
            <v/>
          </cell>
        </row>
        <row r="53">
          <cell r="AD53" t="str">
            <v/>
          </cell>
        </row>
        <row r="54">
          <cell r="AD54" t="str">
            <v/>
          </cell>
        </row>
        <row r="58">
          <cell r="AD58" t="str">
            <v/>
          </cell>
        </row>
        <row r="59">
          <cell r="AD59" t="str">
            <v/>
          </cell>
        </row>
        <row r="60">
          <cell r="AD60" t="str">
            <v/>
          </cell>
        </row>
        <row r="61">
          <cell r="AD61" t="str">
            <v/>
          </cell>
        </row>
        <row r="62">
          <cell r="AD62" t="str">
            <v/>
          </cell>
        </row>
        <row r="63">
          <cell r="AD63" t="str">
            <v/>
          </cell>
        </row>
        <row r="64">
          <cell r="AD64" t="str">
            <v/>
          </cell>
        </row>
        <row r="65">
          <cell r="AD65" t="str">
            <v/>
          </cell>
        </row>
        <row r="66">
          <cell r="A66" t="str">
            <v>터파기</v>
          </cell>
          <cell r="AD66">
            <v>190</v>
          </cell>
        </row>
        <row r="67">
          <cell r="A67" t="str">
            <v>되메움</v>
          </cell>
          <cell r="AD67">
            <v>377</v>
          </cell>
        </row>
        <row r="68">
          <cell r="A68" t="str">
            <v>순성토</v>
          </cell>
          <cell r="AD68">
            <v>187</v>
          </cell>
        </row>
        <row r="69">
          <cell r="AD69" t="str">
            <v/>
          </cell>
        </row>
        <row r="70">
          <cell r="AD70" t="str">
            <v/>
          </cell>
        </row>
        <row r="71">
          <cell r="AD71" t="str">
            <v/>
          </cell>
        </row>
        <row r="72">
          <cell r="AD72" t="str">
            <v/>
          </cell>
        </row>
        <row r="73">
          <cell r="AD73" t="str">
            <v/>
          </cell>
        </row>
        <row r="74">
          <cell r="AD74" t="str">
            <v/>
          </cell>
        </row>
        <row r="78">
          <cell r="AD78" t="str">
            <v/>
          </cell>
        </row>
        <row r="79">
          <cell r="AD79" t="str">
            <v/>
          </cell>
        </row>
        <row r="80">
          <cell r="AD80" t="str">
            <v/>
          </cell>
        </row>
        <row r="81">
          <cell r="AD81" t="str">
            <v/>
          </cell>
        </row>
        <row r="82">
          <cell r="AD82" t="str">
            <v/>
          </cell>
        </row>
        <row r="83">
          <cell r="AD83" t="str">
            <v/>
          </cell>
        </row>
        <row r="84">
          <cell r="AD84" t="str">
            <v/>
          </cell>
        </row>
        <row r="85">
          <cell r="AD85" t="str">
            <v/>
          </cell>
        </row>
        <row r="86">
          <cell r="A86" t="str">
            <v>터파기</v>
          </cell>
          <cell r="AD86">
            <v>187</v>
          </cell>
        </row>
        <row r="87">
          <cell r="A87" t="str">
            <v>되메움</v>
          </cell>
          <cell r="AD87">
            <v>164</v>
          </cell>
        </row>
        <row r="88">
          <cell r="A88" t="str">
            <v>잔토처리</v>
          </cell>
          <cell r="AD88">
            <v>23</v>
          </cell>
        </row>
        <row r="89">
          <cell r="AD89" t="str">
            <v/>
          </cell>
        </row>
        <row r="90">
          <cell r="AD90" t="str">
            <v/>
          </cell>
        </row>
        <row r="91">
          <cell r="AD91" t="str">
            <v/>
          </cell>
        </row>
        <row r="92">
          <cell r="AD92" t="str">
            <v/>
          </cell>
        </row>
        <row r="93">
          <cell r="AD93" t="str">
            <v/>
          </cell>
        </row>
        <row r="94">
          <cell r="AD94" t="str">
            <v/>
          </cell>
        </row>
        <row r="98">
          <cell r="AD98" t="str">
            <v/>
          </cell>
        </row>
        <row r="99">
          <cell r="AD99" t="str">
            <v/>
          </cell>
        </row>
        <row r="100">
          <cell r="AD100" t="str">
            <v/>
          </cell>
        </row>
        <row r="101">
          <cell r="AD101" t="str">
            <v/>
          </cell>
        </row>
        <row r="102">
          <cell r="AD102" t="str">
            <v/>
          </cell>
        </row>
        <row r="103">
          <cell r="AD103" t="str">
            <v/>
          </cell>
        </row>
        <row r="104">
          <cell r="AD104" t="str">
            <v/>
          </cell>
        </row>
        <row r="105">
          <cell r="AD105" t="str">
            <v/>
          </cell>
        </row>
        <row r="106">
          <cell r="AD106" t="str">
            <v/>
          </cell>
        </row>
        <row r="107">
          <cell r="AD107" t="str">
            <v/>
          </cell>
        </row>
        <row r="117">
          <cell r="AD117">
            <v>0</v>
          </cell>
        </row>
        <row r="118">
          <cell r="AD118" t="str">
            <v/>
          </cell>
        </row>
        <row r="119">
          <cell r="A119">
            <v>11</v>
          </cell>
          <cell r="AD119">
            <v>0</v>
          </cell>
        </row>
        <row r="120">
          <cell r="A120" t="str">
            <v>철근헐기;29</v>
          </cell>
          <cell r="AD120">
            <v>17</v>
          </cell>
        </row>
        <row r="121">
          <cell r="A121">
            <v>21</v>
          </cell>
          <cell r="AD121">
            <v>40</v>
          </cell>
        </row>
        <row r="122">
          <cell r="A122" t="str">
            <v>21a</v>
          </cell>
          <cell r="AD122">
            <v>40</v>
          </cell>
        </row>
      </sheetData>
      <sheetData sheetId="24">
        <row r="23">
          <cell r="B23" t="str">
            <v>흥부제1호용수지거</v>
          </cell>
        </row>
        <row r="24">
          <cell r="A24" t="str">
            <v>0+00</v>
          </cell>
          <cell r="B24" t="str">
            <v>No.0+00</v>
          </cell>
          <cell r="C24">
            <v>0</v>
          </cell>
          <cell r="D24">
            <v>25</v>
          </cell>
          <cell r="E24">
            <v>0.77</v>
          </cell>
          <cell r="F24">
            <v>19.25</v>
          </cell>
          <cell r="G24">
            <v>0.46</v>
          </cell>
          <cell r="H24">
            <v>11.5</v>
          </cell>
          <cell r="I24">
            <v>0</v>
          </cell>
          <cell r="J24">
            <v>0</v>
          </cell>
          <cell r="U24" t="str">
            <v>수로관 0.5x0.5시점</v>
          </cell>
        </row>
        <row r="25">
          <cell r="A25" t="str">
            <v>1+00</v>
          </cell>
          <cell r="B25" t="str">
            <v>No.1+00</v>
          </cell>
          <cell r="C25">
            <v>50</v>
          </cell>
          <cell r="D25">
            <v>50</v>
          </cell>
          <cell r="F25">
            <v>0</v>
          </cell>
          <cell r="G25">
            <v>0.28000000000000003</v>
          </cell>
          <cell r="H25">
            <v>14</v>
          </cell>
          <cell r="I25">
            <v>0</v>
          </cell>
          <cell r="J25">
            <v>0</v>
          </cell>
        </row>
        <row r="26">
          <cell r="A26" t="str">
            <v>2+00</v>
          </cell>
          <cell r="B26" t="str">
            <v>No.2+00</v>
          </cell>
          <cell r="C26">
            <v>50</v>
          </cell>
          <cell r="D26">
            <v>50</v>
          </cell>
          <cell r="F26">
            <v>0</v>
          </cell>
          <cell r="G26">
            <v>0.32</v>
          </cell>
          <cell r="H26">
            <v>16</v>
          </cell>
          <cell r="I26">
            <v>0</v>
          </cell>
          <cell r="J26">
            <v>0</v>
          </cell>
        </row>
        <row r="27">
          <cell r="A27" t="str">
            <v>3+00</v>
          </cell>
          <cell r="B27" t="str">
            <v>No.3+00</v>
          </cell>
          <cell r="C27">
            <v>50</v>
          </cell>
          <cell r="D27">
            <v>50</v>
          </cell>
          <cell r="E27">
            <v>0.04</v>
          </cell>
          <cell r="F27">
            <v>2</v>
          </cell>
          <cell r="G27">
            <v>0.39</v>
          </cell>
          <cell r="H27">
            <v>19.5</v>
          </cell>
          <cell r="I27">
            <v>0</v>
          </cell>
          <cell r="J27">
            <v>0</v>
          </cell>
        </row>
        <row r="28">
          <cell r="A28" t="str">
            <v>4+00</v>
          </cell>
          <cell r="B28" t="str">
            <v>No.4+00</v>
          </cell>
          <cell r="C28">
            <v>50</v>
          </cell>
          <cell r="D28">
            <v>40</v>
          </cell>
          <cell r="E28">
            <v>0.81</v>
          </cell>
          <cell r="F28">
            <v>32.4</v>
          </cell>
          <cell r="G28">
            <v>0.54</v>
          </cell>
          <cell r="H28">
            <v>21.6</v>
          </cell>
          <cell r="I28">
            <v>0</v>
          </cell>
          <cell r="J28">
            <v>0</v>
          </cell>
        </row>
        <row r="29">
          <cell r="A29" t="str">
            <v>4+30</v>
          </cell>
          <cell r="B29" t="str">
            <v>No.4+30</v>
          </cell>
          <cell r="C29">
            <v>30</v>
          </cell>
          <cell r="D29">
            <v>15</v>
          </cell>
          <cell r="F29">
            <v>0</v>
          </cell>
          <cell r="G29">
            <v>1.34</v>
          </cell>
          <cell r="H29">
            <v>20.100000000000001</v>
          </cell>
          <cell r="I29">
            <v>0</v>
          </cell>
          <cell r="J29">
            <v>0</v>
          </cell>
          <cell r="U29" t="str">
            <v>수로관 0.5x0.5종점</v>
          </cell>
        </row>
        <row r="30">
          <cell r="B30" t="str">
            <v/>
          </cell>
          <cell r="D30" t="str">
            <v/>
          </cell>
          <cell r="F30" t="str">
            <v/>
          </cell>
          <cell r="H30" t="str">
            <v/>
          </cell>
          <cell r="J30" t="str">
            <v/>
          </cell>
        </row>
        <row r="31">
          <cell r="B31" t="str">
            <v/>
          </cell>
          <cell r="D31" t="str">
            <v/>
          </cell>
          <cell r="F31" t="str">
            <v/>
          </cell>
          <cell r="H31" t="str">
            <v/>
          </cell>
          <cell r="J31" t="str">
            <v/>
          </cell>
        </row>
        <row r="32">
          <cell r="B32" t="str">
            <v/>
          </cell>
          <cell r="D32" t="str">
            <v/>
          </cell>
          <cell r="F32" t="str">
            <v/>
          </cell>
          <cell r="H32" t="str">
            <v/>
          </cell>
          <cell r="J32" t="str">
            <v/>
          </cell>
        </row>
        <row r="33">
          <cell r="B33" t="str">
            <v/>
          </cell>
          <cell r="D33" t="str">
            <v/>
          </cell>
          <cell r="F33" t="str">
            <v/>
          </cell>
          <cell r="H33" t="str">
            <v/>
          </cell>
          <cell r="J33" t="str">
            <v/>
          </cell>
        </row>
        <row r="34">
          <cell r="B34" t="str">
            <v/>
          </cell>
          <cell r="D34" t="str">
            <v/>
          </cell>
          <cell r="F34" t="str">
            <v/>
          </cell>
          <cell r="H34" t="str">
            <v/>
          </cell>
          <cell r="J34" t="str">
            <v/>
          </cell>
        </row>
        <row r="35">
          <cell r="B35" t="str">
            <v/>
          </cell>
          <cell r="D35" t="str">
            <v/>
          </cell>
          <cell r="F35" t="str">
            <v/>
          </cell>
          <cell r="H35" t="str">
            <v/>
          </cell>
          <cell r="J35" t="str">
            <v/>
          </cell>
        </row>
        <row r="36">
          <cell r="B36" t="str">
            <v/>
          </cell>
          <cell r="D36" t="str">
            <v/>
          </cell>
          <cell r="F36" t="str">
            <v/>
          </cell>
          <cell r="H36" t="str">
            <v/>
          </cell>
          <cell r="J36" t="str">
            <v/>
          </cell>
        </row>
        <row r="37">
          <cell r="B37" t="str">
            <v/>
          </cell>
          <cell r="D37" t="str">
            <v/>
          </cell>
          <cell r="F37" t="str">
            <v/>
          </cell>
          <cell r="H37" t="str">
            <v/>
          </cell>
          <cell r="J37" t="str">
            <v/>
          </cell>
        </row>
        <row r="38">
          <cell r="B38" t="str">
            <v/>
          </cell>
          <cell r="D38" t="str">
            <v/>
          </cell>
          <cell r="F38" t="str">
            <v/>
          </cell>
          <cell r="H38" t="str">
            <v/>
          </cell>
          <cell r="J38" t="str">
            <v/>
          </cell>
        </row>
        <row r="39">
          <cell r="B39" t="str">
            <v/>
          </cell>
          <cell r="D39" t="str">
            <v/>
          </cell>
          <cell r="F39" t="str">
            <v/>
          </cell>
          <cell r="H39" t="str">
            <v/>
          </cell>
          <cell r="J39" t="str">
            <v/>
          </cell>
        </row>
        <row r="40">
          <cell r="B40" t="str">
            <v/>
          </cell>
          <cell r="D40" t="str">
            <v/>
          </cell>
          <cell r="F40" t="str">
            <v/>
          </cell>
          <cell r="H40" t="str">
            <v/>
          </cell>
          <cell r="J40" t="str">
            <v/>
          </cell>
        </row>
        <row r="41">
          <cell r="B41" t="str">
            <v/>
          </cell>
          <cell r="D41" t="str">
            <v/>
          </cell>
          <cell r="F41" t="str">
            <v/>
          </cell>
          <cell r="H41" t="str">
            <v/>
          </cell>
          <cell r="J41" t="str">
            <v/>
          </cell>
        </row>
        <row r="42">
          <cell r="B42" t="str">
            <v/>
          </cell>
          <cell r="D42" t="str">
            <v/>
          </cell>
          <cell r="F42" t="str">
            <v/>
          </cell>
          <cell r="H42" t="str">
            <v/>
          </cell>
          <cell r="I42" t="str">
            <v/>
          </cell>
          <cell r="J42" t="str">
            <v/>
          </cell>
        </row>
        <row r="43">
          <cell r="B43" t="str">
            <v/>
          </cell>
          <cell r="D43" t="str">
            <v/>
          </cell>
          <cell r="F43" t="str">
            <v/>
          </cell>
          <cell r="H43" t="str">
            <v/>
          </cell>
          <cell r="I43" t="str">
            <v/>
          </cell>
          <cell r="J43" t="str">
            <v/>
          </cell>
        </row>
        <row r="44">
          <cell r="B44" t="str">
            <v/>
          </cell>
          <cell r="D44" t="str">
            <v/>
          </cell>
          <cell r="F44" t="str">
            <v/>
          </cell>
          <cell r="H44" t="str">
            <v/>
          </cell>
          <cell r="I44" t="str">
            <v/>
          </cell>
          <cell r="J44" t="str">
            <v/>
          </cell>
        </row>
        <row r="45">
          <cell r="A45" t="str">
            <v>흥부제1호용수지거</v>
          </cell>
          <cell r="B45" t="str">
            <v>계</v>
          </cell>
          <cell r="C45">
            <v>230</v>
          </cell>
          <cell r="D45">
            <v>230</v>
          </cell>
          <cell r="F45">
            <v>53.65</v>
          </cell>
          <cell r="H45">
            <v>102.69999999999999</v>
          </cell>
          <cell r="J45">
            <v>0</v>
          </cell>
        </row>
        <row r="46">
          <cell r="B46" t="str">
            <v>흥부제2호용수지거</v>
          </cell>
        </row>
        <row r="47">
          <cell r="A47" t="str">
            <v>0+00</v>
          </cell>
          <cell r="B47" t="str">
            <v>No.0+00</v>
          </cell>
          <cell r="C47">
            <v>0</v>
          </cell>
          <cell r="D47">
            <v>25</v>
          </cell>
          <cell r="F47">
            <v>0</v>
          </cell>
          <cell r="G47">
            <v>0.3</v>
          </cell>
          <cell r="H47">
            <v>7.5</v>
          </cell>
          <cell r="J47">
            <v>0</v>
          </cell>
          <cell r="U47" t="str">
            <v>수로관 0.5x0.5시점</v>
          </cell>
        </row>
        <row r="48">
          <cell r="A48" t="str">
            <v>1+00</v>
          </cell>
          <cell r="B48" t="str">
            <v>No.1+00</v>
          </cell>
          <cell r="C48">
            <v>50</v>
          </cell>
          <cell r="D48">
            <v>50</v>
          </cell>
          <cell r="F48">
            <v>0</v>
          </cell>
          <cell r="G48">
            <v>0.9</v>
          </cell>
          <cell r="H48">
            <v>45</v>
          </cell>
          <cell r="J48">
            <v>0</v>
          </cell>
        </row>
        <row r="49">
          <cell r="A49" t="str">
            <v>2+00</v>
          </cell>
          <cell r="B49" t="str">
            <v>No.2+00</v>
          </cell>
          <cell r="C49">
            <v>50</v>
          </cell>
          <cell r="D49">
            <v>50</v>
          </cell>
          <cell r="E49">
            <v>0.03</v>
          </cell>
          <cell r="F49">
            <v>1.5</v>
          </cell>
          <cell r="G49">
            <v>0.88</v>
          </cell>
          <cell r="H49">
            <v>44</v>
          </cell>
          <cell r="J49">
            <v>0</v>
          </cell>
        </row>
        <row r="50">
          <cell r="A50" t="str">
            <v>3+00</v>
          </cell>
          <cell r="B50" t="str">
            <v>No.3+00</v>
          </cell>
          <cell r="C50">
            <v>50</v>
          </cell>
          <cell r="D50">
            <v>50</v>
          </cell>
          <cell r="E50">
            <v>0.06</v>
          </cell>
          <cell r="F50">
            <v>3</v>
          </cell>
          <cell r="G50">
            <v>0.78</v>
          </cell>
          <cell r="H50">
            <v>39</v>
          </cell>
          <cell r="J50">
            <v>0</v>
          </cell>
        </row>
        <row r="51">
          <cell r="A51" t="str">
            <v>4+00</v>
          </cell>
          <cell r="B51" t="str">
            <v>No.4+00</v>
          </cell>
          <cell r="C51">
            <v>50</v>
          </cell>
          <cell r="D51">
            <v>33</v>
          </cell>
          <cell r="E51">
            <v>0.06</v>
          </cell>
          <cell r="F51">
            <v>1.98</v>
          </cell>
          <cell r="G51">
            <v>0.87</v>
          </cell>
          <cell r="H51">
            <v>28.71</v>
          </cell>
          <cell r="J51">
            <v>0</v>
          </cell>
        </row>
        <row r="52">
          <cell r="A52" t="str">
            <v>4+16</v>
          </cell>
          <cell r="B52" t="str">
            <v>No.4+16</v>
          </cell>
          <cell r="C52">
            <v>16</v>
          </cell>
          <cell r="D52">
            <v>8</v>
          </cell>
          <cell r="F52">
            <v>0</v>
          </cell>
          <cell r="G52">
            <v>0.57999999999999996</v>
          </cell>
          <cell r="H52">
            <v>4.6399999999999997</v>
          </cell>
          <cell r="J52">
            <v>0</v>
          </cell>
          <cell r="U52" t="str">
            <v>수로관 0.5x0.5종점</v>
          </cell>
        </row>
        <row r="53">
          <cell r="B53" t="str">
            <v/>
          </cell>
          <cell r="D53" t="str">
            <v/>
          </cell>
          <cell r="F53" t="str">
            <v/>
          </cell>
          <cell r="H53" t="str">
            <v/>
          </cell>
          <cell r="J53" t="str">
            <v/>
          </cell>
        </row>
        <row r="54">
          <cell r="B54" t="str">
            <v/>
          </cell>
          <cell r="D54" t="str">
            <v/>
          </cell>
          <cell r="F54" t="str">
            <v/>
          </cell>
          <cell r="H54" t="str">
            <v/>
          </cell>
          <cell r="J54" t="str">
            <v/>
          </cell>
        </row>
        <row r="55">
          <cell r="B55" t="str">
            <v/>
          </cell>
          <cell r="D55" t="str">
            <v/>
          </cell>
          <cell r="F55" t="str">
            <v/>
          </cell>
          <cell r="H55" t="str">
            <v/>
          </cell>
          <cell r="J55" t="str">
            <v/>
          </cell>
        </row>
        <row r="56">
          <cell r="B56" t="str">
            <v/>
          </cell>
          <cell r="D56" t="str">
            <v/>
          </cell>
          <cell r="F56" t="str">
            <v/>
          </cell>
          <cell r="H56" t="str">
            <v/>
          </cell>
          <cell r="J56" t="str">
            <v/>
          </cell>
        </row>
        <row r="57">
          <cell r="B57" t="str">
            <v/>
          </cell>
          <cell r="D57" t="str">
            <v/>
          </cell>
          <cell r="F57" t="str">
            <v/>
          </cell>
          <cell r="H57" t="str">
            <v/>
          </cell>
          <cell r="J57" t="str">
            <v/>
          </cell>
        </row>
        <row r="58">
          <cell r="B58" t="str">
            <v/>
          </cell>
          <cell r="D58" t="str">
            <v/>
          </cell>
          <cell r="F58" t="str">
            <v/>
          </cell>
          <cell r="H58" t="str">
            <v/>
          </cell>
          <cell r="J58" t="str">
            <v/>
          </cell>
        </row>
        <row r="59">
          <cell r="B59" t="str">
            <v/>
          </cell>
          <cell r="D59" t="str">
            <v/>
          </cell>
          <cell r="F59" t="str">
            <v/>
          </cell>
          <cell r="H59" t="str">
            <v/>
          </cell>
          <cell r="J59" t="str">
            <v/>
          </cell>
        </row>
        <row r="60">
          <cell r="B60" t="str">
            <v/>
          </cell>
          <cell r="D60" t="str">
            <v/>
          </cell>
          <cell r="F60" t="str">
            <v/>
          </cell>
          <cell r="H60" t="str">
            <v/>
          </cell>
          <cell r="J60" t="str">
            <v/>
          </cell>
        </row>
        <row r="61">
          <cell r="B61" t="str">
            <v/>
          </cell>
          <cell r="D61" t="str">
            <v/>
          </cell>
          <cell r="F61" t="str">
            <v/>
          </cell>
          <cell r="H61" t="str">
            <v/>
          </cell>
          <cell r="J61" t="str">
            <v/>
          </cell>
        </row>
        <row r="62">
          <cell r="B62" t="str">
            <v/>
          </cell>
          <cell r="D62" t="str">
            <v/>
          </cell>
          <cell r="F62" t="str">
            <v/>
          </cell>
          <cell r="H62" t="str">
            <v/>
          </cell>
          <cell r="J62" t="str">
            <v/>
          </cell>
        </row>
        <row r="63">
          <cell r="B63" t="str">
            <v/>
          </cell>
          <cell r="D63" t="str">
            <v/>
          </cell>
          <cell r="F63" t="str">
            <v/>
          </cell>
          <cell r="H63" t="str">
            <v/>
          </cell>
          <cell r="J63" t="str">
            <v/>
          </cell>
        </row>
        <row r="64">
          <cell r="B64" t="str">
            <v/>
          </cell>
          <cell r="D64" t="str">
            <v/>
          </cell>
          <cell r="F64" t="str">
            <v/>
          </cell>
          <cell r="H64" t="str">
            <v/>
          </cell>
          <cell r="J64" t="str">
            <v/>
          </cell>
        </row>
        <row r="65">
          <cell r="B65" t="str">
            <v/>
          </cell>
          <cell r="D65" t="str">
            <v/>
          </cell>
          <cell r="F65" t="str">
            <v/>
          </cell>
          <cell r="H65" t="str">
            <v/>
          </cell>
          <cell r="I65" t="str">
            <v/>
          </cell>
          <cell r="J65" t="str">
            <v/>
          </cell>
        </row>
        <row r="66">
          <cell r="B66" t="str">
            <v/>
          </cell>
          <cell r="D66" t="str">
            <v/>
          </cell>
          <cell r="F66" t="str">
            <v/>
          </cell>
          <cell r="H66" t="str">
            <v/>
          </cell>
          <cell r="I66" t="str">
            <v/>
          </cell>
          <cell r="J66" t="str">
            <v/>
          </cell>
        </row>
        <row r="67">
          <cell r="B67" t="str">
            <v/>
          </cell>
          <cell r="D67" t="str">
            <v/>
          </cell>
          <cell r="F67" t="str">
            <v/>
          </cell>
          <cell r="H67" t="str">
            <v/>
          </cell>
          <cell r="I67" t="str">
            <v/>
          </cell>
          <cell r="J67" t="str">
            <v/>
          </cell>
        </row>
        <row r="68">
          <cell r="A68" t="str">
            <v>흥부제2호용수지거</v>
          </cell>
          <cell r="B68" t="str">
            <v>계</v>
          </cell>
          <cell r="C68">
            <v>216</v>
          </cell>
          <cell r="D68">
            <v>216</v>
          </cell>
          <cell r="F68">
            <v>6.48</v>
          </cell>
          <cell r="H68">
            <v>168.85</v>
          </cell>
          <cell r="J68">
            <v>0</v>
          </cell>
        </row>
        <row r="69">
          <cell r="B69" t="str">
            <v>군자1호배수지거</v>
          </cell>
        </row>
        <row r="70">
          <cell r="A70" t="str">
            <v>0+00</v>
          </cell>
          <cell r="B70" t="str">
            <v>No.0+00</v>
          </cell>
          <cell r="C70">
            <v>0</v>
          </cell>
          <cell r="D70">
            <v>25</v>
          </cell>
          <cell r="E70">
            <v>0.76</v>
          </cell>
          <cell r="F70">
            <v>19</v>
          </cell>
          <cell r="G70">
            <v>2.06</v>
          </cell>
          <cell r="H70">
            <v>51.5</v>
          </cell>
          <cell r="J70">
            <v>0</v>
          </cell>
          <cell r="U70" t="str">
            <v>수로관 1.2x1.0시점</v>
          </cell>
        </row>
        <row r="71">
          <cell r="A71" t="str">
            <v>1+00</v>
          </cell>
          <cell r="B71" t="str">
            <v>No.1+00</v>
          </cell>
          <cell r="C71">
            <v>50</v>
          </cell>
          <cell r="D71">
            <v>45</v>
          </cell>
          <cell r="F71">
            <v>0</v>
          </cell>
          <cell r="G71">
            <v>3.23</v>
          </cell>
          <cell r="H71">
            <v>145.35</v>
          </cell>
          <cell r="J71">
            <v>0</v>
          </cell>
        </row>
        <row r="72">
          <cell r="A72" t="str">
            <v>1+40[전]</v>
          </cell>
          <cell r="B72" t="str">
            <v>No.1+40[전]</v>
          </cell>
          <cell r="C72">
            <v>40</v>
          </cell>
          <cell r="D72">
            <v>20</v>
          </cell>
          <cell r="E72">
            <v>2.44</v>
          </cell>
          <cell r="F72">
            <v>48.8</v>
          </cell>
          <cell r="G72">
            <v>2.48</v>
          </cell>
          <cell r="H72">
            <v>49.6</v>
          </cell>
          <cell r="J72">
            <v>0</v>
          </cell>
          <cell r="U72" t="str">
            <v>수로관 1.2x1.0종점</v>
          </cell>
        </row>
        <row r="73">
          <cell r="A73" t="str">
            <v>1+40[후]</v>
          </cell>
          <cell r="B73" t="str">
            <v>No.1+40[후]</v>
          </cell>
          <cell r="C73">
            <v>0</v>
          </cell>
          <cell r="D73">
            <v>5</v>
          </cell>
          <cell r="E73">
            <v>1.9</v>
          </cell>
          <cell r="F73">
            <v>9.5</v>
          </cell>
          <cell r="G73">
            <v>1.96</v>
          </cell>
          <cell r="H73">
            <v>9.8000000000000007</v>
          </cell>
          <cell r="J73">
            <v>0</v>
          </cell>
          <cell r="U73" t="str">
            <v>수로관 0.8x0.7시점</v>
          </cell>
        </row>
        <row r="74">
          <cell r="A74" t="str">
            <v>2+00</v>
          </cell>
          <cell r="B74" t="str">
            <v>No.2+00</v>
          </cell>
          <cell r="C74">
            <v>10</v>
          </cell>
          <cell r="D74">
            <v>16</v>
          </cell>
          <cell r="E74">
            <v>2.16</v>
          </cell>
          <cell r="F74">
            <v>34.56</v>
          </cell>
          <cell r="G74">
            <v>2</v>
          </cell>
          <cell r="H74">
            <v>32</v>
          </cell>
          <cell r="J74">
            <v>0</v>
          </cell>
        </row>
        <row r="75">
          <cell r="A75" t="str">
            <v>2+22[전]</v>
          </cell>
          <cell r="B75" t="str">
            <v>No.2+22[전]</v>
          </cell>
          <cell r="C75">
            <v>22</v>
          </cell>
          <cell r="D75">
            <v>11</v>
          </cell>
          <cell r="E75">
            <v>1.94</v>
          </cell>
          <cell r="F75">
            <v>21.34</v>
          </cell>
          <cell r="G75">
            <v>1.87</v>
          </cell>
          <cell r="H75">
            <v>20.57</v>
          </cell>
          <cell r="J75">
            <v>0</v>
          </cell>
          <cell r="U75" t="str">
            <v>수로관 0.8x0.7종점</v>
          </cell>
        </row>
        <row r="76">
          <cell r="A76" t="str">
            <v>2+22[후]</v>
          </cell>
          <cell r="B76" t="str">
            <v>No.2+22[후]</v>
          </cell>
          <cell r="C76">
            <v>0</v>
          </cell>
          <cell r="D76">
            <v>4</v>
          </cell>
          <cell r="E76">
            <v>2.02</v>
          </cell>
          <cell r="F76">
            <v>8.08</v>
          </cell>
          <cell r="G76">
            <v>2.61</v>
          </cell>
          <cell r="H76">
            <v>10.44</v>
          </cell>
          <cell r="J76">
            <v>0</v>
          </cell>
          <cell r="U76" t="str">
            <v>건널목암거 0.8x0.7</v>
          </cell>
        </row>
        <row r="77">
          <cell r="A77" t="str">
            <v>2+30[전]</v>
          </cell>
          <cell r="B77" t="str">
            <v>No.2+30[전]</v>
          </cell>
          <cell r="C77">
            <v>8</v>
          </cell>
          <cell r="D77">
            <v>4</v>
          </cell>
          <cell r="E77">
            <v>2</v>
          </cell>
          <cell r="F77">
            <v>8</v>
          </cell>
          <cell r="G77">
            <v>2.4900000000000002</v>
          </cell>
          <cell r="H77">
            <v>9.9600000000000009</v>
          </cell>
          <cell r="J77">
            <v>0</v>
          </cell>
          <cell r="U77" t="str">
            <v>건널목암거 0.8x0.7</v>
          </cell>
        </row>
        <row r="78">
          <cell r="A78" t="str">
            <v>2+30[후]</v>
          </cell>
          <cell r="B78" t="str">
            <v>No.2+30[후]</v>
          </cell>
          <cell r="C78">
            <v>0</v>
          </cell>
          <cell r="D78">
            <v>9</v>
          </cell>
          <cell r="E78">
            <v>1.9</v>
          </cell>
          <cell r="F78">
            <v>17.100000000000001</v>
          </cell>
          <cell r="G78">
            <v>1.85</v>
          </cell>
          <cell r="H78">
            <v>16.649999999999999</v>
          </cell>
          <cell r="J78">
            <v>0</v>
          </cell>
          <cell r="U78" t="str">
            <v>수로관 0.8x0.7시점</v>
          </cell>
        </row>
        <row r="79">
          <cell r="A79" t="str">
            <v>2+48[전]</v>
          </cell>
          <cell r="B79" t="str">
            <v>No.2+48[전]</v>
          </cell>
          <cell r="C79">
            <v>18</v>
          </cell>
          <cell r="D79">
            <v>9</v>
          </cell>
          <cell r="E79">
            <v>1.17</v>
          </cell>
          <cell r="F79">
            <v>10.53</v>
          </cell>
          <cell r="G79">
            <v>1.26</v>
          </cell>
          <cell r="H79">
            <v>11.34</v>
          </cell>
          <cell r="J79">
            <v>0</v>
          </cell>
          <cell r="U79" t="str">
            <v>수로관 0.8x0.7종점</v>
          </cell>
        </row>
        <row r="80">
          <cell r="A80" t="str">
            <v>2+48[후]</v>
          </cell>
          <cell r="B80" t="str">
            <v>No.2+48[후]</v>
          </cell>
          <cell r="C80">
            <v>0</v>
          </cell>
          <cell r="D80">
            <v>5</v>
          </cell>
          <cell r="E80">
            <v>1.23</v>
          </cell>
          <cell r="F80">
            <v>6.15</v>
          </cell>
          <cell r="G80">
            <v>1.47</v>
          </cell>
          <cell r="H80">
            <v>7.35</v>
          </cell>
          <cell r="J80">
            <v>0</v>
          </cell>
          <cell r="U80" t="str">
            <v>건널목암거 0.8x0.7</v>
          </cell>
        </row>
        <row r="81">
          <cell r="A81" t="str">
            <v>3+08</v>
          </cell>
          <cell r="B81" t="str">
            <v>No.3+08</v>
          </cell>
          <cell r="C81">
            <v>10</v>
          </cell>
          <cell r="D81">
            <v>5</v>
          </cell>
          <cell r="E81">
            <v>1.48</v>
          </cell>
          <cell r="F81">
            <v>7.4</v>
          </cell>
          <cell r="G81">
            <v>2.4300000000000002</v>
          </cell>
          <cell r="H81">
            <v>12.15</v>
          </cell>
          <cell r="J81">
            <v>0</v>
          </cell>
          <cell r="U81" t="str">
            <v>건널목암거 0.8x0.7</v>
          </cell>
        </row>
        <row r="82">
          <cell r="B82" t="str">
            <v/>
          </cell>
          <cell r="D82" t="str">
            <v/>
          </cell>
          <cell r="F82" t="str">
            <v/>
          </cell>
          <cell r="H82" t="str">
            <v/>
          </cell>
          <cell r="J82" t="str">
            <v/>
          </cell>
        </row>
        <row r="83">
          <cell r="B83" t="str">
            <v/>
          </cell>
          <cell r="D83" t="str">
            <v/>
          </cell>
          <cell r="F83" t="str">
            <v/>
          </cell>
          <cell r="H83" t="str">
            <v/>
          </cell>
          <cell r="J83" t="str">
            <v/>
          </cell>
        </row>
        <row r="84">
          <cell r="B84" t="str">
            <v/>
          </cell>
          <cell r="D84" t="str">
            <v/>
          </cell>
          <cell r="F84" t="str">
            <v/>
          </cell>
          <cell r="H84" t="str">
            <v/>
          </cell>
          <cell r="J84" t="str">
            <v/>
          </cell>
        </row>
        <row r="85">
          <cell r="B85" t="str">
            <v/>
          </cell>
          <cell r="D85" t="str">
            <v/>
          </cell>
          <cell r="F85" t="str">
            <v/>
          </cell>
          <cell r="H85" t="str">
            <v/>
          </cell>
          <cell r="J85" t="str">
            <v/>
          </cell>
        </row>
        <row r="86">
          <cell r="B86" t="str">
            <v/>
          </cell>
          <cell r="D86" t="str">
            <v/>
          </cell>
          <cell r="F86" t="str">
            <v/>
          </cell>
          <cell r="H86" t="str">
            <v/>
          </cell>
          <cell r="J86" t="str">
            <v/>
          </cell>
        </row>
        <row r="87">
          <cell r="B87" t="str">
            <v/>
          </cell>
          <cell r="D87" t="str">
            <v/>
          </cell>
          <cell r="F87" t="str">
            <v/>
          </cell>
          <cell r="H87" t="str">
            <v/>
          </cell>
          <cell r="J87" t="str">
            <v/>
          </cell>
        </row>
        <row r="88">
          <cell r="B88" t="str">
            <v/>
          </cell>
          <cell r="D88" t="str">
            <v/>
          </cell>
          <cell r="F88" t="str">
            <v/>
          </cell>
          <cell r="H88" t="str">
            <v/>
          </cell>
          <cell r="I88" t="str">
            <v/>
          </cell>
          <cell r="J88" t="str">
            <v/>
          </cell>
        </row>
        <row r="89">
          <cell r="B89" t="str">
            <v/>
          </cell>
          <cell r="D89" t="str">
            <v/>
          </cell>
          <cell r="F89" t="str">
            <v/>
          </cell>
          <cell r="H89" t="str">
            <v/>
          </cell>
          <cell r="I89" t="str">
            <v/>
          </cell>
          <cell r="J89" t="str">
            <v/>
          </cell>
        </row>
        <row r="90">
          <cell r="B90" t="str">
            <v/>
          </cell>
          <cell r="D90" t="str">
            <v/>
          </cell>
          <cell r="F90" t="str">
            <v/>
          </cell>
          <cell r="H90" t="str">
            <v/>
          </cell>
          <cell r="I90" t="str">
            <v/>
          </cell>
          <cell r="J90" t="str">
            <v/>
          </cell>
        </row>
        <row r="91">
          <cell r="A91" t="str">
            <v>군자1호배수지거</v>
          </cell>
          <cell r="B91" t="str">
            <v>계</v>
          </cell>
          <cell r="C91">
            <v>158</v>
          </cell>
          <cell r="D91">
            <v>158</v>
          </cell>
          <cell r="F91">
            <v>190.46</v>
          </cell>
          <cell r="H91">
            <v>376.70999999999992</v>
          </cell>
          <cell r="J91">
            <v>0</v>
          </cell>
        </row>
        <row r="92">
          <cell r="B92" t="str">
            <v>군자1호용수지거</v>
          </cell>
        </row>
        <row r="93">
          <cell r="A93" t="str">
            <v>0+00</v>
          </cell>
          <cell r="B93" t="str">
            <v>No.0+00</v>
          </cell>
          <cell r="C93">
            <v>0</v>
          </cell>
          <cell r="D93">
            <v>5</v>
          </cell>
          <cell r="E93">
            <v>0.82</v>
          </cell>
          <cell r="F93">
            <v>4.0999999999999996</v>
          </cell>
          <cell r="G93">
            <v>0.63</v>
          </cell>
          <cell r="H93">
            <v>3.15</v>
          </cell>
          <cell r="J93">
            <v>0</v>
          </cell>
          <cell r="U93" t="str">
            <v>수로관 0.5x0.5시점</v>
          </cell>
        </row>
        <row r="94">
          <cell r="A94" t="str">
            <v>0+10[전]</v>
          </cell>
          <cell r="B94" t="str">
            <v>No.0+10[전]</v>
          </cell>
          <cell r="C94">
            <v>10</v>
          </cell>
          <cell r="D94">
            <v>5</v>
          </cell>
          <cell r="E94">
            <v>0.94</v>
          </cell>
          <cell r="F94">
            <v>4.7</v>
          </cell>
          <cell r="G94">
            <v>0.71</v>
          </cell>
          <cell r="H94">
            <v>3.55</v>
          </cell>
          <cell r="J94">
            <v>0</v>
          </cell>
          <cell r="U94" t="str">
            <v>수로관 0.5x0.5종점</v>
          </cell>
        </row>
        <row r="95">
          <cell r="A95" t="str">
            <v>0+10[후]</v>
          </cell>
          <cell r="B95" t="str">
            <v>No.0+10[후]</v>
          </cell>
          <cell r="C95">
            <v>0</v>
          </cell>
          <cell r="D95">
            <v>4</v>
          </cell>
          <cell r="E95">
            <v>0.94</v>
          </cell>
          <cell r="F95">
            <v>3.76</v>
          </cell>
          <cell r="G95">
            <v>0.81</v>
          </cell>
          <cell r="H95">
            <v>3.24</v>
          </cell>
          <cell r="J95">
            <v>0</v>
          </cell>
          <cell r="U95" t="str">
            <v>건널목암거 0.5x0.5</v>
          </cell>
        </row>
        <row r="96">
          <cell r="A96" t="str">
            <v>0+18[전]</v>
          </cell>
          <cell r="B96" t="str">
            <v>No.0+18[전]</v>
          </cell>
          <cell r="C96">
            <v>8</v>
          </cell>
          <cell r="D96">
            <v>4</v>
          </cell>
          <cell r="E96">
            <v>1.1399999999999999</v>
          </cell>
          <cell r="F96">
            <v>4.5599999999999996</v>
          </cell>
          <cell r="G96">
            <v>1.31</v>
          </cell>
          <cell r="H96">
            <v>5.24</v>
          </cell>
          <cell r="J96">
            <v>0</v>
          </cell>
          <cell r="U96" t="str">
            <v>건널목암거 0.5x0.5</v>
          </cell>
        </row>
        <row r="97">
          <cell r="A97" t="str">
            <v>0+18[후]</v>
          </cell>
          <cell r="B97" t="str">
            <v>No.0+18[후]</v>
          </cell>
          <cell r="C97">
            <v>0</v>
          </cell>
          <cell r="D97">
            <v>16</v>
          </cell>
          <cell r="E97">
            <v>1.1399999999999999</v>
          </cell>
          <cell r="F97">
            <v>18.239999999999998</v>
          </cell>
          <cell r="G97">
            <v>0.95</v>
          </cell>
          <cell r="H97">
            <v>15.2</v>
          </cell>
          <cell r="J97">
            <v>0</v>
          </cell>
          <cell r="U97" t="str">
            <v>수로관 0.5x0.5시점</v>
          </cell>
        </row>
        <row r="98">
          <cell r="A98" t="str">
            <v>1+00[전]</v>
          </cell>
          <cell r="B98" t="str">
            <v>No.1+00[전]</v>
          </cell>
          <cell r="C98">
            <v>32</v>
          </cell>
          <cell r="D98">
            <v>16</v>
          </cell>
          <cell r="E98">
            <v>0.83</v>
          </cell>
          <cell r="F98">
            <v>13.28</v>
          </cell>
          <cell r="G98">
            <v>0.77</v>
          </cell>
          <cell r="H98">
            <v>12.32</v>
          </cell>
          <cell r="J98">
            <v>0</v>
          </cell>
          <cell r="U98" t="str">
            <v>수로관 0.5x0.5종점</v>
          </cell>
        </row>
        <row r="99">
          <cell r="A99" t="str">
            <v>1+00[후]</v>
          </cell>
          <cell r="B99" t="str">
            <v>No.1+00[후]</v>
          </cell>
          <cell r="C99">
            <v>0</v>
          </cell>
          <cell r="D99">
            <v>4</v>
          </cell>
          <cell r="E99">
            <v>1.1399999999999999</v>
          </cell>
          <cell r="F99">
            <v>4.5599999999999996</v>
          </cell>
          <cell r="G99">
            <v>0.95</v>
          </cell>
          <cell r="H99">
            <v>3.8</v>
          </cell>
          <cell r="J99">
            <v>0</v>
          </cell>
          <cell r="U99" t="str">
            <v>건널목암거 0.5x0.5</v>
          </cell>
        </row>
        <row r="100">
          <cell r="A100" t="str">
            <v>1+08[전]</v>
          </cell>
          <cell r="B100" t="str">
            <v>No.1+08[전]</v>
          </cell>
          <cell r="C100">
            <v>8</v>
          </cell>
          <cell r="D100">
            <v>4</v>
          </cell>
          <cell r="E100">
            <v>1.02</v>
          </cell>
          <cell r="F100">
            <v>4.08</v>
          </cell>
          <cell r="G100">
            <v>0.73</v>
          </cell>
          <cell r="H100">
            <v>2.92</v>
          </cell>
          <cell r="J100">
            <v>0</v>
          </cell>
          <cell r="U100" t="str">
            <v>건널목암거 0.5x0.5</v>
          </cell>
        </row>
        <row r="101">
          <cell r="A101" t="str">
            <v>1+08[후]</v>
          </cell>
          <cell r="B101" t="str">
            <v>No.1+08[후]</v>
          </cell>
          <cell r="C101">
            <v>0</v>
          </cell>
          <cell r="D101">
            <v>21</v>
          </cell>
          <cell r="E101">
            <v>0.98</v>
          </cell>
          <cell r="F101">
            <v>20.58</v>
          </cell>
          <cell r="G101">
            <v>0.84</v>
          </cell>
          <cell r="H101">
            <v>17.64</v>
          </cell>
          <cell r="J101">
            <v>0</v>
          </cell>
          <cell r="U101" t="str">
            <v>수로관 0.5x0.5시점</v>
          </cell>
        </row>
        <row r="102">
          <cell r="A102" t="str">
            <v>2+00</v>
          </cell>
          <cell r="B102" t="str">
            <v>No.2+00</v>
          </cell>
          <cell r="C102">
            <v>42</v>
          </cell>
          <cell r="D102">
            <v>32</v>
          </cell>
          <cell r="E102">
            <v>0.72</v>
          </cell>
          <cell r="F102">
            <v>23.04</v>
          </cell>
          <cell r="G102">
            <v>0.66</v>
          </cell>
          <cell r="H102">
            <v>21.12</v>
          </cell>
          <cell r="J102">
            <v>0</v>
          </cell>
        </row>
        <row r="103">
          <cell r="A103" t="str">
            <v>2+22[전]</v>
          </cell>
          <cell r="B103" t="str">
            <v>No.2+22[전]</v>
          </cell>
          <cell r="C103">
            <v>22</v>
          </cell>
          <cell r="D103">
            <v>11</v>
          </cell>
          <cell r="E103">
            <v>0.66</v>
          </cell>
          <cell r="F103">
            <v>7.26</v>
          </cell>
          <cell r="G103">
            <v>0.63</v>
          </cell>
          <cell r="H103">
            <v>6.93</v>
          </cell>
          <cell r="J103">
            <v>0</v>
          </cell>
          <cell r="U103" t="str">
            <v>수로관 0.5x0.5종점</v>
          </cell>
        </row>
        <row r="104">
          <cell r="A104" t="str">
            <v>2+22[후]</v>
          </cell>
          <cell r="B104" t="str">
            <v>No.2+22[후]</v>
          </cell>
          <cell r="C104">
            <v>0</v>
          </cell>
          <cell r="D104">
            <v>4</v>
          </cell>
          <cell r="E104">
            <v>0.69</v>
          </cell>
          <cell r="F104">
            <v>2.76</v>
          </cell>
          <cell r="G104">
            <v>0.56000000000000005</v>
          </cell>
          <cell r="H104">
            <v>2.2400000000000002</v>
          </cell>
          <cell r="J104">
            <v>0</v>
          </cell>
          <cell r="U104" t="str">
            <v>건널목암거 0.5x0.5</v>
          </cell>
        </row>
        <row r="105">
          <cell r="A105" t="str">
            <v>2+30[전]</v>
          </cell>
          <cell r="B105" t="str">
            <v>No.2+30[전]</v>
          </cell>
          <cell r="C105">
            <v>8</v>
          </cell>
          <cell r="D105">
            <v>4</v>
          </cell>
          <cell r="E105">
            <v>0.78</v>
          </cell>
          <cell r="F105">
            <v>3.12</v>
          </cell>
          <cell r="G105">
            <v>0.65</v>
          </cell>
          <cell r="H105">
            <v>2.6</v>
          </cell>
          <cell r="J105">
            <v>0</v>
          </cell>
          <cell r="U105" t="str">
            <v>건널목암거 0.5x0.5</v>
          </cell>
        </row>
        <row r="106">
          <cell r="A106" t="str">
            <v>2+30[후]</v>
          </cell>
          <cell r="B106" t="str">
            <v>No.2+30[후]</v>
          </cell>
          <cell r="C106">
            <v>0</v>
          </cell>
          <cell r="D106">
            <v>10</v>
          </cell>
          <cell r="E106">
            <v>0.75</v>
          </cell>
          <cell r="F106">
            <v>7.5</v>
          </cell>
          <cell r="G106">
            <v>0.71</v>
          </cell>
          <cell r="H106">
            <v>7.1</v>
          </cell>
          <cell r="J106">
            <v>0</v>
          </cell>
          <cell r="U106" t="str">
            <v>수로관 0.5x0.5시점</v>
          </cell>
        </row>
        <row r="107">
          <cell r="A107" t="str">
            <v>3+00</v>
          </cell>
          <cell r="B107" t="str">
            <v>No.3+00</v>
          </cell>
          <cell r="C107">
            <v>20</v>
          </cell>
          <cell r="D107">
            <v>35</v>
          </cell>
          <cell r="E107">
            <v>0.91</v>
          </cell>
          <cell r="F107">
            <v>31.85</v>
          </cell>
          <cell r="G107">
            <v>0.8</v>
          </cell>
          <cell r="H107">
            <v>28</v>
          </cell>
          <cell r="J107">
            <v>0</v>
          </cell>
        </row>
        <row r="108">
          <cell r="A108" t="str">
            <v>4+00</v>
          </cell>
          <cell r="B108" t="str">
            <v>No.4+00</v>
          </cell>
          <cell r="C108">
            <v>50</v>
          </cell>
          <cell r="D108">
            <v>30</v>
          </cell>
          <cell r="E108">
            <v>0.96</v>
          </cell>
          <cell r="F108">
            <v>28.8</v>
          </cell>
          <cell r="G108">
            <v>0.82</v>
          </cell>
          <cell r="H108">
            <v>24.6</v>
          </cell>
          <cell r="J108">
            <v>0</v>
          </cell>
        </row>
        <row r="109">
          <cell r="A109" t="str">
            <v>4+10[전]</v>
          </cell>
          <cell r="B109" t="str">
            <v>No.4+10[전]</v>
          </cell>
          <cell r="C109">
            <v>10</v>
          </cell>
          <cell r="D109">
            <v>5</v>
          </cell>
          <cell r="E109">
            <v>1</v>
          </cell>
          <cell r="F109">
            <v>5</v>
          </cell>
          <cell r="G109">
            <v>0.84</v>
          </cell>
          <cell r="H109">
            <v>4.2</v>
          </cell>
          <cell r="J109">
            <v>0</v>
          </cell>
          <cell r="U109" t="str">
            <v>수로관 0.5x0.5종점</v>
          </cell>
        </row>
        <row r="110">
          <cell r="A110" t="str">
            <v>4+10[후]</v>
          </cell>
          <cell r="B110" t="str">
            <v>No.4+10[후]</v>
          </cell>
          <cell r="C110">
            <v>0</v>
          </cell>
          <cell r="D110">
            <v>0</v>
          </cell>
          <cell r="E110">
            <v>1</v>
          </cell>
          <cell r="F110">
            <v>0</v>
          </cell>
          <cell r="G110">
            <v>0.71</v>
          </cell>
          <cell r="H110">
            <v>0</v>
          </cell>
          <cell r="J110">
            <v>0</v>
          </cell>
          <cell r="U110" t="str">
            <v>건널목암거 0.5x0.5</v>
          </cell>
        </row>
        <row r="111">
          <cell r="A111" t="str">
            <v>4+24[전]</v>
          </cell>
          <cell r="B111" t="str">
            <v>No.4+24[전]</v>
          </cell>
          <cell r="C111">
            <v>0</v>
          </cell>
          <cell r="D111">
            <v>0</v>
          </cell>
          <cell r="E111">
            <v>0.57999999999999996</v>
          </cell>
          <cell r="F111">
            <v>0</v>
          </cell>
          <cell r="G111">
            <v>0.54</v>
          </cell>
          <cell r="H111">
            <v>0</v>
          </cell>
          <cell r="J111">
            <v>0</v>
          </cell>
          <cell r="U111" t="str">
            <v>건널목암거 0.5x0.5</v>
          </cell>
        </row>
        <row r="112">
          <cell r="A112" t="str">
            <v>4+24[후]</v>
          </cell>
          <cell r="B112" t="str">
            <v>No.4+24[후]</v>
          </cell>
          <cell r="C112">
            <v>0</v>
          </cell>
          <cell r="D112">
            <v>0</v>
          </cell>
          <cell r="E112">
            <v>0.57999999999999996</v>
          </cell>
          <cell r="F112">
            <v>0</v>
          </cell>
          <cell r="G112">
            <v>0.42</v>
          </cell>
          <cell r="H112">
            <v>0</v>
          </cell>
          <cell r="J112">
            <v>0</v>
          </cell>
          <cell r="U112" t="str">
            <v>수로관 0.5x0.5시점</v>
          </cell>
        </row>
        <row r="113">
          <cell r="A113" t="str">
            <v>5+00</v>
          </cell>
          <cell r="B113" t="str">
            <v>No.5+00</v>
          </cell>
          <cell r="C113">
            <v>0</v>
          </cell>
          <cell r="D113">
            <v>0</v>
          </cell>
          <cell r="E113">
            <v>0.64</v>
          </cell>
          <cell r="F113">
            <v>0</v>
          </cell>
          <cell r="G113">
            <v>0.46</v>
          </cell>
          <cell r="H113">
            <v>0</v>
          </cell>
          <cell r="J113">
            <v>0</v>
          </cell>
        </row>
        <row r="114">
          <cell r="A114" t="str">
            <v>5+40[전]</v>
          </cell>
          <cell r="B114" t="str">
            <v>No.5+40[전]</v>
          </cell>
          <cell r="C114">
            <v>0</v>
          </cell>
          <cell r="D114">
            <v>0</v>
          </cell>
          <cell r="E114">
            <v>0.79</v>
          </cell>
          <cell r="F114">
            <v>0</v>
          </cell>
          <cell r="G114">
            <v>0.67</v>
          </cell>
          <cell r="H114">
            <v>0</v>
          </cell>
          <cell r="J114">
            <v>0</v>
          </cell>
          <cell r="U114" t="str">
            <v>수로관 0.5x0.5종점</v>
          </cell>
        </row>
        <row r="115">
          <cell r="A115" t="str">
            <v>5+40[후]</v>
          </cell>
          <cell r="B115" t="str">
            <v>No.5+40[후]</v>
          </cell>
          <cell r="C115">
            <v>0</v>
          </cell>
          <cell r="D115">
            <v>0</v>
          </cell>
          <cell r="E115">
            <v>0.99</v>
          </cell>
          <cell r="F115">
            <v>0</v>
          </cell>
          <cell r="G115">
            <v>0.8</v>
          </cell>
          <cell r="H115">
            <v>0</v>
          </cell>
          <cell r="J115">
            <v>0</v>
          </cell>
          <cell r="U115" t="str">
            <v>건널목암거 0.5x0.5</v>
          </cell>
        </row>
        <row r="116">
          <cell r="A116" t="str">
            <v>5+48[전]</v>
          </cell>
          <cell r="B116" t="str">
            <v>No.5+48[전]</v>
          </cell>
          <cell r="C116">
            <v>0</v>
          </cell>
          <cell r="D116">
            <v>0</v>
          </cell>
          <cell r="E116">
            <v>1.06</v>
          </cell>
          <cell r="F116">
            <v>0</v>
          </cell>
          <cell r="G116">
            <v>0.83</v>
          </cell>
          <cell r="H116">
            <v>0</v>
          </cell>
          <cell r="J116">
            <v>0</v>
          </cell>
          <cell r="U116" t="str">
            <v>건널목암거 0.5x0.5</v>
          </cell>
        </row>
        <row r="117">
          <cell r="A117" t="str">
            <v>5+48[후]</v>
          </cell>
          <cell r="B117" t="str">
            <v>No.5+48[후]</v>
          </cell>
          <cell r="C117">
            <v>0</v>
          </cell>
          <cell r="D117">
            <v>0</v>
          </cell>
          <cell r="E117">
            <v>1.19</v>
          </cell>
          <cell r="F117">
            <v>0</v>
          </cell>
          <cell r="G117">
            <v>1.01</v>
          </cell>
          <cell r="H117">
            <v>0</v>
          </cell>
          <cell r="J117">
            <v>0</v>
          </cell>
          <cell r="U117" t="str">
            <v>수로관 0.5x0.5시점</v>
          </cell>
        </row>
        <row r="118">
          <cell r="A118" t="str">
            <v>6+00</v>
          </cell>
          <cell r="B118" t="str">
            <v>No.6+00</v>
          </cell>
          <cell r="C118">
            <v>0</v>
          </cell>
          <cell r="D118">
            <v>0</v>
          </cell>
          <cell r="E118">
            <v>1.19</v>
          </cell>
          <cell r="F118">
            <v>0</v>
          </cell>
          <cell r="G118">
            <v>1.01</v>
          </cell>
          <cell r="H118">
            <v>0</v>
          </cell>
          <cell r="J118">
            <v>0</v>
          </cell>
        </row>
        <row r="119">
          <cell r="A119" t="str">
            <v>6+34[전]</v>
          </cell>
          <cell r="B119" t="str">
            <v>No.6+34[전]</v>
          </cell>
          <cell r="C119">
            <v>0</v>
          </cell>
          <cell r="D119">
            <v>0</v>
          </cell>
          <cell r="E119">
            <v>1.31</v>
          </cell>
          <cell r="F119">
            <v>0</v>
          </cell>
          <cell r="G119">
            <v>1.1000000000000001</v>
          </cell>
          <cell r="H119">
            <v>0</v>
          </cell>
          <cell r="J119">
            <v>0</v>
          </cell>
          <cell r="U119" t="str">
            <v>수로관 0.5x0.5종점</v>
          </cell>
        </row>
        <row r="120">
          <cell r="A120" t="str">
            <v>6+34[후]</v>
          </cell>
          <cell r="B120" t="str">
            <v>No.6+34[후]</v>
          </cell>
          <cell r="C120">
            <v>0</v>
          </cell>
          <cell r="D120">
            <v>0</v>
          </cell>
          <cell r="E120">
            <v>1.31</v>
          </cell>
          <cell r="F120">
            <v>0</v>
          </cell>
          <cell r="G120">
            <v>1.47</v>
          </cell>
          <cell r="H120">
            <v>0</v>
          </cell>
          <cell r="J120">
            <v>0</v>
          </cell>
          <cell r="U120" t="str">
            <v>건널목암거 0.5x0.5</v>
          </cell>
        </row>
        <row r="121">
          <cell r="A121" t="str">
            <v>6+42[전]</v>
          </cell>
          <cell r="B121" t="str">
            <v>No.6+42[전]</v>
          </cell>
          <cell r="C121">
            <v>0</v>
          </cell>
          <cell r="D121">
            <v>0</v>
          </cell>
          <cell r="E121">
            <v>0.71</v>
          </cell>
          <cell r="F121">
            <v>0</v>
          </cell>
          <cell r="G121">
            <v>0.66</v>
          </cell>
          <cell r="H121">
            <v>0</v>
          </cell>
          <cell r="J121">
            <v>0</v>
          </cell>
          <cell r="U121" t="str">
            <v>건널목암거 0.5x0.5</v>
          </cell>
        </row>
        <row r="122">
          <cell r="A122" t="str">
            <v>6+42[후]</v>
          </cell>
          <cell r="B122" t="str">
            <v>No.6+42[후]</v>
          </cell>
          <cell r="C122">
            <v>0</v>
          </cell>
          <cell r="D122">
            <v>0</v>
          </cell>
          <cell r="E122">
            <v>0.71</v>
          </cell>
          <cell r="F122">
            <v>0</v>
          </cell>
          <cell r="G122">
            <v>0.55000000000000004</v>
          </cell>
          <cell r="H122">
            <v>0</v>
          </cell>
          <cell r="J122">
            <v>0</v>
          </cell>
          <cell r="U122" t="str">
            <v>수로관 0.5x0.5시점</v>
          </cell>
        </row>
        <row r="123">
          <cell r="A123" t="str">
            <v>7+00</v>
          </cell>
          <cell r="B123" t="str">
            <v>No.7+00</v>
          </cell>
          <cell r="C123">
            <v>0</v>
          </cell>
          <cell r="D123">
            <v>0</v>
          </cell>
          <cell r="E123">
            <v>0.76</v>
          </cell>
          <cell r="F123">
            <v>0</v>
          </cell>
          <cell r="G123">
            <v>0.57999999999999996</v>
          </cell>
          <cell r="H123">
            <v>0</v>
          </cell>
          <cell r="J123">
            <v>0</v>
          </cell>
        </row>
        <row r="124">
          <cell r="A124" t="str">
            <v>7+20</v>
          </cell>
          <cell r="B124" t="str">
            <v>No.7+20</v>
          </cell>
          <cell r="C124">
            <v>0</v>
          </cell>
          <cell r="D124">
            <v>0</v>
          </cell>
          <cell r="E124">
            <v>0.69</v>
          </cell>
          <cell r="F124">
            <v>0</v>
          </cell>
          <cell r="G124">
            <v>0.54</v>
          </cell>
          <cell r="H124">
            <v>0</v>
          </cell>
          <cell r="J124">
            <v>0</v>
          </cell>
          <cell r="U124" t="str">
            <v>수로관 0.5x0.5종점</v>
          </cell>
        </row>
        <row r="125">
          <cell r="B125" t="str">
            <v/>
          </cell>
          <cell r="D125" t="str">
            <v/>
          </cell>
          <cell r="F125" t="str">
            <v/>
          </cell>
          <cell r="H125" t="str">
            <v/>
          </cell>
          <cell r="J125" t="str">
            <v/>
          </cell>
        </row>
        <row r="126">
          <cell r="B126" t="str">
            <v/>
          </cell>
          <cell r="D126" t="str">
            <v/>
          </cell>
          <cell r="F126" t="str">
            <v/>
          </cell>
          <cell r="H126" t="str">
            <v/>
          </cell>
          <cell r="J126" t="str">
            <v/>
          </cell>
        </row>
        <row r="127">
          <cell r="B127" t="str">
            <v/>
          </cell>
          <cell r="D127" t="str">
            <v/>
          </cell>
          <cell r="F127" t="str">
            <v/>
          </cell>
          <cell r="H127" t="str">
            <v/>
          </cell>
          <cell r="I127" t="str">
            <v/>
          </cell>
          <cell r="J127" t="str">
            <v/>
          </cell>
        </row>
        <row r="128">
          <cell r="B128" t="str">
            <v/>
          </cell>
          <cell r="D128" t="str">
            <v/>
          </cell>
          <cell r="F128" t="str">
            <v/>
          </cell>
          <cell r="H128" t="str">
            <v/>
          </cell>
          <cell r="I128" t="str">
            <v/>
          </cell>
          <cell r="J128" t="str">
            <v/>
          </cell>
        </row>
        <row r="129">
          <cell r="A129" t="str">
            <v>군자1호용수지거</v>
          </cell>
          <cell r="B129" t="str">
            <v>계</v>
          </cell>
          <cell r="C129">
            <v>210</v>
          </cell>
          <cell r="D129">
            <v>210</v>
          </cell>
          <cell r="F129">
            <v>187.19000000000003</v>
          </cell>
          <cell r="H129">
            <v>163.85</v>
          </cell>
          <cell r="J129">
            <v>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19B5E-3F8A-4BA7-86D9-A37303F941E0}">
  <sheetPr>
    <tabColor rgb="FFFFC000"/>
    <pageSetUpPr fitToPage="1"/>
  </sheetPr>
  <dimension ref="A1:EW102"/>
  <sheetViews>
    <sheetView topLeftCell="A28" workbookViewId="0">
      <selection activeCell="AR109" sqref="AR109"/>
    </sheetView>
  </sheetViews>
  <sheetFormatPr defaultRowHeight="16.5"/>
  <cols>
    <col min="1" max="1" width="9" style="24" customWidth="1"/>
    <col min="2" max="32" width="1.625" style="24" customWidth="1"/>
    <col min="33" max="33" width="2.125" style="24" customWidth="1"/>
    <col min="34" max="41" width="1.625" style="24" customWidth="1"/>
    <col min="42" max="42" width="2.125" style="24" customWidth="1"/>
    <col min="43" max="145" width="1.625" style="24" customWidth="1"/>
    <col min="146" max="146" width="2.625" style="24" customWidth="1"/>
    <col min="147" max="173" width="1.625" style="24" customWidth="1"/>
    <col min="174" max="16384" width="9" style="24"/>
  </cols>
  <sheetData>
    <row r="1" spans="1:148" s="7" customFormat="1" ht="45" customHeight="1" thickBot="1">
      <c r="A1" s="1"/>
      <c r="B1" s="2" t="s">
        <v>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3" t="s">
        <v>1</v>
      </c>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5"/>
      <c r="DM1" s="5"/>
      <c r="DN1" s="5"/>
      <c r="DO1" s="5"/>
      <c r="DP1" s="5"/>
      <c r="DQ1" s="5"/>
      <c r="DR1" s="5"/>
      <c r="DS1" s="5"/>
      <c r="DT1" s="5"/>
      <c r="DU1" s="5"/>
      <c r="DV1" s="5"/>
      <c r="DW1" s="5"/>
      <c r="DX1" s="6"/>
      <c r="DY1" s="6"/>
      <c r="DZ1" s="6"/>
      <c r="EA1" s="6"/>
      <c r="EB1" s="6"/>
      <c r="EC1" s="6"/>
      <c r="ED1" s="6"/>
      <c r="EE1" s="6"/>
      <c r="EF1" s="6"/>
      <c r="EG1" s="6"/>
      <c r="EH1" s="6"/>
      <c r="EI1" s="6"/>
      <c r="EJ1" s="6"/>
      <c r="EK1" s="6"/>
      <c r="EL1" s="6"/>
      <c r="EM1" s="6"/>
      <c r="EN1" s="6"/>
      <c r="EO1" s="6"/>
      <c r="EP1" s="6"/>
      <c r="EQ1" s="6"/>
      <c r="ER1" s="6"/>
    </row>
    <row r="2" spans="1:148" ht="8.65" customHeight="1" thickTop="1">
      <c r="A2" s="8"/>
      <c r="B2" s="9"/>
      <c r="C2" s="10"/>
      <c r="D2" s="10"/>
      <c r="E2" s="10"/>
      <c r="F2" s="10"/>
      <c r="G2" s="10"/>
      <c r="H2" s="10"/>
      <c r="I2" s="10"/>
      <c r="J2" s="10"/>
      <c r="K2" s="11"/>
      <c r="L2" s="10"/>
      <c r="M2" s="10"/>
      <c r="N2" s="10"/>
      <c r="O2" s="10"/>
      <c r="P2" s="10"/>
      <c r="Q2" s="10"/>
      <c r="R2" s="10"/>
      <c r="S2" s="10"/>
      <c r="T2" s="10"/>
      <c r="U2" s="10"/>
      <c r="V2" s="10"/>
      <c r="W2" s="10"/>
      <c r="X2" s="12"/>
      <c r="Y2" s="13" t="s">
        <v>2</v>
      </c>
      <c r="Z2" s="14"/>
      <c r="AA2" s="14"/>
      <c r="AB2" s="14"/>
      <c r="AC2" s="14"/>
      <c r="AD2" s="14"/>
      <c r="AE2" s="14"/>
      <c r="AF2" s="14"/>
      <c r="AG2" s="15"/>
      <c r="AH2" s="16" t="s">
        <v>3</v>
      </c>
      <c r="AI2" s="16"/>
      <c r="AJ2" s="16"/>
      <c r="AK2" s="16"/>
      <c r="AL2" s="16"/>
      <c r="AM2" s="16"/>
      <c r="AN2" s="16"/>
      <c r="AO2" s="16"/>
      <c r="AP2" s="17"/>
      <c r="AQ2" s="18"/>
      <c r="AR2" s="19"/>
      <c r="AS2" s="19"/>
      <c r="AT2" s="19"/>
      <c r="AU2" s="19"/>
      <c r="AV2" s="19"/>
      <c r="AW2" s="19"/>
      <c r="AX2" s="19"/>
      <c r="AY2" s="20" t="s">
        <v>4</v>
      </c>
      <c r="AZ2" s="20"/>
      <c r="BA2" s="20"/>
      <c r="BB2" s="20"/>
      <c r="BC2" s="20"/>
      <c r="BD2" s="20"/>
      <c r="BE2" s="20"/>
      <c r="BF2" s="20"/>
      <c r="BG2" s="20"/>
      <c r="BH2" s="20"/>
      <c r="BI2" s="20"/>
      <c r="BJ2" s="20"/>
      <c r="BK2" s="21" t="s">
        <v>5</v>
      </c>
      <c r="BL2" s="21"/>
      <c r="BM2" s="21"/>
      <c r="BN2" s="21"/>
      <c r="BO2" s="21"/>
      <c r="BP2" s="21"/>
      <c r="BQ2" s="22"/>
      <c r="BR2" s="16" t="s">
        <v>6</v>
      </c>
      <c r="BS2" s="16"/>
      <c r="BT2" s="16"/>
      <c r="BU2" s="16"/>
      <c r="BV2" s="16"/>
      <c r="BW2" s="16"/>
      <c r="BX2" s="16"/>
      <c r="BY2" s="16"/>
      <c r="BZ2" s="16"/>
      <c r="CA2" s="16"/>
      <c r="CB2" s="16"/>
      <c r="CC2" s="16"/>
      <c r="CD2" s="16"/>
      <c r="CE2" s="16"/>
      <c r="CF2" s="16"/>
      <c r="CG2" s="16"/>
      <c r="CH2" s="16"/>
      <c r="CI2" s="16"/>
      <c r="CJ2" s="16"/>
      <c r="CK2" s="16"/>
      <c r="CL2" s="16"/>
      <c r="CM2" s="16"/>
      <c r="CN2" s="16"/>
      <c r="CO2" s="16"/>
      <c r="CP2" s="16"/>
      <c r="CQ2" s="16"/>
      <c r="CR2" s="16"/>
      <c r="CS2" s="16"/>
      <c r="CT2" s="16"/>
      <c r="CU2" s="16"/>
      <c r="CV2" s="16"/>
      <c r="CW2" s="16"/>
      <c r="CX2" s="16"/>
      <c r="CY2" s="17"/>
      <c r="CZ2" s="23" t="s">
        <v>7</v>
      </c>
      <c r="DA2" s="16"/>
      <c r="DB2" s="16"/>
      <c r="DC2" s="16"/>
      <c r="DD2" s="16"/>
      <c r="DE2" s="16"/>
      <c r="DF2" s="16"/>
      <c r="DG2" s="16"/>
      <c r="DH2" s="16"/>
      <c r="DI2" s="16"/>
      <c r="DJ2" s="16"/>
      <c r="DK2" s="16"/>
      <c r="DL2" s="16"/>
      <c r="DM2" s="16"/>
      <c r="DN2" s="16"/>
      <c r="DO2" s="16"/>
      <c r="DP2" s="16"/>
      <c r="DQ2" s="16"/>
      <c r="DR2" s="16"/>
      <c r="DS2" s="16"/>
      <c r="DT2" s="16"/>
      <c r="DU2" s="16"/>
      <c r="DV2" s="16"/>
      <c r="DW2" s="16"/>
      <c r="DX2" s="16"/>
      <c r="DY2" s="16"/>
      <c r="DZ2" s="16"/>
      <c r="EA2" s="16"/>
      <c r="EB2" s="16"/>
      <c r="EC2" s="16"/>
      <c r="ED2" s="16"/>
      <c r="EE2" s="16"/>
      <c r="EF2" s="16"/>
      <c r="EG2" s="16"/>
      <c r="EH2" s="16"/>
      <c r="EI2" s="16"/>
      <c r="EJ2" s="16"/>
      <c r="EK2" s="16"/>
      <c r="EL2" s="16"/>
      <c r="EM2" s="16"/>
      <c r="EN2" s="16"/>
      <c r="EO2" s="16"/>
      <c r="EP2" s="17"/>
    </row>
    <row r="3" spans="1:148" ht="8.65" customHeight="1" thickBot="1">
      <c r="A3" s="8"/>
      <c r="B3" s="25"/>
      <c r="C3" s="26"/>
      <c r="D3" s="26"/>
      <c r="E3" s="26"/>
      <c r="F3" s="26"/>
      <c r="G3" s="26"/>
      <c r="H3" s="26"/>
      <c r="I3" s="26"/>
      <c r="J3" s="26"/>
      <c r="K3" s="27"/>
      <c r="L3" s="26"/>
      <c r="M3" s="26"/>
      <c r="N3" s="26"/>
      <c r="O3" s="26"/>
      <c r="P3" s="26"/>
      <c r="Q3" s="26"/>
      <c r="R3" s="26"/>
      <c r="S3" s="26"/>
      <c r="T3" s="26"/>
      <c r="U3" s="26"/>
      <c r="V3" s="26"/>
      <c r="W3" s="26"/>
      <c r="X3" s="28"/>
      <c r="Y3" s="29"/>
      <c r="Z3" s="30"/>
      <c r="AA3" s="30"/>
      <c r="AB3" s="30"/>
      <c r="AC3" s="30"/>
      <c r="AD3" s="30"/>
      <c r="AE3" s="30"/>
      <c r="AF3" s="30"/>
      <c r="AG3" s="31"/>
      <c r="AH3" s="32"/>
      <c r="AI3" s="32"/>
      <c r="AJ3" s="32"/>
      <c r="AK3" s="32"/>
      <c r="AL3" s="32"/>
      <c r="AM3" s="32"/>
      <c r="AN3" s="32"/>
      <c r="AO3" s="32"/>
      <c r="AP3" s="33"/>
      <c r="AQ3" s="34"/>
      <c r="AR3" s="35"/>
      <c r="AS3" s="35"/>
      <c r="AT3" s="35"/>
      <c r="AU3" s="35"/>
      <c r="AV3" s="35"/>
      <c r="AW3" s="35"/>
      <c r="AX3" s="35"/>
      <c r="AY3" s="36"/>
      <c r="AZ3" s="36"/>
      <c r="BA3" s="36"/>
      <c r="BB3" s="36"/>
      <c r="BC3" s="36"/>
      <c r="BD3" s="36"/>
      <c r="BE3" s="36"/>
      <c r="BF3" s="36"/>
      <c r="BG3" s="36"/>
      <c r="BH3" s="36"/>
      <c r="BI3" s="36"/>
      <c r="BJ3" s="36"/>
      <c r="BK3" s="37"/>
      <c r="BL3" s="37"/>
      <c r="BM3" s="37"/>
      <c r="BN3" s="37"/>
      <c r="BO3" s="37"/>
      <c r="BP3" s="37"/>
      <c r="BQ3" s="38"/>
      <c r="BR3" s="32"/>
      <c r="BS3" s="32"/>
      <c r="BT3" s="32"/>
      <c r="BU3" s="32"/>
      <c r="BV3" s="32"/>
      <c r="BW3" s="32"/>
      <c r="BX3" s="32"/>
      <c r="BY3" s="32"/>
      <c r="BZ3" s="32"/>
      <c r="CA3" s="32"/>
      <c r="CB3" s="32"/>
      <c r="CC3" s="32"/>
      <c r="CD3" s="32"/>
      <c r="CE3" s="32"/>
      <c r="CF3" s="32"/>
      <c r="CG3" s="32"/>
      <c r="CH3" s="32"/>
      <c r="CI3" s="32"/>
      <c r="CJ3" s="32"/>
      <c r="CK3" s="32"/>
      <c r="CL3" s="32"/>
      <c r="CM3" s="32"/>
      <c r="CN3" s="32"/>
      <c r="CO3" s="32"/>
      <c r="CP3" s="32"/>
      <c r="CQ3" s="32"/>
      <c r="CR3" s="32"/>
      <c r="CS3" s="32"/>
      <c r="CT3" s="32"/>
      <c r="CU3" s="32"/>
      <c r="CV3" s="32"/>
      <c r="CW3" s="32"/>
      <c r="CX3" s="32"/>
      <c r="CY3" s="33"/>
      <c r="CZ3" s="39"/>
      <c r="DA3" s="32"/>
      <c r="DB3" s="32"/>
      <c r="DC3" s="32"/>
      <c r="DD3" s="32"/>
      <c r="DE3" s="32"/>
      <c r="DF3" s="32"/>
      <c r="DG3" s="32"/>
      <c r="DH3" s="32"/>
      <c r="DI3" s="32"/>
      <c r="DJ3" s="32"/>
      <c r="DK3" s="32"/>
      <c r="DL3" s="32"/>
      <c r="DM3" s="32"/>
      <c r="DN3" s="32"/>
      <c r="DO3" s="32"/>
      <c r="DP3" s="32"/>
      <c r="DQ3" s="32"/>
      <c r="DR3" s="32"/>
      <c r="DS3" s="32"/>
      <c r="DT3" s="32"/>
      <c r="DU3" s="32"/>
      <c r="DV3" s="32"/>
      <c r="DW3" s="32"/>
      <c r="DX3" s="32"/>
      <c r="DY3" s="32"/>
      <c r="DZ3" s="32"/>
      <c r="EA3" s="32"/>
      <c r="EB3" s="32"/>
      <c r="EC3" s="32"/>
      <c r="ED3" s="32"/>
      <c r="EE3" s="32"/>
      <c r="EF3" s="32"/>
      <c r="EG3" s="32"/>
      <c r="EH3" s="32"/>
      <c r="EI3" s="32"/>
      <c r="EJ3" s="32"/>
      <c r="EK3" s="32"/>
      <c r="EL3" s="32"/>
      <c r="EM3" s="32"/>
      <c r="EN3" s="32"/>
      <c r="EO3" s="32"/>
      <c r="EP3" s="33"/>
    </row>
    <row r="4" spans="1:148" ht="8.65" customHeight="1" thickTop="1">
      <c r="A4" s="8"/>
      <c r="B4" s="40"/>
      <c r="C4" s="41"/>
      <c r="D4" s="41"/>
      <c r="E4" s="41"/>
      <c r="F4" s="41"/>
      <c r="G4" s="41"/>
      <c r="H4" s="41"/>
      <c r="I4" s="41"/>
      <c r="J4" s="41"/>
      <c r="K4" s="42"/>
      <c r="L4" s="41"/>
      <c r="M4" s="41"/>
      <c r="N4" s="41"/>
      <c r="O4" s="41"/>
      <c r="P4" s="41"/>
      <c r="Q4" s="41"/>
      <c r="R4" s="41"/>
      <c r="S4" s="41"/>
      <c r="T4" s="41"/>
      <c r="U4" s="41"/>
      <c r="V4" s="41"/>
      <c r="W4" s="41"/>
      <c r="X4" s="43"/>
      <c r="Y4" s="42" t="s">
        <v>8</v>
      </c>
      <c r="Z4" s="41"/>
      <c r="AA4" s="41"/>
      <c r="AB4" s="41"/>
      <c r="AC4" s="41"/>
      <c r="AD4" s="41"/>
      <c r="AE4" s="41"/>
      <c r="AF4" s="41"/>
      <c r="AG4" s="43"/>
      <c r="AH4" s="44" t="s">
        <v>9</v>
      </c>
      <c r="AI4" s="44"/>
      <c r="AJ4" s="44"/>
      <c r="AK4" s="44"/>
      <c r="AL4" s="44"/>
      <c r="AM4" s="44"/>
      <c r="AN4" s="44"/>
      <c r="AO4" s="44"/>
      <c r="AP4" s="45"/>
      <c r="AQ4" s="46"/>
      <c r="AR4" s="47"/>
      <c r="AS4" s="47"/>
      <c r="AT4" s="47"/>
      <c r="AU4" s="47"/>
      <c r="AV4" s="47"/>
      <c r="AW4" s="47"/>
      <c r="AX4" s="47"/>
      <c r="AY4" s="47" t="s">
        <v>10</v>
      </c>
      <c r="AZ4" s="47"/>
      <c r="BA4" s="47"/>
      <c r="BB4" s="47"/>
      <c r="BC4" s="47"/>
      <c r="BD4" s="47"/>
      <c r="BE4" s="47"/>
      <c r="BF4" s="47"/>
      <c r="BG4" s="47"/>
      <c r="BH4" s="47"/>
      <c r="BI4" s="47"/>
      <c r="BJ4" s="47"/>
      <c r="BK4" s="48" t="s">
        <v>11</v>
      </c>
      <c r="BL4" s="48"/>
      <c r="BM4" s="48"/>
      <c r="BN4" s="48"/>
      <c r="BO4" s="48"/>
      <c r="BP4" s="48"/>
      <c r="BQ4" s="49"/>
      <c r="BR4" s="44" t="s">
        <v>12</v>
      </c>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5"/>
      <c r="CZ4" s="50" t="s">
        <v>13</v>
      </c>
      <c r="DA4" s="51"/>
      <c r="DB4" s="51"/>
      <c r="DC4" s="51"/>
      <c r="DD4" s="51"/>
      <c r="DE4" s="51"/>
      <c r="DF4" s="51"/>
      <c r="DG4" s="51"/>
      <c r="DH4" s="51"/>
      <c r="DI4" s="51"/>
      <c r="DJ4" s="51"/>
      <c r="DK4" s="51"/>
      <c r="DL4" s="51" t="s">
        <v>14</v>
      </c>
      <c r="DM4" s="51"/>
      <c r="DN4" s="51"/>
      <c r="DO4" s="51"/>
      <c r="DP4" s="51"/>
      <c r="DQ4" s="51"/>
      <c r="DR4" s="51"/>
      <c r="DS4" s="51"/>
      <c r="DT4" s="51"/>
      <c r="DU4" s="51"/>
      <c r="DV4" s="51"/>
      <c r="DW4" s="51"/>
      <c r="DX4" s="51"/>
      <c r="DY4" s="51"/>
      <c r="DZ4" s="51"/>
      <c r="EA4" s="51"/>
      <c r="EB4" s="51"/>
      <c r="EC4" s="51"/>
      <c r="ED4" s="51"/>
      <c r="EE4" s="51"/>
      <c r="EF4" s="51"/>
      <c r="EG4" s="51"/>
      <c r="EH4" s="51"/>
      <c r="EI4" s="51"/>
      <c r="EJ4" s="51"/>
      <c r="EK4" s="51"/>
      <c r="EL4" s="51"/>
      <c r="EM4" s="51"/>
      <c r="EN4" s="51"/>
      <c r="EO4" s="51"/>
      <c r="EP4" s="52"/>
    </row>
    <row r="5" spans="1:148" ht="8.65" customHeight="1">
      <c r="A5" s="8"/>
      <c r="B5" s="53"/>
      <c r="C5" s="54"/>
      <c r="D5" s="54"/>
      <c r="E5" s="54"/>
      <c r="F5" s="54"/>
      <c r="G5" s="54"/>
      <c r="H5" s="54"/>
      <c r="I5" s="54"/>
      <c r="J5" s="54"/>
      <c r="K5" s="55"/>
      <c r="L5" s="54"/>
      <c r="M5" s="54"/>
      <c r="N5" s="54"/>
      <c r="O5" s="54"/>
      <c r="P5" s="54"/>
      <c r="Q5" s="54"/>
      <c r="R5" s="54"/>
      <c r="S5" s="54"/>
      <c r="T5" s="54"/>
      <c r="U5" s="54"/>
      <c r="V5" s="54"/>
      <c r="W5" s="54"/>
      <c r="X5" s="56"/>
      <c r="Y5" s="57"/>
      <c r="Z5" s="58"/>
      <c r="AA5" s="58"/>
      <c r="AB5" s="58"/>
      <c r="AC5" s="58"/>
      <c r="AD5" s="58"/>
      <c r="AE5" s="58"/>
      <c r="AF5" s="58"/>
      <c r="AG5" s="59"/>
      <c r="AH5" s="60"/>
      <c r="AI5" s="60"/>
      <c r="AJ5" s="60"/>
      <c r="AK5" s="60"/>
      <c r="AL5" s="60"/>
      <c r="AM5" s="60"/>
      <c r="AN5" s="60"/>
      <c r="AO5" s="60"/>
      <c r="AP5" s="61"/>
      <c r="AQ5" s="62"/>
      <c r="AR5" s="63"/>
      <c r="AS5" s="63"/>
      <c r="AT5" s="63"/>
      <c r="AU5" s="63"/>
      <c r="AV5" s="63"/>
      <c r="AW5" s="63"/>
      <c r="AX5" s="63"/>
      <c r="AY5" s="64"/>
      <c r="AZ5" s="64"/>
      <c r="BA5" s="64"/>
      <c r="BB5" s="64"/>
      <c r="BC5" s="64"/>
      <c r="BD5" s="64"/>
      <c r="BE5" s="64"/>
      <c r="BF5" s="64"/>
      <c r="BG5" s="64"/>
      <c r="BH5" s="64"/>
      <c r="BI5" s="64"/>
      <c r="BJ5" s="64"/>
      <c r="BK5" s="65"/>
      <c r="BL5" s="65"/>
      <c r="BM5" s="65"/>
      <c r="BN5" s="65"/>
      <c r="BO5" s="65"/>
      <c r="BP5" s="65"/>
      <c r="BQ5" s="66"/>
      <c r="BR5" s="67"/>
      <c r="BS5" s="67"/>
      <c r="BT5" s="67"/>
      <c r="BU5" s="67"/>
      <c r="BV5" s="67"/>
      <c r="BW5" s="67"/>
      <c r="BX5" s="67"/>
      <c r="BY5" s="67"/>
      <c r="BZ5" s="67"/>
      <c r="CA5" s="67"/>
      <c r="CB5" s="67"/>
      <c r="CC5" s="67"/>
      <c r="CD5" s="67"/>
      <c r="CE5" s="67"/>
      <c r="CF5" s="67"/>
      <c r="CG5" s="67"/>
      <c r="CH5" s="67"/>
      <c r="CI5" s="67"/>
      <c r="CJ5" s="67"/>
      <c r="CK5" s="67"/>
      <c r="CL5" s="67"/>
      <c r="CM5" s="67"/>
      <c r="CN5" s="67"/>
      <c r="CO5" s="67"/>
      <c r="CP5" s="67"/>
      <c r="CQ5" s="67"/>
      <c r="CR5" s="67"/>
      <c r="CS5" s="67"/>
      <c r="CT5" s="67"/>
      <c r="CU5" s="67"/>
      <c r="CV5" s="67"/>
      <c r="CW5" s="67"/>
      <c r="CX5" s="67"/>
      <c r="CY5" s="68"/>
      <c r="CZ5" s="69"/>
      <c r="DA5" s="70"/>
      <c r="DB5" s="70"/>
      <c r="DC5" s="70"/>
      <c r="DD5" s="70"/>
      <c r="DE5" s="70"/>
      <c r="DF5" s="70"/>
      <c r="DG5" s="70"/>
      <c r="DH5" s="70"/>
      <c r="DI5" s="70"/>
      <c r="DJ5" s="70"/>
      <c r="DK5" s="70"/>
      <c r="DL5" s="70"/>
      <c r="DM5" s="70"/>
      <c r="DN5" s="70"/>
      <c r="DO5" s="70"/>
      <c r="DP5" s="70"/>
      <c r="DQ5" s="70"/>
      <c r="DR5" s="70"/>
      <c r="DS5" s="70"/>
      <c r="DT5" s="70"/>
      <c r="DU5" s="70"/>
      <c r="DV5" s="70"/>
      <c r="DW5" s="70"/>
      <c r="DX5" s="70"/>
      <c r="DY5" s="70"/>
      <c r="DZ5" s="70"/>
      <c r="EA5" s="70"/>
      <c r="EB5" s="70"/>
      <c r="EC5" s="70"/>
      <c r="ED5" s="70"/>
      <c r="EE5" s="70"/>
      <c r="EF5" s="70"/>
      <c r="EG5" s="70"/>
      <c r="EH5" s="70"/>
      <c r="EI5" s="70"/>
      <c r="EJ5" s="70"/>
      <c r="EK5" s="70"/>
      <c r="EL5" s="70"/>
      <c r="EM5" s="70"/>
      <c r="EN5" s="70"/>
      <c r="EO5" s="70"/>
      <c r="EP5" s="71"/>
    </row>
    <row r="6" spans="1:148" ht="8.65" customHeight="1">
      <c r="A6" s="8"/>
      <c r="B6" s="72" t="s">
        <v>15</v>
      </c>
      <c r="C6" s="67"/>
      <c r="D6" s="67"/>
      <c r="E6" s="67"/>
      <c r="F6" s="67"/>
      <c r="G6" s="67"/>
      <c r="H6" s="67"/>
      <c r="I6" s="67"/>
      <c r="J6" s="67"/>
      <c r="K6" s="73" t="s">
        <v>16</v>
      </c>
      <c r="L6" s="67"/>
      <c r="M6" s="67"/>
      <c r="N6" s="67"/>
      <c r="O6" s="67"/>
      <c r="P6" s="67"/>
      <c r="Q6" s="67"/>
      <c r="R6" s="67"/>
      <c r="S6" s="67"/>
      <c r="T6" s="67"/>
      <c r="U6" s="67"/>
      <c r="V6" s="67"/>
      <c r="W6" s="67"/>
      <c r="X6" s="74"/>
      <c r="Y6" s="75" t="s">
        <v>17</v>
      </c>
      <c r="Z6" s="76"/>
      <c r="AA6" s="77"/>
      <c r="AB6" s="78" t="s">
        <v>18</v>
      </c>
      <c r="AC6" s="76"/>
      <c r="AD6" s="77"/>
      <c r="AE6" s="78" t="s">
        <v>19</v>
      </c>
      <c r="AF6" s="76"/>
      <c r="AG6" s="79"/>
      <c r="AH6" s="76" t="s">
        <v>17</v>
      </c>
      <c r="AI6" s="76"/>
      <c r="AJ6" s="77"/>
      <c r="AK6" s="78" t="s">
        <v>18</v>
      </c>
      <c r="AL6" s="76"/>
      <c r="AM6" s="77"/>
      <c r="AN6" s="78" t="s">
        <v>19</v>
      </c>
      <c r="AO6" s="76"/>
      <c r="AP6" s="80"/>
      <c r="AQ6" s="81" t="s">
        <v>20</v>
      </c>
      <c r="AR6" s="82"/>
      <c r="AS6" s="82"/>
      <c r="AT6" s="82"/>
      <c r="AU6" s="82"/>
      <c r="AV6" s="82"/>
      <c r="AW6" s="82"/>
      <c r="AX6" s="82"/>
      <c r="AY6" s="83" t="s">
        <v>21</v>
      </c>
      <c r="AZ6" s="83"/>
      <c r="BA6" s="83"/>
      <c r="BB6" s="83"/>
      <c r="BC6" s="83"/>
      <c r="BD6" s="83"/>
      <c r="BE6" s="83" t="s">
        <v>22</v>
      </c>
      <c r="BF6" s="83"/>
      <c r="BG6" s="83"/>
      <c r="BH6" s="83"/>
      <c r="BI6" s="83"/>
      <c r="BJ6" s="83"/>
      <c r="BK6" s="65"/>
      <c r="BL6" s="65"/>
      <c r="BM6" s="65"/>
      <c r="BN6" s="65"/>
      <c r="BO6" s="65"/>
      <c r="BP6" s="65"/>
      <c r="BQ6" s="66"/>
      <c r="BR6" s="67"/>
      <c r="BS6" s="67"/>
      <c r="BT6" s="67"/>
      <c r="BU6" s="67"/>
      <c r="BV6" s="67"/>
      <c r="BW6" s="67"/>
      <c r="BX6" s="67"/>
      <c r="BY6" s="67"/>
      <c r="BZ6" s="67"/>
      <c r="CA6" s="67"/>
      <c r="CB6" s="67"/>
      <c r="CC6" s="67"/>
      <c r="CD6" s="67"/>
      <c r="CE6" s="67"/>
      <c r="CF6" s="67"/>
      <c r="CG6" s="67"/>
      <c r="CH6" s="67"/>
      <c r="CI6" s="67"/>
      <c r="CJ6" s="67"/>
      <c r="CK6" s="67"/>
      <c r="CL6" s="67"/>
      <c r="CM6" s="67"/>
      <c r="CN6" s="67"/>
      <c r="CO6" s="67"/>
      <c r="CP6" s="67"/>
      <c r="CQ6" s="67"/>
      <c r="CR6" s="67"/>
      <c r="CS6" s="67"/>
      <c r="CT6" s="67"/>
      <c r="CU6" s="67"/>
      <c r="CV6" s="67"/>
      <c r="CW6" s="67"/>
      <c r="CX6" s="67"/>
      <c r="CY6" s="68"/>
      <c r="CZ6" s="69"/>
      <c r="DA6" s="70"/>
      <c r="DB6" s="70"/>
      <c r="DC6" s="70"/>
      <c r="DD6" s="70"/>
      <c r="DE6" s="70"/>
      <c r="DF6" s="70"/>
      <c r="DG6" s="70"/>
      <c r="DH6" s="70"/>
      <c r="DI6" s="70"/>
      <c r="DJ6" s="70"/>
      <c r="DK6" s="70"/>
      <c r="DL6" s="70"/>
      <c r="DM6" s="70"/>
      <c r="DN6" s="70"/>
      <c r="DO6" s="70"/>
      <c r="DP6" s="70"/>
      <c r="DQ6" s="70"/>
      <c r="DR6" s="70"/>
      <c r="DS6" s="70"/>
      <c r="DT6" s="70"/>
      <c r="DU6" s="70"/>
      <c r="DV6" s="70"/>
      <c r="DW6" s="70"/>
      <c r="DX6" s="70"/>
      <c r="DY6" s="70"/>
      <c r="DZ6" s="70"/>
      <c r="EA6" s="70"/>
      <c r="EB6" s="70"/>
      <c r="EC6" s="70"/>
      <c r="ED6" s="70"/>
      <c r="EE6" s="70"/>
      <c r="EF6" s="70"/>
      <c r="EG6" s="70"/>
      <c r="EH6" s="70"/>
      <c r="EI6" s="70"/>
      <c r="EJ6" s="70"/>
      <c r="EK6" s="70"/>
      <c r="EL6" s="70"/>
      <c r="EM6" s="70"/>
      <c r="EN6" s="70"/>
      <c r="EO6" s="70"/>
      <c r="EP6" s="71"/>
    </row>
    <row r="7" spans="1:148" ht="8.65" customHeight="1">
      <c r="A7" s="8"/>
      <c r="B7" s="72"/>
      <c r="C7" s="67"/>
      <c r="D7" s="67"/>
      <c r="E7" s="67"/>
      <c r="F7" s="67"/>
      <c r="G7" s="67"/>
      <c r="H7" s="67"/>
      <c r="I7" s="67"/>
      <c r="J7" s="67"/>
      <c r="K7" s="73"/>
      <c r="L7" s="67"/>
      <c r="M7" s="67"/>
      <c r="N7" s="67"/>
      <c r="O7" s="67"/>
      <c r="P7" s="67"/>
      <c r="Q7" s="67"/>
      <c r="R7" s="67"/>
      <c r="S7" s="67"/>
      <c r="T7" s="67"/>
      <c r="U7" s="67"/>
      <c r="V7" s="67"/>
      <c r="W7" s="67"/>
      <c r="X7" s="74"/>
      <c r="Y7" s="84"/>
      <c r="Z7" s="85"/>
      <c r="AA7" s="86"/>
      <c r="AB7" s="87"/>
      <c r="AC7" s="85"/>
      <c r="AD7" s="86"/>
      <c r="AE7" s="87"/>
      <c r="AF7" s="85"/>
      <c r="AG7" s="88"/>
      <c r="AH7" s="85"/>
      <c r="AI7" s="85"/>
      <c r="AJ7" s="86"/>
      <c r="AK7" s="87"/>
      <c r="AL7" s="85"/>
      <c r="AM7" s="86"/>
      <c r="AN7" s="87"/>
      <c r="AO7" s="85"/>
      <c r="AP7" s="89"/>
      <c r="AQ7" s="81"/>
      <c r="AR7" s="82"/>
      <c r="AS7" s="82"/>
      <c r="AT7" s="82"/>
      <c r="AU7" s="82"/>
      <c r="AV7" s="82"/>
      <c r="AW7" s="82"/>
      <c r="AX7" s="82"/>
      <c r="AY7" s="65"/>
      <c r="AZ7" s="65"/>
      <c r="BA7" s="65"/>
      <c r="BB7" s="65"/>
      <c r="BC7" s="65"/>
      <c r="BD7" s="65"/>
      <c r="BE7" s="65"/>
      <c r="BF7" s="65"/>
      <c r="BG7" s="65"/>
      <c r="BH7" s="65"/>
      <c r="BI7" s="65"/>
      <c r="BJ7" s="65"/>
      <c r="BK7" s="65"/>
      <c r="BL7" s="65"/>
      <c r="BM7" s="65"/>
      <c r="BN7" s="65"/>
      <c r="BO7" s="65"/>
      <c r="BP7" s="65"/>
      <c r="BQ7" s="66"/>
      <c r="BR7" s="60"/>
      <c r="BS7" s="60"/>
      <c r="BT7" s="60"/>
      <c r="BU7" s="60"/>
      <c r="BV7" s="60"/>
      <c r="BW7" s="60"/>
      <c r="BX7" s="60"/>
      <c r="BY7" s="60"/>
      <c r="BZ7" s="60"/>
      <c r="CA7" s="60"/>
      <c r="CB7" s="60"/>
      <c r="CC7" s="60"/>
      <c r="CD7" s="60"/>
      <c r="CE7" s="60"/>
      <c r="CF7" s="60"/>
      <c r="CG7" s="60"/>
      <c r="CH7" s="60"/>
      <c r="CI7" s="60"/>
      <c r="CJ7" s="60"/>
      <c r="CK7" s="60"/>
      <c r="CL7" s="60"/>
      <c r="CM7" s="60"/>
      <c r="CN7" s="60"/>
      <c r="CO7" s="60"/>
      <c r="CP7" s="60"/>
      <c r="CQ7" s="60"/>
      <c r="CR7" s="60"/>
      <c r="CS7" s="60"/>
      <c r="CT7" s="60"/>
      <c r="CU7" s="60"/>
      <c r="CV7" s="60"/>
      <c r="CW7" s="60"/>
      <c r="CX7" s="60"/>
      <c r="CY7" s="61"/>
      <c r="CZ7" s="69"/>
      <c r="DA7" s="70"/>
      <c r="DB7" s="70"/>
      <c r="DC7" s="70"/>
      <c r="DD7" s="70"/>
      <c r="DE7" s="70"/>
      <c r="DF7" s="70"/>
      <c r="DG7" s="70"/>
      <c r="DH7" s="70"/>
      <c r="DI7" s="70"/>
      <c r="DJ7" s="70"/>
      <c r="DK7" s="70"/>
      <c r="DL7" s="70"/>
      <c r="DM7" s="70"/>
      <c r="DN7" s="70"/>
      <c r="DO7" s="70"/>
      <c r="DP7" s="70"/>
      <c r="DQ7" s="70"/>
      <c r="DR7" s="70"/>
      <c r="DS7" s="70"/>
      <c r="DT7" s="70"/>
      <c r="DU7" s="70"/>
      <c r="DV7" s="70"/>
      <c r="DW7" s="70"/>
      <c r="DX7" s="70"/>
      <c r="DY7" s="70"/>
      <c r="DZ7" s="70"/>
      <c r="EA7" s="70"/>
      <c r="EB7" s="70"/>
      <c r="EC7" s="70"/>
      <c r="ED7" s="70"/>
      <c r="EE7" s="70"/>
      <c r="EF7" s="70"/>
      <c r="EG7" s="70"/>
      <c r="EH7" s="70"/>
      <c r="EI7" s="70"/>
      <c r="EJ7" s="70"/>
      <c r="EK7" s="70"/>
      <c r="EL7" s="70"/>
      <c r="EM7" s="70"/>
      <c r="EN7" s="70"/>
      <c r="EO7" s="70"/>
      <c r="EP7" s="71"/>
    </row>
    <row r="8" spans="1:148" ht="8.65" customHeight="1">
      <c r="A8" s="8"/>
      <c r="B8" s="72" t="s">
        <v>23</v>
      </c>
      <c r="C8" s="67"/>
      <c r="D8" s="67"/>
      <c r="E8" s="67"/>
      <c r="F8" s="67"/>
      <c r="G8" s="67"/>
      <c r="H8" s="67"/>
      <c r="I8" s="67"/>
      <c r="J8" s="67"/>
      <c r="K8" s="73"/>
      <c r="L8" s="67"/>
      <c r="M8" s="67"/>
      <c r="N8" s="67"/>
      <c r="O8" s="67"/>
      <c r="P8" s="67"/>
      <c r="Q8" s="67"/>
      <c r="R8" s="67"/>
      <c r="S8" s="67"/>
      <c r="T8" s="67"/>
      <c r="U8" s="67"/>
      <c r="V8" s="67"/>
      <c r="W8" s="67"/>
      <c r="X8" s="74"/>
      <c r="Y8" s="84"/>
      <c r="Z8" s="85"/>
      <c r="AA8" s="86"/>
      <c r="AB8" s="87"/>
      <c r="AC8" s="85"/>
      <c r="AD8" s="86"/>
      <c r="AE8" s="87"/>
      <c r="AF8" s="85"/>
      <c r="AG8" s="88"/>
      <c r="AH8" s="85"/>
      <c r="AI8" s="85"/>
      <c r="AJ8" s="86"/>
      <c r="AK8" s="87"/>
      <c r="AL8" s="85"/>
      <c r="AM8" s="86"/>
      <c r="AN8" s="87"/>
      <c r="AO8" s="85"/>
      <c r="AP8" s="89"/>
      <c r="AQ8" s="81" t="s">
        <v>24</v>
      </c>
      <c r="AR8" s="82"/>
      <c r="AS8" s="82"/>
      <c r="AT8" s="82"/>
      <c r="AU8" s="82"/>
      <c r="AV8" s="82"/>
      <c r="AW8" s="82"/>
      <c r="AX8" s="82"/>
      <c r="AY8" s="65"/>
      <c r="AZ8" s="65"/>
      <c r="BA8" s="65"/>
      <c r="BB8" s="65"/>
      <c r="BC8" s="65"/>
      <c r="BD8" s="65"/>
      <c r="BE8" s="65"/>
      <c r="BF8" s="65"/>
      <c r="BG8" s="65"/>
      <c r="BH8" s="65"/>
      <c r="BI8" s="65"/>
      <c r="BJ8" s="65"/>
      <c r="BK8" s="65"/>
      <c r="BL8" s="65"/>
      <c r="BM8" s="65"/>
      <c r="BN8" s="65"/>
      <c r="BO8" s="65"/>
      <c r="BP8" s="65"/>
      <c r="BQ8" s="66"/>
      <c r="BR8" s="90" t="s">
        <v>25</v>
      </c>
      <c r="BS8" s="91"/>
      <c r="BT8" s="91"/>
      <c r="BU8" s="91"/>
      <c r="BV8" s="91"/>
      <c r="BW8" s="91"/>
      <c r="BX8" s="91"/>
      <c r="BY8" s="91"/>
      <c r="BZ8" s="91"/>
      <c r="CA8" s="91"/>
      <c r="CB8" s="91"/>
      <c r="CC8" s="91"/>
      <c r="CD8" s="91"/>
      <c r="CE8" s="91"/>
      <c r="CF8" s="92" t="s">
        <v>26</v>
      </c>
      <c r="CG8" s="93"/>
      <c r="CH8" s="93"/>
      <c r="CI8" s="93"/>
      <c r="CJ8" s="93"/>
      <c r="CK8" s="93"/>
      <c r="CL8" s="93"/>
      <c r="CM8" s="93"/>
      <c r="CN8" s="93"/>
      <c r="CO8" s="93"/>
      <c r="CP8" s="93"/>
      <c r="CQ8" s="93"/>
      <c r="CR8" s="93"/>
      <c r="CS8" s="93"/>
      <c r="CT8" s="93"/>
      <c r="CU8" s="93"/>
      <c r="CV8" s="93"/>
      <c r="CW8" s="93"/>
      <c r="CX8" s="93"/>
      <c r="CY8" s="94"/>
      <c r="CZ8" s="69" t="s">
        <v>27</v>
      </c>
      <c r="DA8" s="70"/>
      <c r="DB8" s="70"/>
      <c r="DC8" s="70"/>
      <c r="DD8" s="70"/>
      <c r="DE8" s="70"/>
      <c r="DF8" s="70"/>
      <c r="DG8" s="70"/>
      <c r="DH8" s="70"/>
      <c r="DI8" s="70"/>
      <c r="DJ8" s="70"/>
      <c r="DK8" s="70"/>
      <c r="DL8" s="91" t="s">
        <v>28</v>
      </c>
      <c r="DM8" s="91"/>
      <c r="DN8" s="91"/>
      <c r="DO8" s="91"/>
      <c r="DP8" s="91"/>
      <c r="DQ8" s="91"/>
      <c r="DR8" s="91"/>
      <c r="DS8" s="91"/>
      <c r="DT8" s="91"/>
      <c r="DU8" s="91"/>
      <c r="DV8" s="91"/>
      <c r="DW8" s="91"/>
      <c r="DX8" s="91"/>
      <c r="DY8" s="91"/>
      <c r="DZ8" s="91"/>
      <c r="EA8" s="91"/>
      <c r="EB8" s="91"/>
      <c r="EC8" s="91"/>
      <c r="ED8" s="91"/>
      <c r="EE8" s="91"/>
      <c r="EF8" s="91"/>
      <c r="EG8" s="91"/>
      <c r="EH8" s="91"/>
      <c r="EI8" s="91"/>
      <c r="EJ8" s="91"/>
      <c r="EK8" s="91"/>
      <c r="EL8" s="91"/>
      <c r="EM8" s="91"/>
      <c r="EN8" s="91"/>
      <c r="EO8" s="91"/>
      <c r="EP8" s="95"/>
    </row>
    <row r="9" spans="1:148" ht="8.65" customHeight="1">
      <c r="A9" s="8"/>
      <c r="B9" s="72"/>
      <c r="C9" s="67"/>
      <c r="D9" s="67"/>
      <c r="E9" s="67"/>
      <c r="F9" s="67"/>
      <c r="G9" s="67"/>
      <c r="H9" s="67"/>
      <c r="I9" s="67"/>
      <c r="J9" s="67"/>
      <c r="K9" s="73"/>
      <c r="L9" s="67"/>
      <c r="M9" s="67"/>
      <c r="N9" s="67"/>
      <c r="O9" s="67"/>
      <c r="P9" s="67"/>
      <c r="Q9" s="67"/>
      <c r="R9" s="67"/>
      <c r="S9" s="67"/>
      <c r="T9" s="67"/>
      <c r="U9" s="67"/>
      <c r="V9" s="67"/>
      <c r="W9" s="67"/>
      <c r="X9" s="74"/>
      <c r="Y9" s="84"/>
      <c r="Z9" s="85"/>
      <c r="AA9" s="86"/>
      <c r="AB9" s="87"/>
      <c r="AC9" s="85"/>
      <c r="AD9" s="86"/>
      <c r="AE9" s="87"/>
      <c r="AF9" s="85"/>
      <c r="AG9" s="88"/>
      <c r="AH9" s="85"/>
      <c r="AI9" s="85"/>
      <c r="AJ9" s="86"/>
      <c r="AK9" s="87"/>
      <c r="AL9" s="85"/>
      <c r="AM9" s="86"/>
      <c r="AN9" s="87"/>
      <c r="AO9" s="85"/>
      <c r="AP9" s="89"/>
      <c r="AQ9" s="81"/>
      <c r="AR9" s="82"/>
      <c r="AS9" s="82"/>
      <c r="AT9" s="82"/>
      <c r="AU9" s="82"/>
      <c r="AV9" s="82"/>
      <c r="AW9" s="82"/>
      <c r="AX9" s="82"/>
      <c r="AY9" s="65"/>
      <c r="AZ9" s="65"/>
      <c r="BA9" s="65"/>
      <c r="BB9" s="65"/>
      <c r="BC9" s="65"/>
      <c r="BD9" s="65"/>
      <c r="BE9" s="65"/>
      <c r="BF9" s="65"/>
      <c r="BG9" s="65"/>
      <c r="BH9" s="65"/>
      <c r="BI9" s="65"/>
      <c r="BJ9" s="65"/>
      <c r="BK9" s="65"/>
      <c r="BL9" s="65"/>
      <c r="BM9" s="65"/>
      <c r="BN9" s="65"/>
      <c r="BO9" s="65"/>
      <c r="BP9" s="65"/>
      <c r="BQ9" s="66"/>
      <c r="BR9" s="96"/>
      <c r="BS9" s="97"/>
      <c r="BT9" s="97"/>
      <c r="BU9" s="97"/>
      <c r="BV9" s="97"/>
      <c r="BW9" s="97"/>
      <c r="BX9" s="97"/>
      <c r="BY9" s="97"/>
      <c r="BZ9" s="97"/>
      <c r="CA9" s="97"/>
      <c r="CB9" s="97"/>
      <c r="CC9" s="97"/>
      <c r="CD9" s="97"/>
      <c r="CE9" s="97"/>
      <c r="CF9" s="98"/>
      <c r="CG9" s="67"/>
      <c r="CH9" s="67"/>
      <c r="CI9" s="67"/>
      <c r="CJ9" s="67"/>
      <c r="CK9" s="67"/>
      <c r="CL9" s="67"/>
      <c r="CM9" s="67"/>
      <c r="CN9" s="67"/>
      <c r="CO9" s="67"/>
      <c r="CP9" s="67"/>
      <c r="CQ9" s="67"/>
      <c r="CR9" s="67"/>
      <c r="CS9" s="67"/>
      <c r="CT9" s="67"/>
      <c r="CU9" s="67"/>
      <c r="CV9" s="67"/>
      <c r="CW9" s="67"/>
      <c r="CX9" s="67"/>
      <c r="CY9" s="68"/>
      <c r="CZ9" s="69"/>
      <c r="DA9" s="70"/>
      <c r="DB9" s="70"/>
      <c r="DC9" s="70"/>
      <c r="DD9" s="70"/>
      <c r="DE9" s="70"/>
      <c r="DF9" s="70"/>
      <c r="DG9" s="70"/>
      <c r="DH9" s="70"/>
      <c r="DI9" s="70"/>
      <c r="DJ9" s="70"/>
      <c r="DK9" s="70"/>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9"/>
    </row>
    <row r="10" spans="1:148" ht="8.65" customHeight="1">
      <c r="A10" s="8"/>
      <c r="B10" s="72"/>
      <c r="C10" s="67"/>
      <c r="D10" s="67"/>
      <c r="E10" s="67"/>
      <c r="F10" s="67"/>
      <c r="G10" s="67"/>
      <c r="H10" s="67"/>
      <c r="I10" s="67"/>
      <c r="J10" s="67"/>
      <c r="K10" s="73"/>
      <c r="L10" s="67"/>
      <c r="M10" s="67"/>
      <c r="N10" s="67"/>
      <c r="O10" s="67"/>
      <c r="P10" s="67"/>
      <c r="Q10" s="67"/>
      <c r="R10" s="67"/>
      <c r="S10" s="67"/>
      <c r="T10" s="67"/>
      <c r="U10" s="67"/>
      <c r="V10" s="67"/>
      <c r="W10" s="67"/>
      <c r="X10" s="74"/>
      <c r="Y10" s="84"/>
      <c r="Z10" s="85"/>
      <c r="AA10" s="86"/>
      <c r="AB10" s="87"/>
      <c r="AC10" s="85"/>
      <c r="AD10" s="86"/>
      <c r="AE10" s="87"/>
      <c r="AF10" s="85"/>
      <c r="AG10" s="88"/>
      <c r="AH10" s="85"/>
      <c r="AI10" s="85"/>
      <c r="AJ10" s="86"/>
      <c r="AK10" s="87"/>
      <c r="AL10" s="85"/>
      <c r="AM10" s="86"/>
      <c r="AN10" s="87"/>
      <c r="AO10" s="85"/>
      <c r="AP10" s="89"/>
      <c r="AQ10" s="81"/>
      <c r="AR10" s="82"/>
      <c r="AS10" s="82"/>
      <c r="AT10" s="82"/>
      <c r="AU10" s="82"/>
      <c r="AV10" s="82"/>
      <c r="AW10" s="82"/>
      <c r="AX10" s="82"/>
      <c r="AY10" s="65"/>
      <c r="AZ10" s="65"/>
      <c r="BA10" s="65"/>
      <c r="BB10" s="65"/>
      <c r="BC10" s="65"/>
      <c r="BD10" s="65"/>
      <c r="BE10" s="65"/>
      <c r="BF10" s="65"/>
      <c r="BG10" s="65"/>
      <c r="BH10" s="65"/>
      <c r="BI10" s="65"/>
      <c r="BJ10" s="65"/>
      <c r="BK10" s="65"/>
      <c r="BL10" s="65"/>
      <c r="BM10" s="65"/>
      <c r="BN10" s="65"/>
      <c r="BO10" s="65"/>
      <c r="BP10" s="65"/>
      <c r="BQ10" s="66"/>
      <c r="BR10" s="96"/>
      <c r="BS10" s="97"/>
      <c r="BT10" s="97"/>
      <c r="BU10" s="97"/>
      <c r="BV10" s="97"/>
      <c r="BW10" s="97"/>
      <c r="BX10" s="97"/>
      <c r="BY10" s="97"/>
      <c r="BZ10" s="97"/>
      <c r="CA10" s="97"/>
      <c r="CB10" s="97"/>
      <c r="CC10" s="97"/>
      <c r="CD10" s="97"/>
      <c r="CE10" s="97"/>
      <c r="CF10" s="98"/>
      <c r="CG10" s="67"/>
      <c r="CH10" s="67"/>
      <c r="CI10" s="67"/>
      <c r="CJ10" s="67"/>
      <c r="CK10" s="67"/>
      <c r="CL10" s="67"/>
      <c r="CM10" s="67"/>
      <c r="CN10" s="67"/>
      <c r="CO10" s="67"/>
      <c r="CP10" s="67"/>
      <c r="CQ10" s="67"/>
      <c r="CR10" s="67"/>
      <c r="CS10" s="67"/>
      <c r="CT10" s="67"/>
      <c r="CU10" s="67"/>
      <c r="CV10" s="67"/>
      <c r="CW10" s="67"/>
      <c r="CX10" s="67"/>
      <c r="CY10" s="68"/>
      <c r="CZ10" s="69"/>
      <c r="DA10" s="70"/>
      <c r="DB10" s="70"/>
      <c r="DC10" s="70"/>
      <c r="DD10" s="70"/>
      <c r="DE10" s="70"/>
      <c r="DF10" s="70"/>
      <c r="DG10" s="70"/>
      <c r="DH10" s="70"/>
      <c r="DI10" s="70"/>
      <c r="DJ10" s="70"/>
      <c r="DK10" s="70"/>
      <c r="DL10" s="97" t="s">
        <v>29</v>
      </c>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9"/>
    </row>
    <row r="11" spans="1:148" ht="8.65" customHeight="1">
      <c r="A11" s="8"/>
      <c r="B11" s="100"/>
      <c r="C11" s="60"/>
      <c r="D11" s="60"/>
      <c r="E11" s="60"/>
      <c r="F11" s="60"/>
      <c r="G11" s="60"/>
      <c r="H11" s="60"/>
      <c r="I11" s="60"/>
      <c r="J11" s="60"/>
      <c r="K11" s="101"/>
      <c r="L11" s="60"/>
      <c r="M11" s="60"/>
      <c r="N11" s="60"/>
      <c r="O11" s="60"/>
      <c r="P11" s="60"/>
      <c r="Q11" s="60"/>
      <c r="R11" s="60"/>
      <c r="S11" s="60"/>
      <c r="T11" s="60"/>
      <c r="U11" s="60"/>
      <c r="V11" s="60"/>
      <c r="W11" s="60"/>
      <c r="X11" s="102"/>
      <c r="Y11" s="103"/>
      <c r="Z11" s="104"/>
      <c r="AA11" s="105"/>
      <c r="AB11" s="106"/>
      <c r="AC11" s="104"/>
      <c r="AD11" s="105"/>
      <c r="AE11" s="106"/>
      <c r="AF11" s="104"/>
      <c r="AG11" s="107"/>
      <c r="AH11" s="104"/>
      <c r="AI11" s="104"/>
      <c r="AJ11" s="105"/>
      <c r="AK11" s="106"/>
      <c r="AL11" s="104"/>
      <c r="AM11" s="105"/>
      <c r="AN11" s="106"/>
      <c r="AO11" s="104"/>
      <c r="AP11" s="108"/>
      <c r="AQ11" s="109"/>
      <c r="AR11" s="110"/>
      <c r="AS11" s="110"/>
      <c r="AT11" s="110"/>
      <c r="AU11" s="110"/>
      <c r="AV11" s="110"/>
      <c r="AW11" s="110"/>
      <c r="AX11" s="110"/>
      <c r="AY11" s="111"/>
      <c r="AZ11" s="111"/>
      <c r="BA11" s="111"/>
      <c r="BB11" s="111"/>
      <c r="BC11" s="111"/>
      <c r="BD11" s="111"/>
      <c r="BE11" s="111"/>
      <c r="BF11" s="111"/>
      <c r="BG11" s="111"/>
      <c r="BH11" s="111"/>
      <c r="BI11" s="111"/>
      <c r="BJ11" s="111"/>
      <c r="BK11" s="111"/>
      <c r="BL11" s="111"/>
      <c r="BM11" s="111"/>
      <c r="BN11" s="111"/>
      <c r="BO11" s="111"/>
      <c r="BP11" s="111"/>
      <c r="BQ11" s="112"/>
      <c r="BR11" s="113"/>
      <c r="BS11" s="114"/>
      <c r="BT11" s="114"/>
      <c r="BU11" s="114"/>
      <c r="BV11" s="114"/>
      <c r="BW11" s="114"/>
      <c r="BX11" s="114"/>
      <c r="BY11" s="114"/>
      <c r="BZ11" s="114"/>
      <c r="CA11" s="114"/>
      <c r="CB11" s="114"/>
      <c r="CC11" s="114"/>
      <c r="CD11" s="114"/>
      <c r="CE11" s="114"/>
      <c r="CF11" s="115"/>
      <c r="CG11" s="60"/>
      <c r="CH11" s="60"/>
      <c r="CI11" s="60"/>
      <c r="CJ11" s="60"/>
      <c r="CK11" s="60"/>
      <c r="CL11" s="60"/>
      <c r="CM11" s="60"/>
      <c r="CN11" s="60"/>
      <c r="CO11" s="60"/>
      <c r="CP11" s="60"/>
      <c r="CQ11" s="60"/>
      <c r="CR11" s="60"/>
      <c r="CS11" s="60"/>
      <c r="CT11" s="60"/>
      <c r="CU11" s="60"/>
      <c r="CV11" s="60"/>
      <c r="CW11" s="60"/>
      <c r="CX11" s="60"/>
      <c r="CY11" s="61"/>
      <c r="CZ11" s="69"/>
      <c r="DA11" s="70"/>
      <c r="DB11" s="70"/>
      <c r="DC11" s="70"/>
      <c r="DD11" s="70"/>
      <c r="DE11" s="70"/>
      <c r="DF11" s="70"/>
      <c r="DG11" s="70"/>
      <c r="DH11" s="70"/>
      <c r="DI11" s="70"/>
      <c r="DJ11" s="70"/>
      <c r="DK11" s="70"/>
      <c r="DL11" s="114"/>
      <c r="DM11" s="114"/>
      <c r="DN11" s="114"/>
      <c r="DO11" s="114"/>
      <c r="DP11" s="114"/>
      <c r="DQ11" s="114"/>
      <c r="DR11" s="114"/>
      <c r="DS11" s="114"/>
      <c r="DT11" s="114"/>
      <c r="DU11" s="114"/>
      <c r="DV11" s="114"/>
      <c r="DW11" s="114"/>
      <c r="DX11" s="114"/>
      <c r="DY11" s="114"/>
      <c r="DZ11" s="114"/>
      <c r="EA11" s="114"/>
      <c r="EB11" s="114"/>
      <c r="EC11" s="114"/>
      <c r="ED11" s="114"/>
      <c r="EE11" s="114"/>
      <c r="EF11" s="114"/>
      <c r="EG11" s="114"/>
      <c r="EH11" s="114"/>
      <c r="EI11" s="114"/>
      <c r="EJ11" s="114"/>
      <c r="EK11" s="114"/>
      <c r="EL11" s="114"/>
      <c r="EM11" s="114"/>
      <c r="EN11" s="114"/>
      <c r="EO11" s="114"/>
      <c r="EP11" s="116"/>
    </row>
    <row r="12" spans="1:148" ht="8.65" customHeight="1">
      <c r="A12" s="8"/>
      <c r="B12" s="117" t="s">
        <v>30</v>
      </c>
      <c r="C12" s="118"/>
      <c r="D12" s="118"/>
      <c r="E12" s="118"/>
      <c r="F12" s="118"/>
      <c r="G12" s="118"/>
      <c r="H12" s="118"/>
      <c r="I12" s="118"/>
      <c r="J12" s="118"/>
      <c r="K12" s="119" t="s">
        <v>31</v>
      </c>
      <c r="L12" s="118"/>
      <c r="M12" s="118"/>
      <c r="N12" s="118"/>
      <c r="O12" s="118"/>
      <c r="P12" s="118"/>
      <c r="Q12" s="118"/>
      <c r="R12" s="118"/>
      <c r="S12" s="118"/>
      <c r="T12" s="118"/>
      <c r="U12" s="118"/>
      <c r="V12" s="118"/>
      <c r="W12" s="118"/>
      <c r="X12" s="120"/>
      <c r="Y12" s="121">
        <v>19.100000000000001</v>
      </c>
      <c r="Z12" s="122"/>
      <c r="AA12" s="122"/>
      <c r="AB12" s="123">
        <v>18.399999999999999</v>
      </c>
      <c r="AC12" s="123"/>
      <c r="AD12" s="123"/>
      <c r="AE12" s="123">
        <v>19.100000000000001</v>
      </c>
      <c r="AF12" s="123"/>
      <c r="AG12" s="124"/>
      <c r="AH12" s="121">
        <v>5.5</v>
      </c>
      <c r="AI12" s="122"/>
      <c r="AJ12" s="122"/>
      <c r="AK12" s="123">
        <v>4.9000000000000004</v>
      </c>
      <c r="AL12" s="123"/>
      <c r="AM12" s="123"/>
      <c r="AN12" s="123">
        <v>5.5</v>
      </c>
      <c r="AO12" s="123"/>
      <c r="AP12" s="125"/>
      <c r="AQ12" s="126" t="s">
        <v>32</v>
      </c>
      <c r="AR12" s="127"/>
      <c r="AS12" s="127"/>
      <c r="AT12" s="127"/>
      <c r="AU12" s="127"/>
      <c r="AV12" s="127"/>
      <c r="AW12" s="127"/>
      <c r="AX12" s="127"/>
      <c r="AY12" s="128">
        <v>8</v>
      </c>
      <c r="AZ12" s="128"/>
      <c r="BA12" s="128"/>
      <c r="BB12" s="128"/>
      <c r="BC12" s="128"/>
      <c r="BD12" s="128"/>
      <c r="BE12" s="128">
        <v>8</v>
      </c>
      <c r="BF12" s="128"/>
      <c r="BG12" s="128"/>
      <c r="BH12" s="128"/>
      <c r="BI12" s="128"/>
      <c r="BJ12" s="128"/>
      <c r="BK12" s="128">
        <v>15</v>
      </c>
      <c r="BL12" s="128"/>
      <c r="BM12" s="128"/>
      <c r="BN12" s="128"/>
      <c r="BO12" s="128"/>
      <c r="BP12" s="128"/>
      <c r="BQ12" s="129"/>
      <c r="BR12" s="130" t="s">
        <v>33</v>
      </c>
      <c r="BS12" s="131"/>
      <c r="BT12" s="131"/>
      <c r="BU12" s="131"/>
      <c r="BV12" s="131"/>
      <c r="BW12" s="131"/>
      <c r="BX12" s="131"/>
      <c r="BY12" s="131"/>
      <c r="BZ12" s="131"/>
      <c r="CA12" s="131" t="s">
        <v>34</v>
      </c>
      <c r="CB12" s="131"/>
      <c r="CC12" s="131"/>
      <c r="CD12" s="131"/>
      <c r="CE12" s="131"/>
      <c r="CF12" s="132" t="s">
        <v>35</v>
      </c>
      <c r="CG12" s="133"/>
      <c r="CH12" s="133"/>
      <c r="CI12" s="133"/>
      <c r="CJ12" s="133"/>
      <c r="CK12" s="133"/>
      <c r="CL12" s="133"/>
      <c r="CM12" s="133"/>
      <c r="CN12" s="133"/>
      <c r="CO12" s="133"/>
      <c r="CP12" s="133"/>
      <c r="CQ12" s="133"/>
      <c r="CR12" s="133"/>
      <c r="CS12" s="133"/>
      <c r="CT12" s="134"/>
      <c r="CU12" s="132" t="s">
        <v>34</v>
      </c>
      <c r="CV12" s="133"/>
      <c r="CW12" s="133"/>
      <c r="CX12" s="133"/>
      <c r="CY12" s="135"/>
      <c r="CZ12" s="136" t="s">
        <v>36</v>
      </c>
      <c r="DA12" s="137"/>
      <c r="DB12" s="137"/>
      <c r="DC12" s="137"/>
      <c r="DD12" s="137"/>
      <c r="DE12" s="137"/>
      <c r="DF12" s="137"/>
      <c r="DG12" s="137"/>
      <c r="DH12" s="137"/>
      <c r="DI12" s="137"/>
      <c r="DJ12" s="137"/>
      <c r="DK12" s="137"/>
      <c r="DL12" s="138" t="s">
        <v>33</v>
      </c>
      <c r="DM12" s="138"/>
      <c r="DN12" s="138"/>
      <c r="DO12" s="138"/>
      <c r="DP12" s="138"/>
      <c r="DQ12" s="138"/>
      <c r="DR12" s="138"/>
      <c r="DS12" s="138"/>
      <c r="DT12" s="138"/>
      <c r="DU12" s="138"/>
      <c r="DV12" s="138"/>
      <c r="DW12" s="138"/>
      <c r="DX12" s="138"/>
      <c r="DY12" s="138"/>
      <c r="DZ12" s="138"/>
      <c r="EA12" s="138" t="s">
        <v>34</v>
      </c>
      <c r="EB12" s="138"/>
      <c r="EC12" s="138"/>
      <c r="ED12" s="138"/>
      <c r="EE12" s="138"/>
      <c r="EF12" s="138"/>
      <c r="EG12" s="138"/>
      <c r="EH12" s="138"/>
      <c r="EI12" s="138" t="s">
        <v>37</v>
      </c>
      <c r="EJ12" s="138"/>
      <c r="EK12" s="138"/>
      <c r="EL12" s="138"/>
      <c r="EM12" s="138"/>
      <c r="EN12" s="138"/>
      <c r="EO12" s="138"/>
      <c r="EP12" s="139"/>
    </row>
    <row r="13" spans="1:148" ht="8.65" customHeight="1">
      <c r="A13" s="8"/>
      <c r="B13" s="140"/>
      <c r="C13" s="141"/>
      <c r="D13" s="141"/>
      <c r="E13" s="141"/>
      <c r="F13" s="141"/>
      <c r="G13" s="141"/>
      <c r="H13" s="141"/>
      <c r="I13" s="141"/>
      <c r="J13" s="141"/>
      <c r="K13" s="142"/>
      <c r="L13" s="143"/>
      <c r="M13" s="143"/>
      <c r="N13" s="143"/>
      <c r="O13" s="143"/>
      <c r="P13" s="143"/>
      <c r="Q13" s="143"/>
      <c r="R13" s="143"/>
      <c r="S13" s="143"/>
      <c r="T13" s="143"/>
      <c r="U13" s="143"/>
      <c r="V13" s="143"/>
      <c r="W13" s="143"/>
      <c r="X13" s="144"/>
      <c r="Y13" s="145"/>
      <c r="Z13" s="146"/>
      <c r="AA13" s="146"/>
      <c r="AB13" s="147"/>
      <c r="AC13" s="147"/>
      <c r="AD13" s="147"/>
      <c r="AE13" s="147"/>
      <c r="AF13" s="147"/>
      <c r="AG13" s="148"/>
      <c r="AH13" s="145"/>
      <c r="AI13" s="146"/>
      <c r="AJ13" s="146"/>
      <c r="AK13" s="147"/>
      <c r="AL13" s="147"/>
      <c r="AM13" s="147"/>
      <c r="AN13" s="147"/>
      <c r="AO13" s="147"/>
      <c r="AP13" s="149"/>
      <c r="AQ13" s="150"/>
      <c r="AR13" s="151"/>
      <c r="AS13" s="151"/>
      <c r="AT13" s="151"/>
      <c r="AU13" s="151"/>
      <c r="AV13" s="151"/>
      <c r="AW13" s="151"/>
      <c r="AX13" s="151"/>
      <c r="AY13" s="152"/>
      <c r="AZ13" s="152"/>
      <c r="BA13" s="152"/>
      <c r="BB13" s="152"/>
      <c r="BC13" s="152"/>
      <c r="BD13" s="152"/>
      <c r="BE13" s="152"/>
      <c r="BF13" s="152"/>
      <c r="BG13" s="152"/>
      <c r="BH13" s="152"/>
      <c r="BI13" s="152"/>
      <c r="BJ13" s="152"/>
      <c r="BK13" s="152"/>
      <c r="BL13" s="152"/>
      <c r="BM13" s="152"/>
      <c r="BN13" s="152"/>
      <c r="BO13" s="152"/>
      <c r="BP13" s="152"/>
      <c r="BQ13" s="153"/>
      <c r="BR13" s="154"/>
      <c r="BS13" s="155"/>
      <c r="BT13" s="155"/>
      <c r="BU13" s="155"/>
      <c r="BV13" s="155"/>
      <c r="BW13" s="155"/>
      <c r="BX13" s="155"/>
      <c r="BY13" s="155"/>
      <c r="BZ13" s="155"/>
      <c r="CA13" s="155"/>
      <c r="CB13" s="155"/>
      <c r="CC13" s="155"/>
      <c r="CD13" s="155"/>
      <c r="CE13" s="155"/>
      <c r="CF13" s="156"/>
      <c r="CG13" s="157"/>
      <c r="CH13" s="157"/>
      <c r="CI13" s="157"/>
      <c r="CJ13" s="157"/>
      <c r="CK13" s="157"/>
      <c r="CL13" s="157"/>
      <c r="CM13" s="157"/>
      <c r="CN13" s="157"/>
      <c r="CO13" s="157"/>
      <c r="CP13" s="157"/>
      <c r="CQ13" s="157"/>
      <c r="CR13" s="157"/>
      <c r="CS13" s="157"/>
      <c r="CT13" s="158"/>
      <c r="CU13" s="156"/>
      <c r="CV13" s="157"/>
      <c r="CW13" s="157"/>
      <c r="CX13" s="157"/>
      <c r="CY13" s="159"/>
      <c r="CZ13" s="136"/>
      <c r="DA13" s="137"/>
      <c r="DB13" s="137"/>
      <c r="DC13" s="137"/>
      <c r="DD13" s="137"/>
      <c r="DE13" s="137"/>
      <c r="DF13" s="137"/>
      <c r="DG13" s="137"/>
      <c r="DH13" s="137"/>
      <c r="DI13" s="137"/>
      <c r="DJ13" s="137"/>
      <c r="DK13" s="137"/>
      <c r="DL13" s="138"/>
      <c r="DM13" s="138"/>
      <c r="DN13" s="138"/>
      <c r="DO13" s="138"/>
      <c r="DP13" s="138"/>
      <c r="DQ13" s="138"/>
      <c r="DR13" s="138"/>
      <c r="DS13" s="138"/>
      <c r="DT13" s="138"/>
      <c r="DU13" s="138"/>
      <c r="DV13" s="138"/>
      <c r="DW13" s="138"/>
      <c r="DX13" s="138"/>
      <c r="DY13" s="138"/>
      <c r="DZ13" s="138"/>
      <c r="EA13" s="138"/>
      <c r="EB13" s="138"/>
      <c r="EC13" s="138"/>
      <c r="ED13" s="138"/>
      <c r="EE13" s="138"/>
      <c r="EF13" s="138"/>
      <c r="EG13" s="138"/>
      <c r="EH13" s="138"/>
      <c r="EI13" s="138"/>
      <c r="EJ13" s="138"/>
      <c r="EK13" s="138"/>
      <c r="EL13" s="138"/>
      <c r="EM13" s="138"/>
      <c r="EN13" s="138"/>
      <c r="EO13" s="138"/>
      <c r="EP13" s="139"/>
    </row>
    <row r="14" spans="1:148" ht="8.65" customHeight="1">
      <c r="A14" s="8"/>
      <c r="B14" s="140"/>
      <c r="C14" s="141"/>
      <c r="D14" s="141"/>
      <c r="E14" s="141"/>
      <c r="F14" s="141"/>
      <c r="G14" s="141"/>
      <c r="H14" s="141"/>
      <c r="I14" s="141"/>
      <c r="J14" s="141"/>
      <c r="K14" s="119" t="s">
        <v>38</v>
      </c>
      <c r="L14" s="118"/>
      <c r="M14" s="118"/>
      <c r="N14" s="118"/>
      <c r="O14" s="118"/>
      <c r="P14" s="118"/>
      <c r="Q14" s="118"/>
      <c r="R14" s="118"/>
      <c r="S14" s="118"/>
      <c r="T14" s="118"/>
      <c r="U14" s="118"/>
      <c r="V14" s="118"/>
      <c r="W14" s="118"/>
      <c r="X14" s="120"/>
      <c r="Y14" s="121">
        <v>19.5</v>
      </c>
      <c r="Z14" s="122"/>
      <c r="AA14" s="122"/>
      <c r="AB14" s="123">
        <v>18.8</v>
      </c>
      <c r="AC14" s="123"/>
      <c r="AD14" s="123"/>
      <c r="AE14" s="123">
        <v>19.5</v>
      </c>
      <c r="AF14" s="123"/>
      <c r="AG14" s="124"/>
      <c r="AH14" s="121">
        <v>5.7</v>
      </c>
      <c r="AI14" s="122"/>
      <c r="AJ14" s="122"/>
      <c r="AK14" s="123">
        <v>5.0999999999999996</v>
      </c>
      <c r="AL14" s="123"/>
      <c r="AM14" s="123"/>
      <c r="AN14" s="123">
        <v>5.7</v>
      </c>
      <c r="AO14" s="123"/>
      <c r="AP14" s="125"/>
      <c r="AQ14" s="150"/>
      <c r="AR14" s="151"/>
      <c r="AS14" s="151"/>
      <c r="AT14" s="151"/>
      <c r="AU14" s="151"/>
      <c r="AV14" s="151"/>
      <c r="AW14" s="151"/>
      <c r="AX14" s="151"/>
      <c r="AY14" s="152"/>
      <c r="AZ14" s="152"/>
      <c r="BA14" s="152"/>
      <c r="BB14" s="152"/>
      <c r="BC14" s="152"/>
      <c r="BD14" s="152"/>
      <c r="BE14" s="152"/>
      <c r="BF14" s="152"/>
      <c r="BG14" s="152"/>
      <c r="BH14" s="152"/>
      <c r="BI14" s="152"/>
      <c r="BJ14" s="152"/>
      <c r="BK14" s="152"/>
      <c r="BL14" s="152"/>
      <c r="BM14" s="152"/>
      <c r="BN14" s="152"/>
      <c r="BO14" s="152"/>
      <c r="BP14" s="152"/>
      <c r="BQ14" s="153"/>
      <c r="BR14" s="154"/>
      <c r="BS14" s="155"/>
      <c r="BT14" s="155"/>
      <c r="BU14" s="155"/>
      <c r="BV14" s="155"/>
      <c r="BW14" s="155"/>
      <c r="BX14" s="155"/>
      <c r="BY14" s="155"/>
      <c r="BZ14" s="155"/>
      <c r="CA14" s="155"/>
      <c r="CB14" s="155"/>
      <c r="CC14" s="155"/>
      <c r="CD14" s="155"/>
      <c r="CE14" s="155"/>
      <c r="CF14" s="156"/>
      <c r="CG14" s="157"/>
      <c r="CH14" s="157"/>
      <c r="CI14" s="157"/>
      <c r="CJ14" s="157"/>
      <c r="CK14" s="157"/>
      <c r="CL14" s="157"/>
      <c r="CM14" s="157"/>
      <c r="CN14" s="157"/>
      <c r="CO14" s="157"/>
      <c r="CP14" s="157"/>
      <c r="CQ14" s="157"/>
      <c r="CR14" s="157"/>
      <c r="CS14" s="157"/>
      <c r="CT14" s="158"/>
      <c r="CU14" s="156"/>
      <c r="CV14" s="157"/>
      <c r="CW14" s="157"/>
      <c r="CX14" s="157"/>
      <c r="CY14" s="159"/>
      <c r="CZ14" s="136"/>
      <c r="DA14" s="137"/>
      <c r="DB14" s="137"/>
      <c r="DC14" s="137"/>
      <c r="DD14" s="137"/>
      <c r="DE14" s="137"/>
      <c r="DF14" s="137"/>
      <c r="DG14" s="137"/>
      <c r="DH14" s="137"/>
      <c r="DI14" s="137"/>
      <c r="DJ14" s="137"/>
      <c r="DK14" s="137"/>
      <c r="DL14" s="138"/>
      <c r="DM14" s="138"/>
      <c r="DN14" s="138"/>
      <c r="DO14" s="138"/>
      <c r="DP14" s="138"/>
      <c r="DQ14" s="138"/>
      <c r="DR14" s="138"/>
      <c r="DS14" s="138"/>
      <c r="DT14" s="138"/>
      <c r="DU14" s="138"/>
      <c r="DV14" s="138"/>
      <c r="DW14" s="138"/>
      <c r="DX14" s="138"/>
      <c r="DY14" s="138"/>
      <c r="DZ14" s="138"/>
      <c r="EA14" s="138"/>
      <c r="EB14" s="138"/>
      <c r="EC14" s="138"/>
      <c r="ED14" s="138"/>
      <c r="EE14" s="138"/>
      <c r="EF14" s="138"/>
      <c r="EG14" s="138"/>
      <c r="EH14" s="138"/>
      <c r="EI14" s="138"/>
      <c r="EJ14" s="138"/>
      <c r="EK14" s="138"/>
      <c r="EL14" s="138"/>
      <c r="EM14" s="138"/>
      <c r="EN14" s="138"/>
      <c r="EO14" s="138"/>
      <c r="EP14" s="139"/>
    </row>
    <row r="15" spans="1:148" ht="8.65" customHeight="1">
      <c r="A15" s="8"/>
      <c r="B15" s="140"/>
      <c r="C15" s="141"/>
      <c r="D15" s="141"/>
      <c r="E15" s="141"/>
      <c r="F15" s="141"/>
      <c r="G15" s="141"/>
      <c r="H15" s="141"/>
      <c r="I15" s="141"/>
      <c r="J15" s="141"/>
      <c r="K15" s="142"/>
      <c r="L15" s="143"/>
      <c r="M15" s="143"/>
      <c r="N15" s="143"/>
      <c r="O15" s="143"/>
      <c r="P15" s="143"/>
      <c r="Q15" s="143"/>
      <c r="R15" s="143"/>
      <c r="S15" s="143"/>
      <c r="T15" s="143"/>
      <c r="U15" s="143"/>
      <c r="V15" s="143"/>
      <c r="W15" s="143"/>
      <c r="X15" s="144"/>
      <c r="Y15" s="145"/>
      <c r="Z15" s="146"/>
      <c r="AA15" s="146"/>
      <c r="AB15" s="147"/>
      <c r="AC15" s="147"/>
      <c r="AD15" s="147"/>
      <c r="AE15" s="147"/>
      <c r="AF15" s="147"/>
      <c r="AG15" s="148"/>
      <c r="AH15" s="145"/>
      <c r="AI15" s="146"/>
      <c r="AJ15" s="146"/>
      <c r="AK15" s="147"/>
      <c r="AL15" s="147"/>
      <c r="AM15" s="147"/>
      <c r="AN15" s="147"/>
      <c r="AO15" s="147"/>
      <c r="AP15" s="149"/>
      <c r="AQ15" s="150"/>
      <c r="AR15" s="151"/>
      <c r="AS15" s="151"/>
      <c r="AT15" s="151"/>
      <c r="AU15" s="151"/>
      <c r="AV15" s="151"/>
      <c r="AW15" s="151"/>
      <c r="AX15" s="151"/>
      <c r="AY15" s="152"/>
      <c r="AZ15" s="152"/>
      <c r="BA15" s="152"/>
      <c r="BB15" s="152"/>
      <c r="BC15" s="152"/>
      <c r="BD15" s="152"/>
      <c r="BE15" s="152"/>
      <c r="BF15" s="152"/>
      <c r="BG15" s="152"/>
      <c r="BH15" s="152"/>
      <c r="BI15" s="152"/>
      <c r="BJ15" s="152"/>
      <c r="BK15" s="152"/>
      <c r="BL15" s="152"/>
      <c r="BM15" s="152"/>
      <c r="BN15" s="152"/>
      <c r="BO15" s="152"/>
      <c r="BP15" s="152"/>
      <c r="BQ15" s="153"/>
      <c r="BR15" s="160"/>
      <c r="BS15" s="161"/>
      <c r="BT15" s="161"/>
      <c r="BU15" s="161"/>
      <c r="BV15" s="161"/>
      <c r="BW15" s="161"/>
      <c r="BX15" s="161"/>
      <c r="BY15" s="161"/>
      <c r="BZ15" s="161"/>
      <c r="CA15" s="161"/>
      <c r="CB15" s="161"/>
      <c r="CC15" s="161"/>
      <c r="CD15" s="161"/>
      <c r="CE15" s="161"/>
      <c r="CF15" s="162"/>
      <c r="CG15" s="163"/>
      <c r="CH15" s="163"/>
      <c r="CI15" s="163"/>
      <c r="CJ15" s="163"/>
      <c r="CK15" s="163"/>
      <c r="CL15" s="163"/>
      <c r="CM15" s="163"/>
      <c r="CN15" s="163"/>
      <c r="CO15" s="163"/>
      <c r="CP15" s="163"/>
      <c r="CQ15" s="163"/>
      <c r="CR15" s="163"/>
      <c r="CS15" s="163"/>
      <c r="CT15" s="164"/>
      <c r="CU15" s="162"/>
      <c r="CV15" s="163"/>
      <c r="CW15" s="163"/>
      <c r="CX15" s="163"/>
      <c r="CY15" s="165"/>
      <c r="CZ15" s="136"/>
      <c r="DA15" s="137"/>
      <c r="DB15" s="137"/>
      <c r="DC15" s="137"/>
      <c r="DD15" s="137"/>
      <c r="DE15" s="137"/>
      <c r="DF15" s="137"/>
      <c r="DG15" s="137"/>
      <c r="DH15" s="137"/>
      <c r="DI15" s="137"/>
      <c r="DJ15" s="137"/>
      <c r="DK15" s="137"/>
      <c r="DL15" s="138"/>
      <c r="DM15" s="138"/>
      <c r="DN15" s="138"/>
      <c r="DO15" s="138"/>
      <c r="DP15" s="138"/>
      <c r="DQ15" s="138"/>
      <c r="DR15" s="138"/>
      <c r="DS15" s="138"/>
      <c r="DT15" s="138"/>
      <c r="DU15" s="138"/>
      <c r="DV15" s="138"/>
      <c r="DW15" s="138"/>
      <c r="DX15" s="138"/>
      <c r="DY15" s="138"/>
      <c r="DZ15" s="138"/>
      <c r="EA15" s="138"/>
      <c r="EB15" s="138"/>
      <c r="EC15" s="138"/>
      <c r="ED15" s="138"/>
      <c r="EE15" s="138"/>
      <c r="EF15" s="138"/>
      <c r="EG15" s="138"/>
      <c r="EH15" s="138"/>
      <c r="EI15" s="138"/>
      <c r="EJ15" s="138"/>
      <c r="EK15" s="138"/>
      <c r="EL15" s="138"/>
      <c r="EM15" s="138"/>
      <c r="EN15" s="138"/>
      <c r="EO15" s="138"/>
      <c r="EP15" s="139"/>
    </row>
    <row r="16" spans="1:148" ht="8.65" customHeight="1">
      <c r="A16" s="8"/>
      <c r="B16" s="140"/>
      <c r="C16" s="141"/>
      <c r="D16" s="141"/>
      <c r="E16" s="141"/>
      <c r="F16" s="141"/>
      <c r="G16" s="141"/>
      <c r="H16" s="141"/>
      <c r="I16" s="141"/>
      <c r="J16" s="141"/>
      <c r="K16" s="119" t="s">
        <v>39</v>
      </c>
      <c r="L16" s="118"/>
      <c r="M16" s="118"/>
      <c r="N16" s="118"/>
      <c r="O16" s="118"/>
      <c r="P16" s="118"/>
      <c r="Q16" s="118"/>
      <c r="R16" s="118"/>
      <c r="S16" s="118"/>
      <c r="T16" s="118"/>
      <c r="U16" s="118"/>
      <c r="V16" s="118"/>
      <c r="W16" s="118"/>
      <c r="X16" s="120"/>
      <c r="Y16" s="121">
        <v>19.8</v>
      </c>
      <c r="Z16" s="122"/>
      <c r="AA16" s="122"/>
      <c r="AB16" s="123">
        <v>19.100000000000001</v>
      </c>
      <c r="AC16" s="123"/>
      <c r="AD16" s="123"/>
      <c r="AE16" s="123">
        <v>19.8</v>
      </c>
      <c r="AF16" s="123"/>
      <c r="AG16" s="124"/>
      <c r="AH16" s="121">
        <v>6.1</v>
      </c>
      <c r="AI16" s="122"/>
      <c r="AJ16" s="122"/>
      <c r="AK16" s="123">
        <v>5.4</v>
      </c>
      <c r="AL16" s="123"/>
      <c r="AM16" s="123"/>
      <c r="AN16" s="123">
        <v>6.1</v>
      </c>
      <c r="AO16" s="123"/>
      <c r="AP16" s="125"/>
      <c r="AQ16" s="150"/>
      <c r="AR16" s="151"/>
      <c r="AS16" s="151"/>
      <c r="AT16" s="151"/>
      <c r="AU16" s="151"/>
      <c r="AV16" s="151"/>
      <c r="AW16" s="151"/>
      <c r="AX16" s="151"/>
      <c r="AY16" s="152"/>
      <c r="AZ16" s="152"/>
      <c r="BA16" s="152"/>
      <c r="BB16" s="152"/>
      <c r="BC16" s="152"/>
      <c r="BD16" s="152"/>
      <c r="BE16" s="152"/>
      <c r="BF16" s="152"/>
      <c r="BG16" s="152"/>
      <c r="BH16" s="152"/>
      <c r="BI16" s="152"/>
      <c r="BJ16" s="152"/>
      <c r="BK16" s="152"/>
      <c r="BL16" s="152"/>
      <c r="BM16" s="152"/>
      <c r="BN16" s="152"/>
      <c r="BO16" s="152"/>
      <c r="BP16" s="152"/>
      <c r="BQ16" s="153"/>
      <c r="BR16" s="166" t="s">
        <v>40</v>
      </c>
      <c r="BS16" s="167"/>
      <c r="BT16" s="167"/>
      <c r="BU16" s="167"/>
      <c r="BV16" s="167"/>
      <c r="BW16" s="167"/>
      <c r="BX16" s="167"/>
      <c r="BY16" s="167"/>
      <c r="BZ16" s="167"/>
      <c r="CA16" s="168">
        <v>0.4</v>
      </c>
      <c r="CB16" s="168"/>
      <c r="CC16" s="168"/>
      <c r="CD16" s="168"/>
      <c r="CE16" s="168"/>
      <c r="CF16" s="169" t="s">
        <v>41</v>
      </c>
      <c r="CG16" s="118"/>
      <c r="CH16" s="118"/>
      <c r="CI16" s="118"/>
      <c r="CJ16" s="118"/>
      <c r="CK16" s="118"/>
      <c r="CL16" s="118"/>
      <c r="CM16" s="118"/>
      <c r="CN16" s="118"/>
      <c r="CO16" s="118"/>
      <c r="CP16" s="118"/>
      <c r="CQ16" s="118"/>
      <c r="CR16" s="118"/>
      <c r="CS16" s="118"/>
      <c r="CT16" s="170"/>
      <c r="CU16" s="171">
        <v>0.68</v>
      </c>
      <c r="CV16" s="172"/>
      <c r="CW16" s="172"/>
      <c r="CX16" s="172"/>
      <c r="CY16" s="173"/>
      <c r="CZ16" s="174" t="s">
        <v>42</v>
      </c>
      <c r="DA16" s="175"/>
      <c r="DB16" s="175"/>
      <c r="DC16" s="175"/>
      <c r="DD16" s="175"/>
      <c r="DE16" s="175"/>
      <c r="DF16" s="175"/>
      <c r="DG16" s="175"/>
      <c r="DH16" s="175"/>
      <c r="DI16" s="175"/>
      <c r="DJ16" s="175"/>
      <c r="DK16" s="175"/>
      <c r="DL16" s="176" t="s">
        <v>43</v>
      </c>
      <c r="DM16" s="176"/>
      <c r="DN16" s="176"/>
      <c r="DO16" s="176"/>
      <c r="DP16" s="176"/>
      <c r="DQ16" s="176"/>
      <c r="DR16" s="176"/>
      <c r="DS16" s="176"/>
      <c r="DT16" s="176"/>
      <c r="DU16" s="176"/>
      <c r="DV16" s="176"/>
      <c r="DW16" s="176"/>
      <c r="DX16" s="176"/>
      <c r="DY16" s="176"/>
      <c r="DZ16" s="176"/>
      <c r="EA16" s="177">
        <v>3.11</v>
      </c>
      <c r="EB16" s="177"/>
      <c r="EC16" s="177"/>
      <c r="ED16" s="177"/>
      <c r="EE16" s="177"/>
      <c r="EF16" s="177"/>
      <c r="EG16" s="177"/>
      <c r="EH16" s="177"/>
      <c r="EI16" s="178"/>
      <c r="EJ16" s="178"/>
      <c r="EK16" s="178"/>
      <c r="EL16" s="178"/>
      <c r="EM16" s="178"/>
      <c r="EN16" s="178"/>
      <c r="EO16" s="178"/>
      <c r="EP16" s="179"/>
    </row>
    <row r="17" spans="1:146" ht="8.65" customHeight="1">
      <c r="A17" s="8"/>
      <c r="B17" s="140"/>
      <c r="C17" s="141"/>
      <c r="D17" s="141"/>
      <c r="E17" s="141"/>
      <c r="F17" s="141"/>
      <c r="G17" s="141"/>
      <c r="H17" s="141"/>
      <c r="I17" s="141"/>
      <c r="J17" s="141"/>
      <c r="K17" s="142"/>
      <c r="L17" s="143"/>
      <c r="M17" s="143"/>
      <c r="N17" s="143"/>
      <c r="O17" s="143"/>
      <c r="P17" s="143"/>
      <c r="Q17" s="143"/>
      <c r="R17" s="143"/>
      <c r="S17" s="143"/>
      <c r="T17" s="143"/>
      <c r="U17" s="143"/>
      <c r="V17" s="143"/>
      <c r="W17" s="143"/>
      <c r="X17" s="144"/>
      <c r="Y17" s="145"/>
      <c r="Z17" s="146"/>
      <c r="AA17" s="146"/>
      <c r="AB17" s="147"/>
      <c r="AC17" s="147"/>
      <c r="AD17" s="147"/>
      <c r="AE17" s="147"/>
      <c r="AF17" s="147"/>
      <c r="AG17" s="148"/>
      <c r="AH17" s="145"/>
      <c r="AI17" s="146"/>
      <c r="AJ17" s="146"/>
      <c r="AK17" s="147"/>
      <c r="AL17" s="147"/>
      <c r="AM17" s="147"/>
      <c r="AN17" s="147"/>
      <c r="AO17" s="147"/>
      <c r="AP17" s="149"/>
      <c r="AQ17" s="180"/>
      <c r="AR17" s="181"/>
      <c r="AS17" s="181"/>
      <c r="AT17" s="181"/>
      <c r="AU17" s="181"/>
      <c r="AV17" s="181"/>
      <c r="AW17" s="181"/>
      <c r="AX17" s="181"/>
      <c r="AY17" s="152"/>
      <c r="AZ17" s="152"/>
      <c r="BA17" s="152"/>
      <c r="BB17" s="152"/>
      <c r="BC17" s="152"/>
      <c r="BD17" s="152"/>
      <c r="BE17" s="182"/>
      <c r="BF17" s="182"/>
      <c r="BG17" s="182"/>
      <c r="BH17" s="182"/>
      <c r="BI17" s="182"/>
      <c r="BJ17" s="182"/>
      <c r="BK17" s="152"/>
      <c r="BL17" s="152"/>
      <c r="BM17" s="152"/>
      <c r="BN17" s="152"/>
      <c r="BO17" s="152"/>
      <c r="BP17" s="152"/>
      <c r="BQ17" s="153"/>
      <c r="BR17" s="183"/>
      <c r="BS17" s="184"/>
      <c r="BT17" s="184"/>
      <c r="BU17" s="184"/>
      <c r="BV17" s="184"/>
      <c r="BW17" s="184"/>
      <c r="BX17" s="184"/>
      <c r="BY17" s="184"/>
      <c r="BZ17" s="184"/>
      <c r="CA17" s="185"/>
      <c r="CB17" s="185"/>
      <c r="CC17" s="185"/>
      <c r="CD17" s="185"/>
      <c r="CE17" s="185"/>
      <c r="CF17" s="186"/>
      <c r="CG17" s="141"/>
      <c r="CH17" s="141"/>
      <c r="CI17" s="141"/>
      <c r="CJ17" s="141"/>
      <c r="CK17" s="141"/>
      <c r="CL17" s="141"/>
      <c r="CM17" s="141"/>
      <c r="CN17" s="141"/>
      <c r="CO17" s="141"/>
      <c r="CP17" s="141"/>
      <c r="CQ17" s="141"/>
      <c r="CR17" s="141"/>
      <c r="CS17" s="141"/>
      <c r="CT17" s="187"/>
      <c r="CU17" s="188"/>
      <c r="CV17" s="189"/>
      <c r="CW17" s="189"/>
      <c r="CX17" s="189"/>
      <c r="CY17" s="190"/>
      <c r="CZ17" s="174"/>
      <c r="DA17" s="175"/>
      <c r="DB17" s="175"/>
      <c r="DC17" s="175"/>
      <c r="DD17" s="175"/>
      <c r="DE17" s="175"/>
      <c r="DF17" s="175"/>
      <c r="DG17" s="175"/>
      <c r="DH17" s="175"/>
      <c r="DI17" s="175"/>
      <c r="DJ17" s="175"/>
      <c r="DK17" s="175"/>
      <c r="DL17" s="176"/>
      <c r="DM17" s="176"/>
      <c r="DN17" s="176"/>
      <c r="DO17" s="176"/>
      <c r="DP17" s="176"/>
      <c r="DQ17" s="176"/>
      <c r="DR17" s="176"/>
      <c r="DS17" s="176"/>
      <c r="DT17" s="176"/>
      <c r="DU17" s="176"/>
      <c r="DV17" s="176"/>
      <c r="DW17" s="176"/>
      <c r="DX17" s="176"/>
      <c r="DY17" s="176"/>
      <c r="DZ17" s="176"/>
      <c r="EA17" s="177"/>
      <c r="EB17" s="177"/>
      <c r="EC17" s="177"/>
      <c r="ED17" s="177"/>
      <c r="EE17" s="177"/>
      <c r="EF17" s="177"/>
      <c r="EG17" s="177"/>
      <c r="EH17" s="177"/>
      <c r="EI17" s="178"/>
      <c r="EJ17" s="178"/>
      <c r="EK17" s="178"/>
      <c r="EL17" s="178"/>
      <c r="EM17" s="178"/>
      <c r="EN17" s="178"/>
      <c r="EO17" s="178"/>
      <c r="EP17" s="179"/>
    </row>
    <row r="18" spans="1:146" ht="8.65" customHeight="1">
      <c r="A18" s="8"/>
      <c r="B18" s="140"/>
      <c r="C18" s="141"/>
      <c r="D18" s="141"/>
      <c r="E18" s="141"/>
      <c r="F18" s="141"/>
      <c r="G18" s="141"/>
      <c r="H18" s="141"/>
      <c r="I18" s="141"/>
      <c r="J18" s="141"/>
      <c r="K18" s="119" t="s">
        <v>44</v>
      </c>
      <c r="L18" s="118"/>
      <c r="M18" s="118"/>
      <c r="N18" s="118"/>
      <c r="O18" s="118"/>
      <c r="P18" s="118"/>
      <c r="Q18" s="118"/>
      <c r="R18" s="118"/>
      <c r="S18" s="118"/>
      <c r="T18" s="118"/>
      <c r="U18" s="118"/>
      <c r="V18" s="118"/>
      <c r="W18" s="118"/>
      <c r="X18" s="120"/>
      <c r="Y18" s="121">
        <v>21</v>
      </c>
      <c r="Z18" s="122"/>
      <c r="AA18" s="122"/>
      <c r="AB18" s="123">
        <v>20.3</v>
      </c>
      <c r="AC18" s="123"/>
      <c r="AD18" s="123"/>
      <c r="AE18" s="123">
        <v>21</v>
      </c>
      <c r="AF18" s="123"/>
      <c r="AG18" s="124"/>
      <c r="AH18" s="121">
        <v>6.7</v>
      </c>
      <c r="AI18" s="122"/>
      <c r="AJ18" s="122"/>
      <c r="AK18" s="123">
        <v>6</v>
      </c>
      <c r="AL18" s="123"/>
      <c r="AM18" s="123"/>
      <c r="AN18" s="123">
        <v>6.7</v>
      </c>
      <c r="AO18" s="123"/>
      <c r="AP18" s="125"/>
      <c r="AQ18" s="191" t="s">
        <v>45</v>
      </c>
      <c r="AR18" s="192"/>
      <c r="AS18" s="192"/>
      <c r="AT18" s="192"/>
      <c r="AU18" s="192"/>
      <c r="AV18" s="192"/>
      <c r="AW18" s="192"/>
      <c r="AX18" s="192"/>
      <c r="AY18" s="152"/>
      <c r="AZ18" s="152"/>
      <c r="BA18" s="152"/>
      <c r="BB18" s="152"/>
      <c r="BC18" s="152"/>
      <c r="BD18" s="152"/>
      <c r="BE18" s="128">
        <v>6.5</v>
      </c>
      <c r="BF18" s="128"/>
      <c r="BG18" s="128"/>
      <c r="BH18" s="128"/>
      <c r="BI18" s="128"/>
      <c r="BJ18" s="128"/>
      <c r="BK18" s="152"/>
      <c r="BL18" s="152"/>
      <c r="BM18" s="152"/>
      <c r="BN18" s="152"/>
      <c r="BO18" s="152"/>
      <c r="BP18" s="152"/>
      <c r="BQ18" s="153"/>
      <c r="BR18" s="183"/>
      <c r="BS18" s="184"/>
      <c r="BT18" s="184"/>
      <c r="BU18" s="184"/>
      <c r="BV18" s="184"/>
      <c r="BW18" s="184"/>
      <c r="BX18" s="184"/>
      <c r="BY18" s="184"/>
      <c r="BZ18" s="184"/>
      <c r="CA18" s="185"/>
      <c r="CB18" s="185"/>
      <c r="CC18" s="185"/>
      <c r="CD18" s="185"/>
      <c r="CE18" s="185"/>
      <c r="CF18" s="186" t="s">
        <v>46</v>
      </c>
      <c r="CG18" s="141"/>
      <c r="CH18" s="141"/>
      <c r="CI18" s="141"/>
      <c r="CJ18" s="141"/>
      <c r="CK18" s="141"/>
      <c r="CL18" s="141"/>
      <c r="CM18" s="141"/>
      <c r="CN18" s="141"/>
      <c r="CO18" s="141"/>
      <c r="CP18" s="141"/>
      <c r="CQ18" s="141"/>
      <c r="CR18" s="141"/>
      <c r="CS18" s="141"/>
      <c r="CT18" s="187"/>
      <c r="CU18" s="188"/>
      <c r="CV18" s="189"/>
      <c r="CW18" s="189"/>
      <c r="CX18" s="189"/>
      <c r="CY18" s="190"/>
      <c r="CZ18" s="174"/>
      <c r="DA18" s="175"/>
      <c r="DB18" s="175"/>
      <c r="DC18" s="175"/>
      <c r="DD18" s="175"/>
      <c r="DE18" s="175"/>
      <c r="DF18" s="175"/>
      <c r="DG18" s="175"/>
      <c r="DH18" s="175"/>
      <c r="DI18" s="175"/>
      <c r="DJ18" s="175"/>
      <c r="DK18" s="175"/>
      <c r="DL18" s="176" t="s">
        <v>47</v>
      </c>
      <c r="DM18" s="176"/>
      <c r="DN18" s="176"/>
      <c r="DO18" s="176"/>
      <c r="DP18" s="176"/>
      <c r="DQ18" s="176"/>
      <c r="DR18" s="176"/>
      <c r="DS18" s="176"/>
      <c r="DT18" s="176"/>
      <c r="DU18" s="176"/>
      <c r="DV18" s="176"/>
      <c r="DW18" s="176"/>
      <c r="DX18" s="176"/>
      <c r="DY18" s="176"/>
      <c r="DZ18" s="176"/>
      <c r="EA18" s="177">
        <v>3.15</v>
      </c>
      <c r="EB18" s="177"/>
      <c r="EC18" s="177"/>
      <c r="ED18" s="177"/>
      <c r="EE18" s="177"/>
      <c r="EF18" s="177"/>
      <c r="EG18" s="177"/>
      <c r="EH18" s="177"/>
      <c r="EI18" s="178"/>
      <c r="EJ18" s="178"/>
      <c r="EK18" s="178"/>
      <c r="EL18" s="178"/>
      <c r="EM18" s="178"/>
      <c r="EN18" s="178"/>
      <c r="EO18" s="178"/>
      <c r="EP18" s="179"/>
    </row>
    <row r="19" spans="1:146" ht="8.65" customHeight="1">
      <c r="A19" s="8"/>
      <c r="B19" s="193"/>
      <c r="C19" s="143"/>
      <c r="D19" s="143"/>
      <c r="E19" s="143"/>
      <c r="F19" s="143"/>
      <c r="G19" s="143"/>
      <c r="H19" s="143"/>
      <c r="I19" s="143"/>
      <c r="J19" s="143"/>
      <c r="K19" s="142"/>
      <c r="L19" s="143"/>
      <c r="M19" s="143"/>
      <c r="N19" s="143"/>
      <c r="O19" s="143"/>
      <c r="P19" s="143"/>
      <c r="Q19" s="143"/>
      <c r="R19" s="143"/>
      <c r="S19" s="143"/>
      <c r="T19" s="143"/>
      <c r="U19" s="143"/>
      <c r="V19" s="143"/>
      <c r="W19" s="143"/>
      <c r="X19" s="144"/>
      <c r="Y19" s="145"/>
      <c r="Z19" s="146"/>
      <c r="AA19" s="146"/>
      <c r="AB19" s="147"/>
      <c r="AC19" s="147"/>
      <c r="AD19" s="147"/>
      <c r="AE19" s="147"/>
      <c r="AF19" s="147"/>
      <c r="AG19" s="148"/>
      <c r="AH19" s="145"/>
      <c r="AI19" s="146"/>
      <c r="AJ19" s="146"/>
      <c r="AK19" s="147"/>
      <c r="AL19" s="147"/>
      <c r="AM19" s="147"/>
      <c r="AN19" s="147"/>
      <c r="AO19" s="147"/>
      <c r="AP19" s="149"/>
      <c r="AQ19" s="194"/>
      <c r="AR19" s="195"/>
      <c r="AS19" s="195"/>
      <c r="AT19" s="195"/>
      <c r="AU19" s="195"/>
      <c r="AV19" s="195"/>
      <c r="AW19" s="195"/>
      <c r="AX19" s="195"/>
      <c r="AY19" s="152"/>
      <c r="AZ19" s="152"/>
      <c r="BA19" s="152"/>
      <c r="BB19" s="152"/>
      <c r="BC19" s="152"/>
      <c r="BD19" s="152"/>
      <c r="BE19" s="152"/>
      <c r="BF19" s="152"/>
      <c r="BG19" s="152"/>
      <c r="BH19" s="152"/>
      <c r="BI19" s="152"/>
      <c r="BJ19" s="152"/>
      <c r="BK19" s="152"/>
      <c r="BL19" s="152"/>
      <c r="BM19" s="152"/>
      <c r="BN19" s="152"/>
      <c r="BO19" s="152"/>
      <c r="BP19" s="152"/>
      <c r="BQ19" s="153"/>
      <c r="BR19" s="196"/>
      <c r="BS19" s="197"/>
      <c r="BT19" s="197"/>
      <c r="BU19" s="197"/>
      <c r="BV19" s="197"/>
      <c r="BW19" s="197"/>
      <c r="BX19" s="197"/>
      <c r="BY19" s="197"/>
      <c r="BZ19" s="197"/>
      <c r="CA19" s="198"/>
      <c r="CB19" s="198"/>
      <c r="CC19" s="198"/>
      <c r="CD19" s="198"/>
      <c r="CE19" s="198"/>
      <c r="CF19" s="199"/>
      <c r="CG19" s="143"/>
      <c r="CH19" s="143"/>
      <c r="CI19" s="143"/>
      <c r="CJ19" s="143"/>
      <c r="CK19" s="143"/>
      <c r="CL19" s="143"/>
      <c r="CM19" s="143"/>
      <c r="CN19" s="143"/>
      <c r="CO19" s="143"/>
      <c r="CP19" s="143"/>
      <c r="CQ19" s="143"/>
      <c r="CR19" s="143"/>
      <c r="CS19" s="143"/>
      <c r="CT19" s="200"/>
      <c r="CU19" s="201"/>
      <c r="CV19" s="202"/>
      <c r="CW19" s="202"/>
      <c r="CX19" s="202"/>
      <c r="CY19" s="203"/>
      <c r="CZ19" s="174"/>
      <c r="DA19" s="175"/>
      <c r="DB19" s="175"/>
      <c r="DC19" s="175"/>
      <c r="DD19" s="175"/>
      <c r="DE19" s="175"/>
      <c r="DF19" s="175"/>
      <c r="DG19" s="175"/>
      <c r="DH19" s="175"/>
      <c r="DI19" s="175"/>
      <c r="DJ19" s="175"/>
      <c r="DK19" s="175"/>
      <c r="DL19" s="176"/>
      <c r="DM19" s="176"/>
      <c r="DN19" s="176"/>
      <c r="DO19" s="176"/>
      <c r="DP19" s="176"/>
      <c r="DQ19" s="176"/>
      <c r="DR19" s="176"/>
      <c r="DS19" s="176"/>
      <c r="DT19" s="176"/>
      <c r="DU19" s="176"/>
      <c r="DV19" s="176"/>
      <c r="DW19" s="176"/>
      <c r="DX19" s="176"/>
      <c r="DY19" s="176"/>
      <c r="DZ19" s="176"/>
      <c r="EA19" s="177"/>
      <c r="EB19" s="177"/>
      <c r="EC19" s="177"/>
      <c r="ED19" s="177"/>
      <c r="EE19" s="177"/>
      <c r="EF19" s="177"/>
      <c r="EG19" s="177"/>
      <c r="EH19" s="177"/>
      <c r="EI19" s="178"/>
      <c r="EJ19" s="178"/>
      <c r="EK19" s="178"/>
      <c r="EL19" s="178"/>
      <c r="EM19" s="178"/>
      <c r="EN19" s="178"/>
      <c r="EO19" s="178"/>
      <c r="EP19" s="179"/>
    </row>
    <row r="20" spans="1:146" ht="8.65" customHeight="1">
      <c r="A20" s="204"/>
      <c r="B20" s="205" t="s">
        <v>48</v>
      </c>
      <c r="C20" s="206"/>
      <c r="D20" s="206"/>
      <c r="E20" s="206"/>
      <c r="F20" s="206"/>
      <c r="G20" s="206"/>
      <c r="H20" s="206"/>
      <c r="I20" s="206"/>
      <c r="J20" s="206"/>
      <c r="K20" s="119" t="s">
        <v>31</v>
      </c>
      <c r="L20" s="118"/>
      <c r="M20" s="118"/>
      <c r="N20" s="118"/>
      <c r="O20" s="118"/>
      <c r="P20" s="118"/>
      <c r="Q20" s="118"/>
      <c r="R20" s="118"/>
      <c r="S20" s="118"/>
      <c r="T20" s="118"/>
      <c r="U20" s="118"/>
      <c r="V20" s="118"/>
      <c r="W20" s="118"/>
      <c r="X20" s="120"/>
      <c r="Y20" s="121">
        <v>18.899999999999999</v>
      </c>
      <c r="Z20" s="122"/>
      <c r="AA20" s="122"/>
      <c r="AB20" s="123">
        <v>18.3</v>
      </c>
      <c r="AC20" s="123"/>
      <c r="AD20" s="123"/>
      <c r="AE20" s="123">
        <v>18.899999999999999</v>
      </c>
      <c r="AF20" s="123"/>
      <c r="AG20" s="124"/>
      <c r="AH20" s="121">
        <v>5.8</v>
      </c>
      <c r="AI20" s="122"/>
      <c r="AJ20" s="122"/>
      <c r="AK20" s="123">
        <v>5.0999999999999996</v>
      </c>
      <c r="AL20" s="123"/>
      <c r="AM20" s="123"/>
      <c r="AN20" s="123">
        <v>5.8</v>
      </c>
      <c r="AO20" s="123"/>
      <c r="AP20" s="125"/>
      <c r="AQ20" s="194"/>
      <c r="AR20" s="195"/>
      <c r="AS20" s="195"/>
      <c r="AT20" s="195"/>
      <c r="AU20" s="195"/>
      <c r="AV20" s="195"/>
      <c r="AW20" s="195"/>
      <c r="AX20" s="195"/>
      <c r="AY20" s="152"/>
      <c r="AZ20" s="152"/>
      <c r="BA20" s="152"/>
      <c r="BB20" s="152"/>
      <c r="BC20" s="152"/>
      <c r="BD20" s="152"/>
      <c r="BE20" s="152"/>
      <c r="BF20" s="152"/>
      <c r="BG20" s="152"/>
      <c r="BH20" s="152"/>
      <c r="BI20" s="152"/>
      <c r="BJ20" s="152"/>
      <c r="BK20" s="152"/>
      <c r="BL20" s="152"/>
      <c r="BM20" s="152"/>
      <c r="BN20" s="152"/>
      <c r="BO20" s="152"/>
      <c r="BP20" s="152"/>
      <c r="BQ20" s="153"/>
      <c r="BR20" s="207" t="s">
        <v>49</v>
      </c>
      <c r="BS20" s="208"/>
      <c r="BT20" s="208"/>
      <c r="BU20" s="208"/>
      <c r="BV20" s="208"/>
      <c r="BW20" s="208"/>
      <c r="BX20" s="208"/>
      <c r="BY20" s="208"/>
      <c r="BZ20" s="208"/>
      <c r="CA20" s="168">
        <v>0.16</v>
      </c>
      <c r="CB20" s="168"/>
      <c r="CC20" s="168"/>
      <c r="CD20" s="168"/>
      <c r="CE20" s="168"/>
      <c r="CF20" s="169" t="s">
        <v>50</v>
      </c>
      <c r="CG20" s="118"/>
      <c r="CH20" s="118"/>
      <c r="CI20" s="118"/>
      <c r="CJ20" s="118"/>
      <c r="CK20" s="118"/>
      <c r="CL20" s="118"/>
      <c r="CM20" s="118"/>
      <c r="CN20" s="118"/>
      <c r="CO20" s="118"/>
      <c r="CP20" s="118"/>
      <c r="CQ20" s="118"/>
      <c r="CR20" s="118"/>
      <c r="CS20" s="118"/>
      <c r="CT20" s="170"/>
      <c r="CU20" s="171">
        <v>0.51</v>
      </c>
      <c r="CV20" s="172"/>
      <c r="CW20" s="172"/>
      <c r="CX20" s="172"/>
      <c r="CY20" s="173"/>
      <c r="CZ20" s="174"/>
      <c r="DA20" s="175"/>
      <c r="DB20" s="175"/>
      <c r="DC20" s="175"/>
      <c r="DD20" s="175"/>
      <c r="DE20" s="175"/>
      <c r="DF20" s="175"/>
      <c r="DG20" s="175"/>
      <c r="DH20" s="175"/>
      <c r="DI20" s="175"/>
      <c r="DJ20" s="175"/>
      <c r="DK20" s="175"/>
      <c r="DL20" s="176" t="s">
        <v>51</v>
      </c>
      <c r="DM20" s="176"/>
      <c r="DN20" s="176"/>
      <c r="DO20" s="176"/>
      <c r="DP20" s="176"/>
      <c r="DQ20" s="176"/>
      <c r="DR20" s="176"/>
      <c r="DS20" s="176"/>
      <c r="DT20" s="176"/>
      <c r="DU20" s="176"/>
      <c r="DV20" s="176"/>
      <c r="DW20" s="176"/>
      <c r="DX20" s="176"/>
      <c r="DY20" s="176"/>
      <c r="DZ20" s="176"/>
      <c r="EA20" s="177">
        <v>3.64</v>
      </c>
      <c r="EB20" s="177"/>
      <c r="EC20" s="177"/>
      <c r="ED20" s="177"/>
      <c r="EE20" s="177"/>
      <c r="EF20" s="177"/>
      <c r="EG20" s="177"/>
      <c r="EH20" s="177"/>
      <c r="EI20" s="178"/>
      <c r="EJ20" s="178"/>
      <c r="EK20" s="178"/>
      <c r="EL20" s="178"/>
      <c r="EM20" s="178"/>
      <c r="EN20" s="178"/>
      <c r="EO20" s="178"/>
      <c r="EP20" s="179"/>
    </row>
    <row r="21" spans="1:146" ht="8.65" customHeight="1">
      <c r="A21" s="204"/>
      <c r="B21" s="209"/>
      <c r="C21" s="210"/>
      <c r="D21" s="210"/>
      <c r="E21" s="210"/>
      <c r="F21" s="210"/>
      <c r="G21" s="210"/>
      <c r="H21" s="210"/>
      <c r="I21" s="210"/>
      <c r="J21" s="210"/>
      <c r="K21" s="142"/>
      <c r="L21" s="143"/>
      <c r="M21" s="143"/>
      <c r="N21" s="143"/>
      <c r="O21" s="143"/>
      <c r="P21" s="143"/>
      <c r="Q21" s="143"/>
      <c r="R21" s="143"/>
      <c r="S21" s="143"/>
      <c r="T21" s="143"/>
      <c r="U21" s="143"/>
      <c r="V21" s="143"/>
      <c r="W21" s="143"/>
      <c r="X21" s="144"/>
      <c r="Y21" s="145"/>
      <c r="Z21" s="146"/>
      <c r="AA21" s="146"/>
      <c r="AB21" s="147"/>
      <c r="AC21" s="147"/>
      <c r="AD21" s="147"/>
      <c r="AE21" s="147"/>
      <c r="AF21" s="147"/>
      <c r="AG21" s="148"/>
      <c r="AH21" s="145"/>
      <c r="AI21" s="146"/>
      <c r="AJ21" s="146"/>
      <c r="AK21" s="147"/>
      <c r="AL21" s="147"/>
      <c r="AM21" s="147"/>
      <c r="AN21" s="147"/>
      <c r="AO21" s="147"/>
      <c r="AP21" s="149"/>
      <c r="AQ21" s="211"/>
      <c r="AR21" s="212"/>
      <c r="AS21" s="212"/>
      <c r="AT21" s="212"/>
      <c r="AU21" s="212"/>
      <c r="AV21" s="212"/>
      <c r="AW21" s="212"/>
      <c r="AX21" s="212"/>
      <c r="AY21" s="152"/>
      <c r="AZ21" s="152"/>
      <c r="BA21" s="152"/>
      <c r="BB21" s="152"/>
      <c r="BC21" s="152"/>
      <c r="BD21" s="152"/>
      <c r="BE21" s="182"/>
      <c r="BF21" s="182"/>
      <c r="BG21" s="182"/>
      <c r="BH21" s="182"/>
      <c r="BI21" s="182"/>
      <c r="BJ21" s="182"/>
      <c r="BK21" s="152"/>
      <c r="BL21" s="152"/>
      <c r="BM21" s="152"/>
      <c r="BN21" s="152"/>
      <c r="BO21" s="152"/>
      <c r="BP21" s="152"/>
      <c r="BQ21" s="153"/>
      <c r="BR21" s="213"/>
      <c r="BS21" s="214"/>
      <c r="BT21" s="214"/>
      <c r="BU21" s="214"/>
      <c r="BV21" s="214"/>
      <c r="BW21" s="214"/>
      <c r="BX21" s="214"/>
      <c r="BY21" s="214"/>
      <c r="BZ21" s="214"/>
      <c r="CA21" s="185"/>
      <c r="CB21" s="185"/>
      <c r="CC21" s="185"/>
      <c r="CD21" s="185"/>
      <c r="CE21" s="185"/>
      <c r="CF21" s="186"/>
      <c r="CG21" s="141"/>
      <c r="CH21" s="141"/>
      <c r="CI21" s="141"/>
      <c r="CJ21" s="141"/>
      <c r="CK21" s="141"/>
      <c r="CL21" s="141"/>
      <c r="CM21" s="141"/>
      <c r="CN21" s="141"/>
      <c r="CO21" s="141"/>
      <c r="CP21" s="141"/>
      <c r="CQ21" s="141"/>
      <c r="CR21" s="141"/>
      <c r="CS21" s="141"/>
      <c r="CT21" s="187"/>
      <c r="CU21" s="188"/>
      <c r="CV21" s="189"/>
      <c r="CW21" s="189"/>
      <c r="CX21" s="189"/>
      <c r="CY21" s="190"/>
      <c r="CZ21" s="174"/>
      <c r="DA21" s="175"/>
      <c r="DB21" s="175"/>
      <c r="DC21" s="175"/>
      <c r="DD21" s="175"/>
      <c r="DE21" s="175"/>
      <c r="DF21" s="175"/>
      <c r="DG21" s="175"/>
      <c r="DH21" s="175"/>
      <c r="DI21" s="175"/>
      <c r="DJ21" s="175"/>
      <c r="DK21" s="175"/>
      <c r="DL21" s="176"/>
      <c r="DM21" s="176"/>
      <c r="DN21" s="176"/>
      <c r="DO21" s="176"/>
      <c r="DP21" s="176"/>
      <c r="DQ21" s="176"/>
      <c r="DR21" s="176"/>
      <c r="DS21" s="176"/>
      <c r="DT21" s="176"/>
      <c r="DU21" s="176"/>
      <c r="DV21" s="176"/>
      <c r="DW21" s="176"/>
      <c r="DX21" s="176"/>
      <c r="DY21" s="176"/>
      <c r="DZ21" s="176"/>
      <c r="EA21" s="177"/>
      <c r="EB21" s="177"/>
      <c r="EC21" s="177"/>
      <c r="ED21" s="177"/>
      <c r="EE21" s="177"/>
      <c r="EF21" s="177"/>
      <c r="EG21" s="177"/>
      <c r="EH21" s="177"/>
      <c r="EI21" s="178"/>
      <c r="EJ21" s="178"/>
      <c r="EK21" s="178"/>
      <c r="EL21" s="178"/>
      <c r="EM21" s="178"/>
      <c r="EN21" s="178"/>
      <c r="EO21" s="178"/>
      <c r="EP21" s="179"/>
    </row>
    <row r="22" spans="1:146" ht="8.65" customHeight="1">
      <c r="A22" s="8"/>
      <c r="B22" s="209"/>
      <c r="C22" s="210"/>
      <c r="D22" s="210"/>
      <c r="E22" s="210"/>
      <c r="F22" s="210"/>
      <c r="G22" s="210"/>
      <c r="H22" s="210"/>
      <c r="I22" s="210"/>
      <c r="J22" s="210"/>
      <c r="K22" s="119" t="s">
        <v>38</v>
      </c>
      <c r="L22" s="118"/>
      <c r="M22" s="118"/>
      <c r="N22" s="118"/>
      <c r="O22" s="118"/>
      <c r="P22" s="118"/>
      <c r="Q22" s="118"/>
      <c r="R22" s="118"/>
      <c r="S22" s="118"/>
      <c r="T22" s="118"/>
      <c r="U22" s="118"/>
      <c r="V22" s="118"/>
      <c r="W22" s="118"/>
      <c r="X22" s="120"/>
      <c r="Y22" s="121">
        <v>19.3</v>
      </c>
      <c r="Z22" s="122"/>
      <c r="AA22" s="122"/>
      <c r="AB22" s="123">
        <v>18.7</v>
      </c>
      <c r="AC22" s="123"/>
      <c r="AD22" s="123"/>
      <c r="AE22" s="123">
        <v>19.3</v>
      </c>
      <c r="AF22" s="123"/>
      <c r="AG22" s="124"/>
      <c r="AH22" s="121">
        <v>5.9</v>
      </c>
      <c r="AI22" s="122"/>
      <c r="AJ22" s="122"/>
      <c r="AK22" s="123">
        <v>5.3</v>
      </c>
      <c r="AL22" s="123"/>
      <c r="AM22" s="123"/>
      <c r="AN22" s="123">
        <v>5.9</v>
      </c>
      <c r="AO22" s="123"/>
      <c r="AP22" s="125"/>
      <c r="AQ22" s="191" t="s">
        <v>52</v>
      </c>
      <c r="AR22" s="192"/>
      <c r="AS22" s="192"/>
      <c r="AT22" s="192"/>
      <c r="AU22" s="192"/>
      <c r="AV22" s="192"/>
      <c r="AW22" s="192"/>
      <c r="AX22" s="192"/>
      <c r="AY22" s="152"/>
      <c r="AZ22" s="152"/>
      <c r="BA22" s="152"/>
      <c r="BB22" s="152"/>
      <c r="BC22" s="152"/>
      <c r="BD22" s="152"/>
      <c r="BE22" s="128">
        <v>5</v>
      </c>
      <c r="BF22" s="128"/>
      <c r="BG22" s="128"/>
      <c r="BH22" s="128"/>
      <c r="BI22" s="128"/>
      <c r="BJ22" s="128"/>
      <c r="BK22" s="152"/>
      <c r="BL22" s="152"/>
      <c r="BM22" s="152"/>
      <c r="BN22" s="152"/>
      <c r="BO22" s="152"/>
      <c r="BP22" s="152"/>
      <c r="BQ22" s="153"/>
      <c r="BR22" s="213"/>
      <c r="BS22" s="214"/>
      <c r="BT22" s="214"/>
      <c r="BU22" s="214"/>
      <c r="BV22" s="214"/>
      <c r="BW22" s="214"/>
      <c r="BX22" s="214"/>
      <c r="BY22" s="214"/>
      <c r="BZ22" s="214"/>
      <c r="CA22" s="185"/>
      <c r="CB22" s="185"/>
      <c r="CC22" s="185"/>
      <c r="CD22" s="185"/>
      <c r="CE22" s="185"/>
      <c r="CF22" s="186" t="s">
        <v>53</v>
      </c>
      <c r="CG22" s="141"/>
      <c r="CH22" s="141"/>
      <c r="CI22" s="141"/>
      <c r="CJ22" s="141"/>
      <c r="CK22" s="141"/>
      <c r="CL22" s="141"/>
      <c r="CM22" s="141"/>
      <c r="CN22" s="141"/>
      <c r="CO22" s="141"/>
      <c r="CP22" s="141"/>
      <c r="CQ22" s="141"/>
      <c r="CR22" s="141"/>
      <c r="CS22" s="141"/>
      <c r="CT22" s="187"/>
      <c r="CU22" s="188"/>
      <c r="CV22" s="189"/>
      <c r="CW22" s="189"/>
      <c r="CX22" s="189"/>
      <c r="CY22" s="190"/>
      <c r="CZ22" s="174"/>
      <c r="DA22" s="175"/>
      <c r="DB22" s="175"/>
      <c r="DC22" s="175"/>
      <c r="DD22" s="175"/>
      <c r="DE22" s="175"/>
      <c r="DF22" s="175"/>
      <c r="DG22" s="175"/>
      <c r="DH22" s="175"/>
      <c r="DI22" s="175"/>
      <c r="DJ22" s="175"/>
      <c r="DK22" s="175"/>
      <c r="DL22" s="176"/>
      <c r="DM22" s="176"/>
      <c r="DN22" s="176"/>
      <c r="DO22" s="176"/>
      <c r="DP22" s="176"/>
      <c r="DQ22" s="176"/>
      <c r="DR22" s="176"/>
      <c r="DS22" s="176"/>
      <c r="DT22" s="176"/>
      <c r="DU22" s="176"/>
      <c r="DV22" s="176"/>
      <c r="DW22" s="176"/>
      <c r="DX22" s="176"/>
      <c r="DY22" s="176"/>
      <c r="DZ22" s="176"/>
      <c r="EA22" s="177"/>
      <c r="EB22" s="177"/>
      <c r="EC22" s="177"/>
      <c r="ED22" s="177"/>
      <c r="EE22" s="177"/>
      <c r="EF22" s="177"/>
      <c r="EG22" s="177"/>
      <c r="EH22" s="177"/>
      <c r="EI22" s="178"/>
      <c r="EJ22" s="178"/>
      <c r="EK22" s="178"/>
      <c r="EL22" s="178"/>
      <c r="EM22" s="178"/>
      <c r="EN22" s="178"/>
      <c r="EO22" s="178"/>
      <c r="EP22" s="179"/>
    </row>
    <row r="23" spans="1:146" ht="8.65" customHeight="1">
      <c r="A23" s="8"/>
      <c r="B23" s="209"/>
      <c r="C23" s="210"/>
      <c r="D23" s="210"/>
      <c r="E23" s="210"/>
      <c r="F23" s="210"/>
      <c r="G23" s="210"/>
      <c r="H23" s="210"/>
      <c r="I23" s="210"/>
      <c r="J23" s="210"/>
      <c r="K23" s="142"/>
      <c r="L23" s="143"/>
      <c r="M23" s="143"/>
      <c r="N23" s="143"/>
      <c r="O23" s="143"/>
      <c r="P23" s="143"/>
      <c r="Q23" s="143"/>
      <c r="R23" s="143"/>
      <c r="S23" s="143"/>
      <c r="T23" s="143"/>
      <c r="U23" s="143"/>
      <c r="V23" s="143"/>
      <c r="W23" s="143"/>
      <c r="X23" s="144"/>
      <c r="Y23" s="145"/>
      <c r="Z23" s="146"/>
      <c r="AA23" s="146"/>
      <c r="AB23" s="147"/>
      <c r="AC23" s="147"/>
      <c r="AD23" s="147"/>
      <c r="AE23" s="147"/>
      <c r="AF23" s="147"/>
      <c r="AG23" s="148"/>
      <c r="AH23" s="145"/>
      <c r="AI23" s="146"/>
      <c r="AJ23" s="146"/>
      <c r="AK23" s="147"/>
      <c r="AL23" s="147"/>
      <c r="AM23" s="147"/>
      <c r="AN23" s="147"/>
      <c r="AO23" s="147"/>
      <c r="AP23" s="149"/>
      <c r="AQ23" s="194"/>
      <c r="AR23" s="195"/>
      <c r="AS23" s="195"/>
      <c r="AT23" s="195"/>
      <c r="AU23" s="195"/>
      <c r="AV23" s="195"/>
      <c r="AW23" s="195"/>
      <c r="AX23" s="195"/>
      <c r="AY23" s="152"/>
      <c r="AZ23" s="152"/>
      <c r="BA23" s="152"/>
      <c r="BB23" s="152"/>
      <c r="BC23" s="152"/>
      <c r="BD23" s="152"/>
      <c r="BE23" s="152"/>
      <c r="BF23" s="152"/>
      <c r="BG23" s="152"/>
      <c r="BH23" s="152"/>
      <c r="BI23" s="152"/>
      <c r="BJ23" s="152"/>
      <c r="BK23" s="152"/>
      <c r="BL23" s="152"/>
      <c r="BM23" s="152"/>
      <c r="BN23" s="152"/>
      <c r="BO23" s="152"/>
      <c r="BP23" s="152"/>
      <c r="BQ23" s="153"/>
      <c r="BR23" s="215"/>
      <c r="BS23" s="216"/>
      <c r="BT23" s="216"/>
      <c r="BU23" s="216"/>
      <c r="BV23" s="216"/>
      <c r="BW23" s="216"/>
      <c r="BX23" s="216"/>
      <c r="BY23" s="216"/>
      <c r="BZ23" s="216"/>
      <c r="CA23" s="198"/>
      <c r="CB23" s="198"/>
      <c r="CC23" s="198"/>
      <c r="CD23" s="198"/>
      <c r="CE23" s="198"/>
      <c r="CF23" s="199"/>
      <c r="CG23" s="143"/>
      <c r="CH23" s="143"/>
      <c r="CI23" s="143"/>
      <c r="CJ23" s="143"/>
      <c r="CK23" s="143"/>
      <c r="CL23" s="143"/>
      <c r="CM23" s="143"/>
      <c r="CN23" s="143"/>
      <c r="CO23" s="143"/>
      <c r="CP23" s="143"/>
      <c r="CQ23" s="143"/>
      <c r="CR23" s="143"/>
      <c r="CS23" s="143"/>
      <c r="CT23" s="200"/>
      <c r="CU23" s="201"/>
      <c r="CV23" s="202"/>
      <c r="CW23" s="202"/>
      <c r="CX23" s="202"/>
      <c r="CY23" s="203"/>
      <c r="CZ23" s="174"/>
      <c r="DA23" s="175"/>
      <c r="DB23" s="175"/>
      <c r="DC23" s="175"/>
      <c r="DD23" s="175"/>
      <c r="DE23" s="175"/>
      <c r="DF23" s="175"/>
      <c r="DG23" s="175"/>
      <c r="DH23" s="175"/>
      <c r="DI23" s="175"/>
      <c r="DJ23" s="175"/>
      <c r="DK23" s="175"/>
      <c r="DL23" s="176"/>
      <c r="DM23" s="176"/>
      <c r="DN23" s="176"/>
      <c r="DO23" s="176"/>
      <c r="DP23" s="176"/>
      <c r="DQ23" s="176"/>
      <c r="DR23" s="176"/>
      <c r="DS23" s="176"/>
      <c r="DT23" s="176"/>
      <c r="DU23" s="176"/>
      <c r="DV23" s="176"/>
      <c r="DW23" s="176"/>
      <c r="DX23" s="176"/>
      <c r="DY23" s="176"/>
      <c r="DZ23" s="176"/>
      <c r="EA23" s="177"/>
      <c r="EB23" s="177"/>
      <c r="EC23" s="177"/>
      <c r="ED23" s="177"/>
      <c r="EE23" s="177"/>
      <c r="EF23" s="177"/>
      <c r="EG23" s="177"/>
      <c r="EH23" s="177"/>
      <c r="EI23" s="178"/>
      <c r="EJ23" s="178"/>
      <c r="EK23" s="178"/>
      <c r="EL23" s="178"/>
      <c r="EM23" s="178"/>
      <c r="EN23" s="178"/>
      <c r="EO23" s="178"/>
      <c r="EP23" s="179"/>
    </row>
    <row r="24" spans="1:146" ht="8.65" customHeight="1">
      <c r="A24" s="8"/>
      <c r="B24" s="209"/>
      <c r="C24" s="210"/>
      <c r="D24" s="210"/>
      <c r="E24" s="210"/>
      <c r="F24" s="210"/>
      <c r="G24" s="210"/>
      <c r="H24" s="210"/>
      <c r="I24" s="210"/>
      <c r="J24" s="210"/>
      <c r="K24" s="119" t="s">
        <v>39</v>
      </c>
      <c r="L24" s="118"/>
      <c r="M24" s="118"/>
      <c r="N24" s="118"/>
      <c r="O24" s="118"/>
      <c r="P24" s="118"/>
      <c r="Q24" s="118"/>
      <c r="R24" s="118"/>
      <c r="S24" s="118"/>
      <c r="T24" s="118"/>
      <c r="U24" s="118"/>
      <c r="V24" s="118"/>
      <c r="W24" s="118"/>
      <c r="X24" s="120"/>
      <c r="Y24" s="121">
        <v>19.600000000000001</v>
      </c>
      <c r="Z24" s="122"/>
      <c r="AA24" s="122"/>
      <c r="AB24" s="123">
        <v>19</v>
      </c>
      <c r="AC24" s="123"/>
      <c r="AD24" s="123"/>
      <c r="AE24" s="123">
        <v>19.600000000000001</v>
      </c>
      <c r="AF24" s="123"/>
      <c r="AG24" s="124"/>
      <c r="AH24" s="121">
        <v>6.3</v>
      </c>
      <c r="AI24" s="122"/>
      <c r="AJ24" s="122"/>
      <c r="AK24" s="123">
        <v>5.6</v>
      </c>
      <c r="AL24" s="123"/>
      <c r="AM24" s="123"/>
      <c r="AN24" s="123">
        <v>6.3</v>
      </c>
      <c r="AO24" s="123"/>
      <c r="AP24" s="125"/>
      <c r="AQ24" s="194"/>
      <c r="AR24" s="195"/>
      <c r="AS24" s="195"/>
      <c r="AT24" s="195"/>
      <c r="AU24" s="195"/>
      <c r="AV24" s="195"/>
      <c r="AW24" s="195"/>
      <c r="AX24" s="195"/>
      <c r="AY24" s="152"/>
      <c r="AZ24" s="152"/>
      <c r="BA24" s="152"/>
      <c r="BB24" s="152"/>
      <c r="BC24" s="152"/>
      <c r="BD24" s="152"/>
      <c r="BE24" s="152"/>
      <c r="BF24" s="152"/>
      <c r="BG24" s="152"/>
      <c r="BH24" s="152"/>
      <c r="BI24" s="152"/>
      <c r="BJ24" s="152"/>
      <c r="BK24" s="152"/>
      <c r="BL24" s="152"/>
      <c r="BM24" s="152"/>
      <c r="BN24" s="152"/>
      <c r="BO24" s="152"/>
      <c r="BP24" s="152"/>
      <c r="BQ24" s="153"/>
      <c r="BR24" s="217" t="s">
        <v>54</v>
      </c>
      <c r="BS24" s="218"/>
      <c r="BT24" s="218"/>
      <c r="BU24" s="218"/>
      <c r="BV24" s="218"/>
      <c r="BW24" s="218"/>
      <c r="BX24" s="218"/>
      <c r="BY24" s="218"/>
      <c r="BZ24" s="218"/>
      <c r="CA24" s="168">
        <v>0.18</v>
      </c>
      <c r="CB24" s="168"/>
      <c r="CC24" s="168"/>
      <c r="CD24" s="168"/>
      <c r="CE24" s="168"/>
      <c r="CF24" s="169" t="s">
        <v>55</v>
      </c>
      <c r="CG24" s="118"/>
      <c r="CH24" s="118"/>
      <c r="CI24" s="118"/>
      <c r="CJ24" s="118"/>
      <c r="CK24" s="118"/>
      <c r="CL24" s="118"/>
      <c r="CM24" s="118"/>
      <c r="CN24" s="118"/>
      <c r="CO24" s="118"/>
      <c r="CP24" s="118"/>
      <c r="CQ24" s="118"/>
      <c r="CR24" s="118"/>
      <c r="CS24" s="118"/>
      <c r="CT24" s="170"/>
      <c r="CU24" s="171">
        <v>0.32</v>
      </c>
      <c r="CV24" s="172"/>
      <c r="CW24" s="172"/>
      <c r="CX24" s="172"/>
      <c r="CY24" s="173"/>
      <c r="CZ24" s="174"/>
      <c r="DA24" s="175"/>
      <c r="DB24" s="175"/>
      <c r="DC24" s="175"/>
      <c r="DD24" s="175"/>
      <c r="DE24" s="175"/>
      <c r="DF24" s="175"/>
      <c r="DG24" s="175"/>
      <c r="DH24" s="175"/>
      <c r="DI24" s="175"/>
      <c r="DJ24" s="175"/>
      <c r="DK24" s="175"/>
      <c r="DL24" s="176" t="s">
        <v>56</v>
      </c>
      <c r="DM24" s="176"/>
      <c r="DN24" s="176"/>
      <c r="DO24" s="176"/>
      <c r="DP24" s="176"/>
      <c r="DQ24" s="176"/>
      <c r="DR24" s="176"/>
      <c r="DS24" s="176"/>
      <c r="DT24" s="176"/>
      <c r="DU24" s="176"/>
      <c r="DV24" s="176"/>
      <c r="DW24" s="176"/>
      <c r="DX24" s="176"/>
      <c r="DY24" s="176"/>
      <c r="DZ24" s="176"/>
      <c r="EA24" s="177">
        <v>2.0699999999999998</v>
      </c>
      <c r="EB24" s="177"/>
      <c r="EC24" s="177"/>
      <c r="ED24" s="177"/>
      <c r="EE24" s="177"/>
      <c r="EF24" s="177"/>
      <c r="EG24" s="177"/>
      <c r="EH24" s="177"/>
      <c r="EI24" s="178"/>
      <c r="EJ24" s="178"/>
      <c r="EK24" s="178"/>
      <c r="EL24" s="178"/>
      <c r="EM24" s="178"/>
      <c r="EN24" s="178"/>
      <c r="EO24" s="178"/>
      <c r="EP24" s="179"/>
    </row>
    <row r="25" spans="1:146" ht="8.65" customHeight="1">
      <c r="A25" s="8"/>
      <c r="B25" s="209"/>
      <c r="C25" s="210"/>
      <c r="D25" s="210"/>
      <c r="E25" s="210"/>
      <c r="F25" s="210"/>
      <c r="G25" s="210"/>
      <c r="H25" s="210"/>
      <c r="I25" s="210"/>
      <c r="J25" s="210"/>
      <c r="K25" s="142"/>
      <c r="L25" s="143"/>
      <c r="M25" s="143"/>
      <c r="N25" s="143"/>
      <c r="O25" s="143"/>
      <c r="P25" s="143"/>
      <c r="Q25" s="143"/>
      <c r="R25" s="143"/>
      <c r="S25" s="143"/>
      <c r="T25" s="143"/>
      <c r="U25" s="143"/>
      <c r="V25" s="143"/>
      <c r="W25" s="143"/>
      <c r="X25" s="144"/>
      <c r="Y25" s="145"/>
      <c r="Z25" s="146"/>
      <c r="AA25" s="146"/>
      <c r="AB25" s="147"/>
      <c r="AC25" s="147"/>
      <c r="AD25" s="147"/>
      <c r="AE25" s="147"/>
      <c r="AF25" s="147"/>
      <c r="AG25" s="148"/>
      <c r="AH25" s="145"/>
      <c r="AI25" s="146"/>
      <c r="AJ25" s="146"/>
      <c r="AK25" s="147"/>
      <c r="AL25" s="147"/>
      <c r="AM25" s="147"/>
      <c r="AN25" s="147"/>
      <c r="AO25" s="147"/>
      <c r="AP25" s="149"/>
      <c r="AQ25" s="211"/>
      <c r="AR25" s="212"/>
      <c r="AS25" s="212"/>
      <c r="AT25" s="212"/>
      <c r="AU25" s="212"/>
      <c r="AV25" s="212"/>
      <c r="AW25" s="212"/>
      <c r="AX25" s="212"/>
      <c r="AY25" s="182"/>
      <c r="AZ25" s="182"/>
      <c r="BA25" s="182"/>
      <c r="BB25" s="182"/>
      <c r="BC25" s="182"/>
      <c r="BD25" s="182"/>
      <c r="BE25" s="152"/>
      <c r="BF25" s="152"/>
      <c r="BG25" s="152"/>
      <c r="BH25" s="152"/>
      <c r="BI25" s="152"/>
      <c r="BJ25" s="152"/>
      <c r="BK25" s="182"/>
      <c r="BL25" s="182"/>
      <c r="BM25" s="182"/>
      <c r="BN25" s="182"/>
      <c r="BO25" s="182"/>
      <c r="BP25" s="182"/>
      <c r="BQ25" s="219"/>
      <c r="BR25" s="220"/>
      <c r="BS25" s="221"/>
      <c r="BT25" s="221"/>
      <c r="BU25" s="221"/>
      <c r="BV25" s="221"/>
      <c r="BW25" s="221"/>
      <c r="BX25" s="221"/>
      <c r="BY25" s="221"/>
      <c r="BZ25" s="221"/>
      <c r="CA25" s="185"/>
      <c r="CB25" s="185"/>
      <c r="CC25" s="185"/>
      <c r="CD25" s="185"/>
      <c r="CE25" s="185"/>
      <c r="CF25" s="186"/>
      <c r="CG25" s="141"/>
      <c r="CH25" s="141"/>
      <c r="CI25" s="141"/>
      <c r="CJ25" s="141"/>
      <c r="CK25" s="141"/>
      <c r="CL25" s="141"/>
      <c r="CM25" s="141"/>
      <c r="CN25" s="141"/>
      <c r="CO25" s="141"/>
      <c r="CP25" s="141"/>
      <c r="CQ25" s="141"/>
      <c r="CR25" s="141"/>
      <c r="CS25" s="141"/>
      <c r="CT25" s="187"/>
      <c r="CU25" s="188"/>
      <c r="CV25" s="189"/>
      <c r="CW25" s="189"/>
      <c r="CX25" s="189"/>
      <c r="CY25" s="190"/>
      <c r="CZ25" s="174"/>
      <c r="DA25" s="175"/>
      <c r="DB25" s="175"/>
      <c r="DC25" s="175"/>
      <c r="DD25" s="175"/>
      <c r="DE25" s="175"/>
      <c r="DF25" s="175"/>
      <c r="DG25" s="175"/>
      <c r="DH25" s="175"/>
      <c r="DI25" s="175"/>
      <c r="DJ25" s="175"/>
      <c r="DK25" s="175"/>
      <c r="DL25" s="176"/>
      <c r="DM25" s="176"/>
      <c r="DN25" s="176"/>
      <c r="DO25" s="176"/>
      <c r="DP25" s="176"/>
      <c r="DQ25" s="176"/>
      <c r="DR25" s="176"/>
      <c r="DS25" s="176"/>
      <c r="DT25" s="176"/>
      <c r="DU25" s="176"/>
      <c r="DV25" s="176"/>
      <c r="DW25" s="176"/>
      <c r="DX25" s="176"/>
      <c r="DY25" s="176"/>
      <c r="DZ25" s="176"/>
      <c r="EA25" s="177"/>
      <c r="EB25" s="177"/>
      <c r="EC25" s="177"/>
      <c r="ED25" s="177"/>
      <c r="EE25" s="177"/>
      <c r="EF25" s="177"/>
      <c r="EG25" s="177"/>
      <c r="EH25" s="177"/>
      <c r="EI25" s="178"/>
      <c r="EJ25" s="178"/>
      <c r="EK25" s="178"/>
      <c r="EL25" s="178"/>
      <c r="EM25" s="178"/>
      <c r="EN25" s="178"/>
      <c r="EO25" s="178"/>
      <c r="EP25" s="179"/>
    </row>
    <row r="26" spans="1:146" ht="8.65" customHeight="1">
      <c r="A26" s="8"/>
      <c r="B26" s="209"/>
      <c r="C26" s="210"/>
      <c r="D26" s="210"/>
      <c r="E26" s="210"/>
      <c r="F26" s="210"/>
      <c r="G26" s="210"/>
      <c r="H26" s="210"/>
      <c r="I26" s="210"/>
      <c r="J26" s="210"/>
      <c r="K26" s="119" t="s">
        <v>44</v>
      </c>
      <c r="L26" s="118"/>
      <c r="M26" s="118"/>
      <c r="N26" s="118"/>
      <c r="O26" s="118"/>
      <c r="P26" s="118"/>
      <c r="Q26" s="118"/>
      <c r="R26" s="118"/>
      <c r="S26" s="118"/>
      <c r="T26" s="118"/>
      <c r="U26" s="118"/>
      <c r="V26" s="118"/>
      <c r="W26" s="118"/>
      <c r="X26" s="120"/>
      <c r="Y26" s="121">
        <v>20.8</v>
      </c>
      <c r="Z26" s="122"/>
      <c r="AA26" s="122"/>
      <c r="AB26" s="123">
        <v>20.2</v>
      </c>
      <c r="AC26" s="123"/>
      <c r="AD26" s="123"/>
      <c r="AE26" s="123">
        <v>20.8</v>
      </c>
      <c r="AF26" s="123"/>
      <c r="AG26" s="124"/>
      <c r="AH26" s="121">
        <v>6.9</v>
      </c>
      <c r="AI26" s="122"/>
      <c r="AJ26" s="122"/>
      <c r="AK26" s="123">
        <v>6.3</v>
      </c>
      <c r="AL26" s="123"/>
      <c r="AM26" s="123"/>
      <c r="AN26" s="123">
        <v>6.9</v>
      </c>
      <c r="AO26" s="123"/>
      <c r="AP26" s="125"/>
      <c r="AQ26" s="191" t="s">
        <v>57</v>
      </c>
      <c r="AR26" s="192"/>
      <c r="AS26" s="192"/>
      <c r="AT26" s="192"/>
      <c r="AU26" s="192"/>
      <c r="AV26" s="192"/>
      <c r="AW26" s="192"/>
      <c r="AX26" s="192"/>
      <c r="AY26" s="128">
        <v>6.5</v>
      </c>
      <c r="AZ26" s="128"/>
      <c r="BA26" s="128"/>
      <c r="BB26" s="128"/>
      <c r="BC26" s="128"/>
      <c r="BD26" s="128"/>
      <c r="BE26" s="152"/>
      <c r="BF26" s="152"/>
      <c r="BG26" s="152"/>
      <c r="BH26" s="152"/>
      <c r="BI26" s="152"/>
      <c r="BJ26" s="152"/>
      <c r="BK26" s="128">
        <v>12</v>
      </c>
      <c r="BL26" s="128"/>
      <c r="BM26" s="128"/>
      <c r="BN26" s="128"/>
      <c r="BO26" s="128"/>
      <c r="BP26" s="128"/>
      <c r="BQ26" s="129"/>
      <c r="BR26" s="220"/>
      <c r="BS26" s="221"/>
      <c r="BT26" s="221"/>
      <c r="BU26" s="221"/>
      <c r="BV26" s="221"/>
      <c r="BW26" s="221"/>
      <c r="BX26" s="221"/>
      <c r="BY26" s="221"/>
      <c r="BZ26" s="221"/>
      <c r="CA26" s="185"/>
      <c r="CB26" s="185"/>
      <c r="CC26" s="185"/>
      <c r="CD26" s="185"/>
      <c r="CE26" s="185"/>
      <c r="CF26" s="186" t="s">
        <v>58</v>
      </c>
      <c r="CG26" s="141"/>
      <c r="CH26" s="141"/>
      <c r="CI26" s="141"/>
      <c r="CJ26" s="141"/>
      <c r="CK26" s="141"/>
      <c r="CL26" s="141"/>
      <c r="CM26" s="141"/>
      <c r="CN26" s="141"/>
      <c r="CO26" s="141"/>
      <c r="CP26" s="141"/>
      <c r="CQ26" s="141"/>
      <c r="CR26" s="141"/>
      <c r="CS26" s="141"/>
      <c r="CT26" s="187"/>
      <c r="CU26" s="188"/>
      <c r="CV26" s="189"/>
      <c r="CW26" s="189"/>
      <c r="CX26" s="189"/>
      <c r="CY26" s="190"/>
      <c r="CZ26" s="174" t="s">
        <v>59</v>
      </c>
      <c r="DA26" s="175"/>
      <c r="DB26" s="175"/>
      <c r="DC26" s="175"/>
      <c r="DD26" s="175"/>
      <c r="DE26" s="175"/>
      <c r="DF26" s="175"/>
      <c r="DG26" s="175"/>
      <c r="DH26" s="175"/>
      <c r="DI26" s="175"/>
      <c r="DJ26" s="175"/>
      <c r="DK26" s="175"/>
      <c r="DL26" s="176" t="s">
        <v>43</v>
      </c>
      <c r="DM26" s="176"/>
      <c r="DN26" s="176"/>
      <c r="DO26" s="176"/>
      <c r="DP26" s="176"/>
      <c r="DQ26" s="176"/>
      <c r="DR26" s="176"/>
      <c r="DS26" s="176"/>
      <c r="DT26" s="176"/>
      <c r="DU26" s="176"/>
      <c r="DV26" s="176"/>
      <c r="DW26" s="176"/>
      <c r="DX26" s="176"/>
      <c r="DY26" s="176"/>
      <c r="DZ26" s="176"/>
      <c r="EA26" s="177">
        <v>2.2799999999999998</v>
      </c>
      <c r="EB26" s="177"/>
      <c r="EC26" s="177"/>
      <c r="ED26" s="177"/>
      <c r="EE26" s="177"/>
      <c r="EF26" s="177"/>
      <c r="EG26" s="177"/>
      <c r="EH26" s="177"/>
      <c r="EI26" s="222">
        <v>4325</v>
      </c>
      <c r="EJ26" s="222"/>
      <c r="EK26" s="222"/>
      <c r="EL26" s="222"/>
      <c r="EM26" s="222"/>
      <c r="EN26" s="222"/>
      <c r="EO26" s="222"/>
      <c r="EP26" s="223"/>
    </row>
    <row r="27" spans="1:146" ht="8.65" customHeight="1">
      <c r="A27" s="8"/>
      <c r="B27" s="224"/>
      <c r="C27" s="225"/>
      <c r="D27" s="225"/>
      <c r="E27" s="225"/>
      <c r="F27" s="225"/>
      <c r="G27" s="225"/>
      <c r="H27" s="225"/>
      <c r="I27" s="225"/>
      <c r="J27" s="225"/>
      <c r="K27" s="142"/>
      <c r="L27" s="143"/>
      <c r="M27" s="143"/>
      <c r="N27" s="143"/>
      <c r="O27" s="143"/>
      <c r="P27" s="143"/>
      <c r="Q27" s="143"/>
      <c r="R27" s="143"/>
      <c r="S27" s="143"/>
      <c r="T27" s="143"/>
      <c r="U27" s="143"/>
      <c r="V27" s="143"/>
      <c r="W27" s="143"/>
      <c r="X27" s="144"/>
      <c r="Y27" s="145"/>
      <c r="Z27" s="146"/>
      <c r="AA27" s="146"/>
      <c r="AB27" s="147"/>
      <c r="AC27" s="147"/>
      <c r="AD27" s="147"/>
      <c r="AE27" s="147"/>
      <c r="AF27" s="147"/>
      <c r="AG27" s="148"/>
      <c r="AH27" s="145"/>
      <c r="AI27" s="146"/>
      <c r="AJ27" s="146"/>
      <c r="AK27" s="147"/>
      <c r="AL27" s="147"/>
      <c r="AM27" s="147"/>
      <c r="AN27" s="147"/>
      <c r="AO27" s="147"/>
      <c r="AP27" s="149"/>
      <c r="AQ27" s="194"/>
      <c r="AR27" s="195"/>
      <c r="AS27" s="195"/>
      <c r="AT27" s="195"/>
      <c r="AU27" s="195"/>
      <c r="AV27" s="195"/>
      <c r="AW27" s="195"/>
      <c r="AX27" s="195"/>
      <c r="AY27" s="152"/>
      <c r="AZ27" s="152"/>
      <c r="BA27" s="152"/>
      <c r="BB27" s="152"/>
      <c r="BC27" s="152"/>
      <c r="BD27" s="152"/>
      <c r="BE27" s="152"/>
      <c r="BF27" s="152"/>
      <c r="BG27" s="152"/>
      <c r="BH27" s="152"/>
      <c r="BI27" s="152"/>
      <c r="BJ27" s="152"/>
      <c r="BK27" s="152"/>
      <c r="BL27" s="152"/>
      <c r="BM27" s="152"/>
      <c r="BN27" s="152"/>
      <c r="BO27" s="152"/>
      <c r="BP27" s="152"/>
      <c r="BQ27" s="153"/>
      <c r="BR27" s="226"/>
      <c r="BS27" s="227"/>
      <c r="BT27" s="227"/>
      <c r="BU27" s="227"/>
      <c r="BV27" s="227"/>
      <c r="BW27" s="227"/>
      <c r="BX27" s="227"/>
      <c r="BY27" s="227"/>
      <c r="BZ27" s="227"/>
      <c r="CA27" s="198"/>
      <c r="CB27" s="198"/>
      <c r="CC27" s="198"/>
      <c r="CD27" s="198"/>
      <c r="CE27" s="198"/>
      <c r="CF27" s="199"/>
      <c r="CG27" s="143"/>
      <c r="CH27" s="143"/>
      <c r="CI27" s="143"/>
      <c r="CJ27" s="143"/>
      <c r="CK27" s="143"/>
      <c r="CL27" s="143"/>
      <c r="CM27" s="143"/>
      <c r="CN27" s="143"/>
      <c r="CO27" s="143"/>
      <c r="CP27" s="143"/>
      <c r="CQ27" s="143"/>
      <c r="CR27" s="143"/>
      <c r="CS27" s="143"/>
      <c r="CT27" s="200"/>
      <c r="CU27" s="201"/>
      <c r="CV27" s="202"/>
      <c r="CW27" s="202"/>
      <c r="CX27" s="202"/>
      <c r="CY27" s="203"/>
      <c r="CZ27" s="174"/>
      <c r="DA27" s="175"/>
      <c r="DB27" s="175"/>
      <c r="DC27" s="175"/>
      <c r="DD27" s="175"/>
      <c r="DE27" s="175"/>
      <c r="DF27" s="175"/>
      <c r="DG27" s="175"/>
      <c r="DH27" s="175"/>
      <c r="DI27" s="175"/>
      <c r="DJ27" s="175"/>
      <c r="DK27" s="175"/>
      <c r="DL27" s="176"/>
      <c r="DM27" s="176"/>
      <c r="DN27" s="176"/>
      <c r="DO27" s="176"/>
      <c r="DP27" s="176"/>
      <c r="DQ27" s="176"/>
      <c r="DR27" s="176"/>
      <c r="DS27" s="176"/>
      <c r="DT27" s="176"/>
      <c r="DU27" s="176"/>
      <c r="DV27" s="176"/>
      <c r="DW27" s="176"/>
      <c r="DX27" s="176"/>
      <c r="DY27" s="176"/>
      <c r="DZ27" s="176"/>
      <c r="EA27" s="177"/>
      <c r="EB27" s="177"/>
      <c r="EC27" s="177"/>
      <c r="ED27" s="177"/>
      <c r="EE27" s="177"/>
      <c r="EF27" s="177"/>
      <c r="EG27" s="177"/>
      <c r="EH27" s="177"/>
      <c r="EI27" s="222"/>
      <c r="EJ27" s="222"/>
      <c r="EK27" s="222"/>
      <c r="EL27" s="222"/>
      <c r="EM27" s="222"/>
      <c r="EN27" s="222"/>
      <c r="EO27" s="222"/>
      <c r="EP27" s="223"/>
    </row>
    <row r="28" spans="1:146" ht="8.65" customHeight="1">
      <c r="A28" s="8"/>
      <c r="B28" s="205" t="s">
        <v>60</v>
      </c>
      <c r="C28" s="206"/>
      <c r="D28" s="206"/>
      <c r="E28" s="206"/>
      <c r="F28" s="206"/>
      <c r="G28" s="206"/>
      <c r="H28" s="206"/>
      <c r="I28" s="206"/>
      <c r="J28" s="206"/>
      <c r="K28" s="119" t="s">
        <v>31</v>
      </c>
      <c r="L28" s="118"/>
      <c r="M28" s="118"/>
      <c r="N28" s="118"/>
      <c r="O28" s="118"/>
      <c r="P28" s="118"/>
      <c r="Q28" s="118"/>
      <c r="R28" s="118"/>
      <c r="S28" s="118"/>
      <c r="T28" s="118"/>
      <c r="U28" s="118"/>
      <c r="V28" s="118"/>
      <c r="W28" s="118"/>
      <c r="X28" s="120"/>
      <c r="Y28" s="121">
        <v>19</v>
      </c>
      <c r="Z28" s="122"/>
      <c r="AA28" s="122"/>
      <c r="AB28" s="123">
        <v>18.399999999999999</v>
      </c>
      <c r="AC28" s="123"/>
      <c r="AD28" s="123"/>
      <c r="AE28" s="123">
        <v>19</v>
      </c>
      <c r="AF28" s="123"/>
      <c r="AG28" s="124"/>
      <c r="AH28" s="121">
        <v>6.4</v>
      </c>
      <c r="AI28" s="122"/>
      <c r="AJ28" s="122"/>
      <c r="AK28" s="123">
        <v>5.8</v>
      </c>
      <c r="AL28" s="123"/>
      <c r="AM28" s="123"/>
      <c r="AN28" s="123">
        <v>6.4</v>
      </c>
      <c r="AO28" s="123"/>
      <c r="AP28" s="125"/>
      <c r="AQ28" s="194"/>
      <c r="AR28" s="195"/>
      <c r="AS28" s="195"/>
      <c r="AT28" s="195"/>
      <c r="AU28" s="195"/>
      <c r="AV28" s="195"/>
      <c r="AW28" s="195"/>
      <c r="AX28" s="195"/>
      <c r="AY28" s="152"/>
      <c r="AZ28" s="152"/>
      <c r="BA28" s="152"/>
      <c r="BB28" s="152"/>
      <c r="BC28" s="152"/>
      <c r="BD28" s="152"/>
      <c r="BE28" s="152"/>
      <c r="BF28" s="152"/>
      <c r="BG28" s="152"/>
      <c r="BH28" s="152"/>
      <c r="BI28" s="152"/>
      <c r="BJ28" s="152"/>
      <c r="BK28" s="152"/>
      <c r="BL28" s="152"/>
      <c r="BM28" s="152"/>
      <c r="BN28" s="152"/>
      <c r="BO28" s="152"/>
      <c r="BP28" s="152"/>
      <c r="BQ28" s="153"/>
      <c r="BR28" s="228"/>
      <c r="BS28" s="228"/>
      <c r="BT28" s="228"/>
      <c r="BU28" s="228"/>
      <c r="BV28" s="228"/>
      <c r="BW28" s="228"/>
      <c r="BX28" s="228"/>
      <c r="BY28" s="228"/>
      <c r="BZ28" s="228"/>
      <c r="CA28" s="228"/>
      <c r="CB28" s="228"/>
      <c r="CC28" s="228"/>
      <c r="CD28" s="228"/>
      <c r="CE28" s="228"/>
      <c r="CF28" s="169" t="s">
        <v>61</v>
      </c>
      <c r="CG28" s="118"/>
      <c r="CH28" s="118"/>
      <c r="CI28" s="118"/>
      <c r="CJ28" s="118"/>
      <c r="CK28" s="118"/>
      <c r="CL28" s="118"/>
      <c r="CM28" s="118"/>
      <c r="CN28" s="118"/>
      <c r="CO28" s="118"/>
      <c r="CP28" s="118"/>
      <c r="CQ28" s="118"/>
      <c r="CR28" s="118"/>
      <c r="CS28" s="118"/>
      <c r="CT28" s="170"/>
      <c r="CU28" s="171">
        <v>0.16</v>
      </c>
      <c r="CV28" s="172"/>
      <c r="CW28" s="172"/>
      <c r="CX28" s="172"/>
      <c r="CY28" s="173"/>
      <c r="CZ28" s="174"/>
      <c r="DA28" s="175"/>
      <c r="DB28" s="175"/>
      <c r="DC28" s="175"/>
      <c r="DD28" s="175"/>
      <c r="DE28" s="175"/>
      <c r="DF28" s="175"/>
      <c r="DG28" s="175"/>
      <c r="DH28" s="175"/>
      <c r="DI28" s="175"/>
      <c r="DJ28" s="175"/>
      <c r="DK28" s="175"/>
      <c r="DL28" s="176" t="s">
        <v>47</v>
      </c>
      <c r="DM28" s="176"/>
      <c r="DN28" s="176"/>
      <c r="DO28" s="176"/>
      <c r="DP28" s="176"/>
      <c r="DQ28" s="176"/>
      <c r="DR28" s="176"/>
      <c r="DS28" s="176"/>
      <c r="DT28" s="176"/>
      <c r="DU28" s="176"/>
      <c r="DV28" s="176"/>
      <c r="DW28" s="176"/>
      <c r="DX28" s="176"/>
      <c r="DY28" s="176"/>
      <c r="DZ28" s="176"/>
      <c r="EA28" s="177">
        <v>2.5299999999999998</v>
      </c>
      <c r="EB28" s="177"/>
      <c r="EC28" s="177"/>
      <c r="ED28" s="177"/>
      <c r="EE28" s="177"/>
      <c r="EF28" s="177"/>
      <c r="EG28" s="177"/>
      <c r="EH28" s="177"/>
      <c r="EI28" s="222">
        <v>3300</v>
      </c>
      <c r="EJ28" s="222"/>
      <c r="EK28" s="222"/>
      <c r="EL28" s="222"/>
      <c r="EM28" s="222"/>
      <c r="EN28" s="222"/>
      <c r="EO28" s="222"/>
      <c r="EP28" s="223"/>
    </row>
    <row r="29" spans="1:146" ht="8.65" customHeight="1">
      <c r="A29" s="8"/>
      <c r="B29" s="209"/>
      <c r="C29" s="210"/>
      <c r="D29" s="210"/>
      <c r="E29" s="210"/>
      <c r="F29" s="210"/>
      <c r="G29" s="210"/>
      <c r="H29" s="210"/>
      <c r="I29" s="210"/>
      <c r="J29" s="210"/>
      <c r="K29" s="142"/>
      <c r="L29" s="143"/>
      <c r="M29" s="143"/>
      <c r="N29" s="143"/>
      <c r="O29" s="143"/>
      <c r="P29" s="143"/>
      <c r="Q29" s="143"/>
      <c r="R29" s="143"/>
      <c r="S29" s="143"/>
      <c r="T29" s="143"/>
      <c r="U29" s="143"/>
      <c r="V29" s="143"/>
      <c r="W29" s="143"/>
      <c r="X29" s="144"/>
      <c r="Y29" s="145"/>
      <c r="Z29" s="146"/>
      <c r="AA29" s="146"/>
      <c r="AB29" s="147"/>
      <c r="AC29" s="147"/>
      <c r="AD29" s="147"/>
      <c r="AE29" s="147"/>
      <c r="AF29" s="147"/>
      <c r="AG29" s="148"/>
      <c r="AH29" s="145"/>
      <c r="AI29" s="146"/>
      <c r="AJ29" s="146"/>
      <c r="AK29" s="147"/>
      <c r="AL29" s="147"/>
      <c r="AM29" s="147"/>
      <c r="AN29" s="147"/>
      <c r="AO29" s="147"/>
      <c r="AP29" s="149"/>
      <c r="AQ29" s="211"/>
      <c r="AR29" s="212"/>
      <c r="AS29" s="212"/>
      <c r="AT29" s="212"/>
      <c r="AU29" s="212"/>
      <c r="AV29" s="212"/>
      <c r="AW29" s="212"/>
      <c r="AX29" s="212"/>
      <c r="AY29" s="152"/>
      <c r="AZ29" s="152"/>
      <c r="BA29" s="152"/>
      <c r="BB29" s="152"/>
      <c r="BC29" s="152"/>
      <c r="BD29" s="152"/>
      <c r="BE29" s="182"/>
      <c r="BF29" s="182"/>
      <c r="BG29" s="182"/>
      <c r="BH29" s="182"/>
      <c r="BI29" s="182"/>
      <c r="BJ29" s="182"/>
      <c r="BK29" s="152"/>
      <c r="BL29" s="152"/>
      <c r="BM29" s="152"/>
      <c r="BN29" s="152"/>
      <c r="BO29" s="152"/>
      <c r="BP29" s="152"/>
      <c r="BQ29" s="153"/>
      <c r="BR29" s="229"/>
      <c r="BS29" s="229"/>
      <c r="BT29" s="229"/>
      <c r="BU29" s="229"/>
      <c r="BV29" s="229"/>
      <c r="BW29" s="229"/>
      <c r="BX29" s="229"/>
      <c r="BY29" s="229"/>
      <c r="BZ29" s="229"/>
      <c r="CA29" s="229"/>
      <c r="CB29" s="229"/>
      <c r="CC29" s="229"/>
      <c r="CD29" s="229"/>
      <c r="CE29" s="229"/>
      <c r="CF29" s="186"/>
      <c r="CG29" s="141"/>
      <c r="CH29" s="141"/>
      <c r="CI29" s="141"/>
      <c r="CJ29" s="141"/>
      <c r="CK29" s="141"/>
      <c r="CL29" s="141"/>
      <c r="CM29" s="141"/>
      <c r="CN29" s="141"/>
      <c r="CO29" s="141"/>
      <c r="CP29" s="141"/>
      <c r="CQ29" s="141"/>
      <c r="CR29" s="141"/>
      <c r="CS29" s="141"/>
      <c r="CT29" s="187"/>
      <c r="CU29" s="188"/>
      <c r="CV29" s="189"/>
      <c r="CW29" s="189"/>
      <c r="CX29" s="189"/>
      <c r="CY29" s="190"/>
      <c r="CZ29" s="174"/>
      <c r="DA29" s="175"/>
      <c r="DB29" s="175"/>
      <c r="DC29" s="175"/>
      <c r="DD29" s="175"/>
      <c r="DE29" s="175"/>
      <c r="DF29" s="175"/>
      <c r="DG29" s="175"/>
      <c r="DH29" s="175"/>
      <c r="DI29" s="175"/>
      <c r="DJ29" s="175"/>
      <c r="DK29" s="175"/>
      <c r="DL29" s="176"/>
      <c r="DM29" s="176"/>
      <c r="DN29" s="176"/>
      <c r="DO29" s="176"/>
      <c r="DP29" s="176"/>
      <c r="DQ29" s="176"/>
      <c r="DR29" s="176"/>
      <c r="DS29" s="176"/>
      <c r="DT29" s="176"/>
      <c r="DU29" s="176"/>
      <c r="DV29" s="176"/>
      <c r="DW29" s="176"/>
      <c r="DX29" s="176"/>
      <c r="DY29" s="176"/>
      <c r="DZ29" s="176"/>
      <c r="EA29" s="177"/>
      <c r="EB29" s="177"/>
      <c r="EC29" s="177"/>
      <c r="ED29" s="177"/>
      <c r="EE29" s="177"/>
      <c r="EF29" s="177"/>
      <c r="EG29" s="177"/>
      <c r="EH29" s="177"/>
      <c r="EI29" s="222"/>
      <c r="EJ29" s="222"/>
      <c r="EK29" s="222"/>
      <c r="EL29" s="222"/>
      <c r="EM29" s="222"/>
      <c r="EN29" s="222"/>
      <c r="EO29" s="222"/>
      <c r="EP29" s="223"/>
    </row>
    <row r="30" spans="1:146" ht="8.65" customHeight="1">
      <c r="A30" s="8"/>
      <c r="B30" s="209"/>
      <c r="C30" s="210"/>
      <c r="D30" s="210"/>
      <c r="E30" s="210"/>
      <c r="F30" s="210"/>
      <c r="G30" s="210"/>
      <c r="H30" s="210"/>
      <c r="I30" s="210"/>
      <c r="J30" s="210"/>
      <c r="K30" s="119" t="s">
        <v>38</v>
      </c>
      <c r="L30" s="118"/>
      <c r="M30" s="118"/>
      <c r="N30" s="118"/>
      <c r="O30" s="118"/>
      <c r="P30" s="118"/>
      <c r="Q30" s="118"/>
      <c r="R30" s="118"/>
      <c r="S30" s="118"/>
      <c r="T30" s="118"/>
      <c r="U30" s="118"/>
      <c r="V30" s="118"/>
      <c r="W30" s="118"/>
      <c r="X30" s="120"/>
      <c r="Y30" s="121">
        <v>19.399999999999999</v>
      </c>
      <c r="Z30" s="122"/>
      <c r="AA30" s="122"/>
      <c r="AB30" s="123">
        <v>18.8</v>
      </c>
      <c r="AC30" s="123"/>
      <c r="AD30" s="123"/>
      <c r="AE30" s="123">
        <v>19.399999999999999</v>
      </c>
      <c r="AF30" s="123"/>
      <c r="AG30" s="124"/>
      <c r="AH30" s="121">
        <v>6.6</v>
      </c>
      <c r="AI30" s="122"/>
      <c r="AJ30" s="122"/>
      <c r="AK30" s="123">
        <v>5.9</v>
      </c>
      <c r="AL30" s="123"/>
      <c r="AM30" s="123"/>
      <c r="AN30" s="123">
        <v>6.6</v>
      </c>
      <c r="AO30" s="123"/>
      <c r="AP30" s="125"/>
      <c r="AQ30" s="191" t="s">
        <v>62</v>
      </c>
      <c r="AR30" s="192"/>
      <c r="AS30" s="192"/>
      <c r="AT30" s="192"/>
      <c r="AU30" s="192"/>
      <c r="AV30" s="192"/>
      <c r="AW30" s="192"/>
      <c r="AX30" s="192"/>
      <c r="AY30" s="152"/>
      <c r="AZ30" s="152"/>
      <c r="BA30" s="152"/>
      <c r="BB30" s="152"/>
      <c r="BC30" s="152"/>
      <c r="BD30" s="152"/>
      <c r="BE30" s="128">
        <v>4.5</v>
      </c>
      <c r="BF30" s="128"/>
      <c r="BG30" s="128"/>
      <c r="BH30" s="128"/>
      <c r="BI30" s="128"/>
      <c r="BJ30" s="128"/>
      <c r="BK30" s="152"/>
      <c r="BL30" s="152"/>
      <c r="BM30" s="152"/>
      <c r="BN30" s="152"/>
      <c r="BO30" s="152"/>
      <c r="BP30" s="152"/>
      <c r="BQ30" s="153"/>
      <c r="BR30" s="229"/>
      <c r="BS30" s="229"/>
      <c r="BT30" s="229"/>
      <c r="BU30" s="229"/>
      <c r="BV30" s="229"/>
      <c r="BW30" s="229"/>
      <c r="BX30" s="229"/>
      <c r="BY30" s="229"/>
      <c r="BZ30" s="229"/>
      <c r="CA30" s="229"/>
      <c r="CB30" s="229"/>
      <c r="CC30" s="229"/>
      <c r="CD30" s="229"/>
      <c r="CE30" s="229"/>
      <c r="CF30" s="186" t="s">
        <v>63</v>
      </c>
      <c r="CG30" s="141"/>
      <c r="CH30" s="141"/>
      <c r="CI30" s="141"/>
      <c r="CJ30" s="141"/>
      <c r="CK30" s="141"/>
      <c r="CL30" s="141"/>
      <c r="CM30" s="141"/>
      <c r="CN30" s="141"/>
      <c r="CO30" s="141"/>
      <c r="CP30" s="141"/>
      <c r="CQ30" s="141"/>
      <c r="CR30" s="141"/>
      <c r="CS30" s="141"/>
      <c r="CT30" s="187"/>
      <c r="CU30" s="188"/>
      <c r="CV30" s="189"/>
      <c r="CW30" s="189"/>
      <c r="CX30" s="189"/>
      <c r="CY30" s="190"/>
      <c r="CZ30" s="174"/>
      <c r="DA30" s="175"/>
      <c r="DB30" s="175"/>
      <c r="DC30" s="175"/>
      <c r="DD30" s="175"/>
      <c r="DE30" s="175"/>
      <c r="DF30" s="175"/>
      <c r="DG30" s="175"/>
      <c r="DH30" s="175"/>
      <c r="DI30" s="175"/>
      <c r="DJ30" s="175"/>
      <c r="DK30" s="175"/>
      <c r="DL30" s="176" t="s">
        <v>64</v>
      </c>
      <c r="DM30" s="176"/>
      <c r="DN30" s="176"/>
      <c r="DO30" s="176"/>
      <c r="DP30" s="176"/>
      <c r="DQ30" s="176"/>
      <c r="DR30" s="176"/>
      <c r="DS30" s="176"/>
      <c r="DT30" s="176"/>
      <c r="DU30" s="176"/>
      <c r="DV30" s="176"/>
      <c r="DW30" s="176"/>
      <c r="DX30" s="176"/>
      <c r="DY30" s="176"/>
      <c r="DZ30" s="176"/>
      <c r="EA30" s="177">
        <v>3.05</v>
      </c>
      <c r="EB30" s="177"/>
      <c r="EC30" s="177"/>
      <c r="ED30" s="177"/>
      <c r="EE30" s="177"/>
      <c r="EF30" s="177"/>
      <c r="EG30" s="177"/>
      <c r="EH30" s="177"/>
      <c r="EI30" s="222">
        <v>2975</v>
      </c>
      <c r="EJ30" s="222"/>
      <c r="EK30" s="222"/>
      <c r="EL30" s="222"/>
      <c r="EM30" s="222"/>
      <c r="EN30" s="222"/>
      <c r="EO30" s="222"/>
      <c r="EP30" s="223"/>
    </row>
    <row r="31" spans="1:146" ht="8.65" customHeight="1">
      <c r="A31" s="8"/>
      <c r="B31" s="209"/>
      <c r="C31" s="210"/>
      <c r="D31" s="210"/>
      <c r="E31" s="210"/>
      <c r="F31" s="210"/>
      <c r="G31" s="210"/>
      <c r="H31" s="210"/>
      <c r="I31" s="210"/>
      <c r="J31" s="210"/>
      <c r="K31" s="142"/>
      <c r="L31" s="143"/>
      <c r="M31" s="143"/>
      <c r="N31" s="143"/>
      <c r="O31" s="143"/>
      <c r="P31" s="143"/>
      <c r="Q31" s="143"/>
      <c r="R31" s="143"/>
      <c r="S31" s="143"/>
      <c r="T31" s="143"/>
      <c r="U31" s="143"/>
      <c r="V31" s="143"/>
      <c r="W31" s="143"/>
      <c r="X31" s="144"/>
      <c r="Y31" s="145"/>
      <c r="Z31" s="146"/>
      <c r="AA31" s="146"/>
      <c r="AB31" s="147"/>
      <c r="AC31" s="147"/>
      <c r="AD31" s="147"/>
      <c r="AE31" s="147"/>
      <c r="AF31" s="147"/>
      <c r="AG31" s="148"/>
      <c r="AH31" s="145"/>
      <c r="AI31" s="146"/>
      <c r="AJ31" s="146"/>
      <c r="AK31" s="147"/>
      <c r="AL31" s="147"/>
      <c r="AM31" s="147"/>
      <c r="AN31" s="147"/>
      <c r="AO31" s="147"/>
      <c r="AP31" s="149"/>
      <c r="AQ31" s="194"/>
      <c r="AR31" s="195"/>
      <c r="AS31" s="195"/>
      <c r="AT31" s="195"/>
      <c r="AU31" s="195"/>
      <c r="AV31" s="195"/>
      <c r="AW31" s="195"/>
      <c r="AX31" s="195"/>
      <c r="AY31" s="152"/>
      <c r="AZ31" s="152"/>
      <c r="BA31" s="152"/>
      <c r="BB31" s="152"/>
      <c r="BC31" s="152"/>
      <c r="BD31" s="152"/>
      <c r="BE31" s="152"/>
      <c r="BF31" s="152"/>
      <c r="BG31" s="152"/>
      <c r="BH31" s="152"/>
      <c r="BI31" s="152"/>
      <c r="BJ31" s="152"/>
      <c r="BK31" s="152"/>
      <c r="BL31" s="152"/>
      <c r="BM31" s="152"/>
      <c r="BN31" s="152"/>
      <c r="BO31" s="152"/>
      <c r="BP31" s="152"/>
      <c r="BQ31" s="153"/>
      <c r="BR31" s="229"/>
      <c r="BS31" s="229"/>
      <c r="BT31" s="229"/>
      <c r="BU31" s="229"/>
      <c r="BV31" s="229"/>
      <c r="BW31" s="229"/>
      <c r="BX31" s="229"/>
      <c r="BY31" s="229"/>
      <c r="BZ31" s="229"/>
      <c r="CA31" s="229"/>
      <c r="CB31" s="229"/>
      <c r="CC31" s="229"/>
      <c r="CD31" s="229"/>
      <c r="CE31" s="229"/>
      <c r="CF31" s="186"/>
      <c r="CG31" s="141"/>
      <c r="CH31" s="141"/>
      <c r="CI31" s="141"/>
      <c r="CJ31" s="141"/>
      <c r="CK31" s="141"/>
      <c r="CL31" s="141"/>
      <c r="CM31" s="141"/>
      <c r="CN31" s="141"/>
      <c r="CO31" s="141"/>
      <c r="CP31" s="141"/>
      <c r="CQ31" s="141"/>
      <c r="CR31" s="141"/>
      <c r="CS31" s="141"/>
      <c r="CT31" s="187"/>
      <c r="CU31" s="188"/>
      <c r="CV31" s="189"/>
      <c r="CW31" s="189"/>
      <c r="CX31" s="189"/>
      <c r="CY31" s="190"/>
      <c r="CZ31" s="174"/>
      <c r="DA31" s="175"/>
      <c r="DB31" s="175"/>
      <c r="DC31" s="175"/>
      <c r="DD31" s="175"/>
      <c r="DE31" s="175"/>
      <c r="DF31" s="175"/>
      <c r="DG31" s="175"/>
      <c r="DH31" s="175"/>
      <c r="DI31" s="175"/>
      <c r="DJ31" s="175"/>
      <c r="DK31" s="175"/>
      <c r="DL31" s="176"/>
      <c r="DM31" s="176"/>
      <c r="DN31" s="176"/>
      <c r="DO31" s="176"/>
      <c r="DP31" s="176"/>
      <c r="DQ31" s="176"/>
      <c r="DR31" s="176"/>
      <c r="DS31" s="176"/>
      <c r="DT31" s="176"/>
      <c r="DU31" s="176"/>
      <c r="DV31" s="176"/>
      <c r="DW31" s="176"/>
      <c r="DX31" s="176"/>
      <c r="DY31" s="176"/>
      <c r="DZ31" s="176"/>
      <c r="EA31" s="177"/>
      <c r="EB31" s="177"/>
      <c r="EC31" s="177"/>
      <c r="ED31" s="177"/>
      <c r="EE31" s="177"/>
      <c r="EF31" s="177"/>
      <c r="EG31" s="177"/>
      <c r="EH31" s="177"/>
      <c r="EI31" s="222"/>
      <c r="EJ31" s="222"/>
      <c r="EK31" s="222"/>
      <c r="EL31" s="222"/>
      <c r="EM31" s="222"/>
      <c r="EN31" s="222"/>
      <c r="EO31" s="222"/>
      <c r="EP31" s="223"/>
    </row>
    <row r="32" spans="1:146" ht="8.65" customHeight="1">
      <c r="A32" s="8"/>
      <c r="B32" s="209"/>
      <c r="C32" s="210"/>
      <c r="D32" s="210"/>
      <c r="E32" s="210"/>
      <c r="F32" s="210"/>
      <c r="G32" s="210"/>
      <c r="H32" s="210"/>
      <c r="I32" s="210"/>
      <c r="J32" s="210"/>
      <c r="K32" s="119" t="s">
        <v>39</v>
      </c>
      <c r="L32" s="118"/>
      <c r="M32" s="118"/>
      <c r="N32" s="118"/>
      <c r="O32" s="118"/>
      <c r="P32" s="118"/>
      <c r="Q32" s="118"/>
      <c r="R32" s="118"/>
      <c r="S32" s="118"/>
      <c r="T32" s="118"/>
      <c r="U32" s="118"/>
      <c r="V32" s="118"/>
      <c r="W32" s="118"/>
      <c r="X32" s="120"/>
      <c r="Y32" s="121">
        <v>19.7</v>
      </c>
      <c r="Z32" s="122"/>
      <c r="AA32" s="122"/>
      <c r="AB32" s="123">
        <v>19.100000000000001</v>
      </c>
      <c r="AC32" s="123"/>
      <c r="AD32" s="123"/>
      <c r="AE32" s="123">
        <v>19.7</v>
      </c>
      <c r="AF32" s="123"/>
      <c r="AG32" s="124"/>
      <c r="AH32" s="121">
        <v>6.9</v>
      </c>
      <c r="AI32" s="122"/>
      <c r="AJ32" s="122"/>
      <c r="AK32" s="123">
        <v>6.3</v>
      </c>
      <c r="AL32" s="123"/>
      <c r="AM32" s="123"/>
      <c r="AN32" s="123">
        <v>6.9</v>
      </c>
      <c r="AO32" s="123"/>
      <c r="AP32" s="125"/>
      <c r="AQ32" s="194"/>
      <c r="AR32" s="195"/>
      <c r="AS32" s="195"/>
      <c r="AT32" s="195"/>
      <c r="AU32" s="195"/>
      <c r="AV32" s="195"/>
      <c r="AW32" s="195"/>
      <c r="AX32" s="195"/>
      <c r="AY32" s="152"/>
      <c r="AZ32" s="152"/>
      <c r="BA32" s="152"/>
      <c r="BB32" s="152"/>
      <c r="BC32" s="152"/>
      <c r="BD32" s="152"/>
      <c r="BE32" s="152"/>
      <c r="BF32" s="152"/>
      <c r="BG32" s="152"/>
      <c r="BH32" s="152"/>
      <c r="BI32" s="152"/>
      <c r="BJ32" s="152"/>
      <c r="BK32" s="152"/>
      <c r="BL32" s="152"/>
      <c r="BM32" s="152"/>
      <c r="BN32" s="152"/>
      <c r="BO32" s="152"/>
      <c r="BP32" s="152"/>
      <c r="BQ32" s="153"/>
      <c r="BR32" s="229"/>
      <c r="BS32" s="229"/>
      <c r="BT32" s="229"/>
      <c r="BU32" s="229"/>
      <c r="BV32" s="229"/>
      <c r="BW32" s="229"/>
      <c r="BX32" s="229"/>
      <c r="BY32" s="229"/>
      <c r="BZ32" s="229"/>
      <c r="CA32" s="229"/>
      <c r="CB32" s="229"/>
      <c r="CC32" s="229"/>
      <c r="CD32" s="229"/>
      <c r="CE32" s="229"/>
      <c r="CF32" s="186" t="s">
        <v>65</v>
      </c>
      <c r="CG32" s="141"/>
      <c r="CH32" s="141"/>
      <c r="CI32" s="141"/>
      <c r="CJ32" s="141"/>
      <c r="CK32" s="141"/>
      <c r="CL32" s="141"/>
      <c r="CM32" s="141"/>
      <c r="CN32" s="141"/>
      <c r="CO32" s="141"/>
      <c r="CP32" s="141"/>
      <c r="CQ32" s="141"/>
      <c r="CR32" s="141"/>
      <c r="CS32" s="141"/>
      <c r="CT32" s="187"/>
      <c r="CU32" s="188"/>
      <c r="CV32" s="189"/>
      <c r="CW32" s="189"/>
      <c r="CX32" s="189"/>
      <c r="CY32" s="190"/>
      <c r="CZ32" s="174"/>
      <c r="DA32" s="175"/>
      <c r="DB32" s="175"/>
      <c r="DC32" s="175"/>
      <c r="DD32" s="175"/>
      <c r="DE32" s="175"/>
      <c r="DF32" s="175"/>
      <c r="DG32" s="175"/>
      <c r="DH32" s="175"/>
      <c r="DI32" s="175"/>
      <c r="DJ32" s="175"/>
      <c r="DK32" s="175"/>
      <c r="DL32" s="176"/>
      <c r="DM32" s="176"/>
      <c r="DN32" s="176"/>
      <c r="DO32" s="176"/>
      <c r="DP32" s="176"/>
      <c r="DQ32" s="176"/>
      <c r="DR32" s="176"/>
      <c r="DS32" s="176"/>
      <c r="DT32" s="176"/>
      <c r="DU32" s="176"/>
      <c r="DV32" s="176"/>
      <c r="DW32" s="176"/>
      <c r="DX32" s="176"/>
      <c r="DY32" s="176"/>
      <c r="DZ32" s="176"/>
      <c r="EA32" s="177"/>
      <c r="EB32" s="177"/>
      <c r="EC32" s="177"/>
      <c r="ED32" s="177"/>
      <c r="EE32" s="177"/>
      <c r="EF32" s="177"/>
      <c r="EG32" s="177"/>
      <c r="EH32" s="177"/>
      <c r="EI32" s="222"/>
      <c r="EJ32" s="222"/>
      <c r="EK32" s="222"/>
      <c r="EL32" s="222"/>
      <c r="EM32" s="222"/>
      <c r="EN32" s="222"/>
      <c r="EO32" s="222"/>
      <c r="EP32" s="223"/>
    </row>
    <row r="33" spans="1:146" ht="8.65" customHeight="1">
      <c r="A33" s="8"/>
      <c r="B33" s="209"/>
      <c r="C33" s="210"/>
      <c r="D33" s="210"/>
      <c r="E33" s="210"/>
      <c r="F33" s="210"/>
      <c r="G33" s="210"/>
      <c r="H33" s="210"/>
      <c r="I33" s="210"/>
      <c r="J33" s="210"/>
      <c r="K33" s="142"/>
      <c r="L33" s="143"/>
      <c r="M33" s="143"/>
      <c r="N33" s="143"/>
      <c r="O33" s="143"/>
      <c r="P33" s="143"/>
      <c r="Q33" s="143"/>
      <c r="R33" s="143"/>
      <c r="S33" s="143"/>
      <c r="T33" s="143"/>
      <c r="U33" s="143"/>
      <c r="V33" s="143"/>
      <c r="W33" s="143"/>
      <c r="X33" s="144"/>
      <c r="Y33" s="145"/>
      <c r="Z33" s="146"/>
      <c r="AA33" s="146"/>
      <c r="AB33" s="147"/>
      <c r="AC33" s="147"/>
      <c r="AD33" s="147"/>
      <c r="AE33" s="147"/>
      <c r="AF33" s="147"/>
      <c r="AG33" s="148"/>
      <c r="AH33" s="145"/>
      <c r="AI33" s="146"/>
      <c r="AJ33" s="146"/>
      <c r="AK33" s="147"/>
      <c r="AL33" s="147"/>
      <c r="AM33" s="147"/>
      <c r="AN33" s="147"/>
      <c r="AO33" s="147"/>
      <c r="AP33" s="149"/>
      <c r="AQ33" s="211"/>
      <c r="AR33" s="212"/>
      <c r="AS33" s="212"/>
      <c r="AT33" s="212"/>
      <c r="AU33" s="212"/>
      <c r="AV33" s="212"/>
      <c r="AW33" s="212"/>
      <c r="AX33" s="212"/>
      <c r="AY33" s="182"/>
      <c r="AZ33" s="182"/>
      <c r="BA33" s="182"/>
      <c r="BB33" s="182"/>
      <c r="BC33" s="182"/>
      <c r="BD33" s="182"/>
      <c r="BE33" s="152"/>
      <c r="BF33" s="152"/>
      <c r="BG33" s="152"/>
      <c r="BH33" s="152"/>
      <c r="BI33" s="152"/>
      <c r="BJ33" s="152"/>
      <c r="BK33" s="182"/>
      <c r="BL33" s="182"/>
      <c r="BM33" s="182"/>
      <c r="BN33" s="182"/>
      <c r="BO33" s="182"/>
      <c r="BP33" s="182"/>
      <c r="BQ33" s="219"/>
      <c r="BR33" s="229"/>
      <c r="BS33" s="229"/>
      <c r="BT33" s="229"/>
      <c r="BU33" s="229"/>
      <c r="BV33" s="229"/>
      <c r="BW33" s="229"/>
      <c r="BX33" s="229"/>
      <c r="BY33" s="229"/>
      <c r="BZ33" s="229"/>
      <c r="CA33" s="229"/>
      <c r="CB33" s="229"/>
      <c r="CC33" s="229"/>
      <c r="CD33" s="229"/>
      <c r="CE33" s="229"/>
      <c r="CF33" s="199"/>
      <c r="CG33" s="143"/>
      <c r="CH33" s="143"/>
      <c r="CI33" s="143"/>
      <c r="CJ33" s="143"/>
      <c r="CK33" s="143"/>
      <c r="CL33" s="143"/>
      <c r="CM33" s="143"/>
      <c r="CN33" s="143"/>
      <c r="CO33" s="143"/>
      <c r="CP33" s="143"/>
      <c r="CQ33" s="143"/>
      <c r="CR33" s="143"/>
      <c r="CS33" s="143"/>
      <c r="CT33" s="200"/>
      <c r="CU33" s="201"/>
      <c r="CV33" s="202"/>
      <c r="CW33" s="202"/>
      <c r="CX33" s="202"/>
      <c r="CY33" s="203"/>
      <c r="CZ33" s="174"/>
      <c r="DA33" s="175"/>
      <c r="DB33" s="175"/>
      <c r="DC33" s="175"/>
      <c r="DD33" s="175"/>
      <c r="DE33" s="175"/>
      <c r="DF33" s="175"/>
      <c r="DG33" s="175"/>
      <c r="DH33" s="175"/>
      <c r="DI33" s="175"/>
      <c r="DJ33" s="175"/>
      <c r="DK33" s="175"/>
      <c r="DL33" s="176"/>
      <c r="DM33" s="176"/>
      <c r="DN33" s="176"/>
      <c r="DO33" s="176"/>
      <c r="DP33" s="176"/>
      <c r="DQ33" s="176"/>
      <c r="DR33" s="176"/>
      <c r="DS33" s="176"/>
      <c r="DT33" s="176"/>
      <c r="DU33" s="176"/>
      <c r="DV33" s="176"/>
      <c r="DW33" s="176"/>
      <c r="DX33" s="176"/>
      <c r="DY33" s="176"/>
      <c r="DZ33" s="176"/>
      <c r="EA33" s="177"/>
      <c r="EB33" s="177"/>
      <c r="EC33" s="177"/>
      <c r="ED33" s="177"/>
      <c r="EE33" s="177"/>
      <c r="EF33" s="177"/>
      <c r="EG33" s="177"/>
      <c r="EH33" s="177"/>
      <c r="EI33" s="222"/>
      <c r="EJ33" s="222"/>
      <c r="EK33" s="222"/>
      <c r="EL33" s="222"/>
      <c r="EM33" s="222"/>
      <c r="EN33" s="222"/>
      <c r="EO33" s="222"/>
      <c r="EP33" s="223"/>
    </row>
    <row r="34" spans="1:146" ht="8.65" customHeight="1">
      <c r="A34" s="8"/>
      <c r="B34" s="209"/>
      <c r="C34" s="210"/>
      <c r="D34" s="210"/>
      <c r="E34" s="210"/>
      <c r="F34" s="210"/>
      <c r="G34" s="210"/>
      <c r="H34" s="210"/>
      <c r="I34" s="210"/>
      <c r="J34" s="210"/>
      <c r="K34" s="119" t="s">
        <v>44</v>
      </c>
      <c r="L34" s="118"/>
      <c r="M34" s="118"/>
      <c r="N34" s="118"/>
      <c r="O34" s="118"/>
      <c r="P34" s="118"/>
      <c r="Q34" s="118"/>
      <c r="R34" s="118"/>
      <c r="S34" s="118"/>
      <c r="T34" s="118"/>
      <c r="U34" s="118"/>
      <c r="V34" s="118"/>
      <c r="W34" s="118"/>
      <c r="X34" s="120"/>
      <c r="Y34" s="121">
        <v>20.9</v>
      </c>
      <c r="Z34" s="122"/>
      <c r="AA34" s="122"/>
      <c r="AB34" s="123">
        <v>20.3</v>
      </c>
      <c r="AC34" s="123"/>
      <c r="AD34" s="123"/>
      <c r="AE34" s="123">
        <v>20.9</v>
      </c>
      <c r="AF34" s="123"/>
      <c r="AG34" s="124"/>
      <c r="AH34" s="121">
        <v>7.6</v>
      </c>
      <c r="AI34" s="122"/>
      <c r="AJ34" s="122"/>
      <c r="AK34" s="123">
        <v>6.9</v>
      </c>
      <c r="AL34" s="123"/>
      <c r="AM34" s="123"/>
      <c r="AN34" s="123">
        <v>7.6</v>
      </c>
      <c r="AO34" s="123"/>
      <c r="AP34" s="125"/>
      <c r="AQ34" s="191" t="s">
        <v>66</v>
      </c>
      <c r="AR34" s="192"/>
      <c r="AS34" s="192"/>
      <c r="AT34" s="192"/>
      <c r="AU34" s="192"/>
      <c r="AV34" s="192"/>
      <c r="AW34" s="192"/>
      <c r="AX34" s="192"/>
      <c r="AY34" s="128">
        <v>5</v>
      </c>
      <c r="AZ34" s="128"/>
      <c r="BA34" s="128"/>
      <c r="BB34" s="128"/>
      <c r="BC34" s="128"/>
      <c r="BD34" s="128"/>
      <c r="BE34" s="152"/>
      <c r="BF34" s="152"/>
      <c r="BG34" s="152"/>
      <c r="BH34" s="152"/>
      <c r="BI34" s="152"/>
      <c r="BJ34" s="152"/>
      <c r="BK34" s="128">
        <v>10</v>
      </c>
      <c r="BL34" s="128"/>
      <c r="BM34" s="128"/>
      <c r="BN34" s="128"/>
      <c r="BO34" s="128"/>
      <c r="BP34" s="128"/>
      <c r="BQ34" s="129"/>
      <c r="BR34" s="229"/>
      <c r="BS34" s="229"/>
      <c r="BT34" s="229"/>
      <c r="BU34" s="229"/>
      <c r="BV34" s="229"/>
      <c r="BW34" s="229"/>
      <c r="BX34" s="229"/>
      <c r="BY34" s="229"/>
      <c r="BZ34" s="229"/>
      <c r="CA34" s="229"/>
      <c r="CB34" s="229"/>
      <c r="CC34" s="229"/>
      <c r="CD34" s="229"/>
      <c r="CE34" s="229"/>
      <c r="CF34" s="167" t="s">
        <v>67</v>
      </c>
      <c r="CG34" s="167"/>
      <c r="CH34" s="167"/>
      <c r="CI34" s="167"/>
      <c r="CJ34" s="167"/>
      <c r="CK34" s="167"/>
      <c r="CL34" s="167"/>
      <c r="CM34" s="167"/>
      <c r="CN34" s="167"/>
      <c r="CO34" s="167"/>
      <c r="CP34" s="167"/>
      <c r="CQ34" s="167"/>
      <c r="CR34" s="167"/>
      <c r="CS34" s="167"/>
      <c r="CT34" s="167"/>
      <c r="CU34" s="168">
        <v>0.1</v>
      </c>
      <c r="CV34" s="168"/>
      <c r="CW34" s="168"/>
      <c r="CX34" s="168"/>
      <c r="CY34" s="230"/>
      <c r="CZ34" s="174"/>
      <c r="DA34" s="175"/>
      <c r="DB34" s="175"/>
      <c r="DC34" s="175"/>
      <c r="DD34" s="175"/>
      <c r="DE34" s="175"/>
      <c r="DF34" s="175"/>
      <c r="DG34" s="175"/>
      <c r="DH34" s="175"/>
      <c r="DI34" s="175"/>
      <c r="DJ34" s="175"/>
      <c r="DK34" s="175"/>
      <c r="DL34" s="176" t="s">
        <v>56</v>
      </c>
      <c r="DM34" s="176"/>
      <c r="DN34" s="176"/>
      <c r="DO34" s="176"/>
      <c r="DP34" s="176"/>
      <c r="DQ34" s="176"/>
      <c r="DR34" s="176"/>
      <c r="DS34" s="176"/>
      <c r="DT34" s="176"/>
      <c r="DU34" s="176"/>
      <c r="DV34" s="176"/>
      <c r="DW34" s="176"/>
      <c r="DX34" s="176"/>
      <c r="DY34" s="176"/>
      <c r="DZ34" s="176"/>
      <c r="EA34" s="177">
        <v>1.59</v>
      </c>
      <c r="EB34" s="177"/>
      <c r="EC34" s="177"/>
      <c r="ED34" s="177"/>
      <c r="EE34" s="177"/>
      <c r="EF34" s="177"/>
      <c r="EG34" s="177"/>
      <c r="EH34" s="177"/>
      <c r="EI34" s="222">
        <v>2450</v>
      </c>
      <c r="EJ34" s="222"/>
      <c r="EK34" s="222"/>
      <c r="EL34" s="222"/>
      <c r="EM34" s="222"/>
      <c r="EN34" s="222"/>
      <c r="EO34" s="222"/>
      <c r="EP34" s="223"/>
    </row>
    <row r="35" spans="1:146" ht="8.65" customHeight="1">
      <c r="A35" s="8"/>
      <c r="B35" s="224"/>
      <c r="C35" s="225"/>
      <c r="D35" s="225"/>
      <c r="E35" s="225"/>
      <c r="F35" s="225"/>
      <c r="G35" s="225"/>
      <c r="H35" s="225"/>
      <c r="I35" s="225"/>
      <c r="J35" s="225"/>
      <c r="K35" s="142"/>
      <c r="L35" s="143"/>
      <c r="M35" s="143"/>
      <c r="N35" s="143"/>
      <c r="O35" s="143"/>
      <c r="P35" s="143"/>
      <c r="Q35" s="143"/>
      <c r="R35" s="143"/>
      <c r="S35" s="143"/>
      <c r="T35" s="143"/>
      <c r="U35" s="143"/>
      <c r="V35" s="143"/>
      <c r="W35" s="143"/>
      <c r="X35" s="144"/>
      <c r="Y35" s="145"/>
      <c r="Z35" s="146"/>
      <c r="AA35" s="146"/>
      <c r="AB35" s="147"/>
      <c r="AC35" s="147"/>
      <c r="AD35" s="147"/>
      <c r="AE35" s="147"/>
      <c r="AF35" s="147"/>
      <c r="AG35" s="148"/>
      <c r="AH35" s="145"/>
      <c r="AI35" s="146"/>
      <c r="AJ35" s="146"/>
      <c r="AK35" s="147"/>
      <c r="AL35" s="147"/>
      <c r="AM35" s="147"/>
      <c r="AN35" s="147"/>
      <c r="AO35" s="147"/>
      <c r="AP35" s="149"/>
      <c r="AQ35" s="194"/>
      <c r="AR35" s="195"/>
      <c r="AS35" s="195"/>
      <c r="AT35" s="195"/>
      <c r="AU35" s="195"/>
      <c r="AV35" s="195"/>
      <c r="AW35" s="195"/>
      <c r="AX35" s="195"/>
      <c r="AY35" s="152"/>
      <c r="AZ35" s="152"/>
      <c r="BA35" s="152"/>
      <c r="BB35" s="152"/>
      <c r="BC35" s="152"/>
      <c r="BD35" s="152"/>
      <c r="BE35" s="152"/>
      <c r="BF35" s="152"/>
      <c r="BG35" s="152"/>
      <c r="BH35" s="152"/>
      <c r="BI35" s="152"/>
      <c r="BJ35" s="152"/>
      <c r="BK35" s="152"/>
      <c r="BL35" s="152"/>
      <c r="BM35" s="152"/>
      <c r="BN35" s="152"/>
      <c r="BO35" s="152"/>
      <c r="BP35" s="152"/>
      <c r="BQ35" s="153"/>
      <c r="BR35" s="229"/>
      <c r="BS35" s="229"/>
      <c r="BT35" s="229"/>
      <c r="BU35" s="229"/>
      <c r="BV35" s="229"/>
      <c r="BW35" s="229"/>
      <c r="BX35" s="229"/>
      <c r="BY35" s="229"/>
      <c r="BZ35" s="229"/>
      <c r="CA35" s="229"/>
      <c r="CB35" s="229"/>
      <c r="CC35" s="229"/>
      <c r="CD35" s="229"/>
      <c r="CE35" s="229"/>
      <c r="CF35" s="184"/>
      <c r="CG35" s="184"/>
      <c r="CH35" s="184"/>
      <c r="CI35" s="184"/>
      <c r="CJ35" s="184"/>
      <c r="CK35" s="184"/>
      <c r="CL35" s="184"/>
      <c r="CM35" s="184"/>
      <c r="CN35" s="184"/>
      <c r="CO35" s="184"/>
      <c r="CP35" s="184"/>
      <c r="CQ35" s="184"/>
      <c r="CR35" s="184"/>
      <c r="CS35" s="184"/>
      <c r="CT35" s="184"/>
      <c r="CU35" s="185"/>
      <c r="CV35" s="185"/>
      <c r="CW35" s="185"/>
      <c r="CX35" s="185"/>
      <c r="CY35" s="231"/>
      <c r="CZ35" s="174"/>
      <c r="DA35" s="175"/>
      <c r="DB35" s="175"/>
      <c r="DC35" s="175"/>
      <c r="DD35" s="175"/>
      <c r="DE35" s="175"/>
      <c r="DF35" s="175"/>
      <c r="DG35" s="175"/>
      <c r="DH35" s="175"/>
      <c r="DI35" s="175"/>
      <c r="DJ35" s="175"/>
      <c r="DK35" s="175"/>
      <c r="DL35" s="176"/>
      <c r="DM35" s="176"/>
      <c r="DN35" s="176"/>
      <c r="DO35" s="176"/>
      <c r="DP35" s="176"/>
      <c r="DQ35" s="176"/>
      <c r="DR35" s="176"/>
      <c r="DS35" s="176"/>
      <c r="DT35" s="176"/>
      <c r="DU35" s="176"/>
      <c r="DV35" s="176"/>
      <c r="DW35" s="176"/>
      <c r="DX35" s="176"/>
      <c r="DY35" s="176"/>
      <c r="DZ35" s="176"/>
      <c r="EA35" s="177"/>
      <c r="EB35" s="177"/>
      <c r="EC35" s="177"/>
      <c r="ED35" s="177"/>
      <c r="EE35" s="177"/>
      <c r="EF35" s="177"/>
      <c r="EG35" s="177"/>
      <c r="EH35" s="177"/>
      <c r="EI35" s="222"/>
      <c r="EJ35" s="222"/>
      <c r="EK35" s="222"/>
      <c r="EL35" s="222"/>
      <c r="EM35" s="222"/>
      <c r="EN35" s="222"/>
      <c r="EO35" s="222"/>
      <c r="EP35" s="223"/>
    </row>
    <row r="36" spans="1:146" ht="8.65" customHeight="1">
      <c r="A36" s="8"/>
      <c r="B36" s="205" t="s">
        <v>68</v>
      </c>
      <c r="C36" s="206"/>
      <c r="D36" s="206"/>
      <c r="E36" s="206"/>
      <c r="F36" s="206"/>
      <c r="G36" s="206"/>
      <c r="H36" s="206"/>
      <c r="I36" s="206"/>
      <c r="J36" s="206"/>
      <c r="K36" s="119" t="s">
        <v>31</v>
      </c>
      <c r="L36" s="118"/>
      <c r="M36" s="118"/>
      <c r="N36" s="118"/>
      <c r="O36" s="118"/>
      <c r="P36" s="118"/>
      <c r="Q36" s="118"/>
      <c r="R36" s="118"/>
      <c r="S36" s="118"/>
      <c r="T36" s="118"/>
      <c r="U36" s="118"/>
      <c r="V36" s="118"/>
      <c r="W36" s="118"/>
      <c r="X36" s="120"/>
      <c r="Y36" s="121">
        <v>19.100000000000001</v>
      </c>
      <c r="Z36" s="122"/>
      <c r="AA36" s="122"/>
      <c r="AB36" s="123">
        <v>18.399999999999999</v>
      </c>
      <c r="AC36" s="123"/>
      <c r="AD36" s="123"/>
      <c r="AE36" s="123">
        <v>19.100000000000001</v>
      </c>
      <c r="AF36" s="123"/>
      <c r="AG36" s="124"/>
      <c r="AH36" s="121">
        <v>6.6</v>
      </c>
      <c r="AI36" s="122"/>
      <c r="AJ36" s="122"/>
      <c r="AK36" s="123">
        <v>6</v>
      </c>
      <c r="AL36" s="123"/>
      <c r="AM36" s="123"/>
      <c r="AN36" s="123">
        <v>6.6</v>
      </c>
      <c r="AO36" s="123"/>
      <c r="AP36" s="125"/>
      <c r="AQ36" s="194"/>
      <c r="AR36" s="195"/>
      <c r="AS36" s="195"/>
      <c r="AT36" s="195"/>
      <c r="AU36" s="195"/>
      <c r="AV36" s="195"/>
      <c r="AW36" s="195"/>
      <c r="AX36" s="195"/>
      <c r="AY36" s="152"/>
      <c r="AZ36" s="152"/>
      <c r="BA36" s="152"/>
      <c r="BB36" s="152"/>
      <c r="BC36" s="152"/>
      <c r="BD36" s="152"/>
      <c r="BE36" s="152"/>
      <c r="BF36" s="152"/>
      <c r="BG36" s="152"/>
      <c r="BH36" s="152"/>
      <c r="BI36" s="152"/>
      <c r="BJ36" s="152"/>
      <c r="BK36" s="152"/>
      <c r="BL36" s="152"/>
      <c r="BM36" s="152"/>
      <c r="BN36" s="152"/>
      <c r="BO36" s="152"/>
      <c r="BP36" s="152"/>
      <c r="BQ36" s="153"/>
      <c r="BR36" s="229"/>
      <c r="BS36" s="229"/>
      <c r="BT36" s="229"/>
      <c r="BU36" s="229"/>
      <c r="BV36" s="229"/>
      <c r="BW36" s="229"/>
      <c r="BX36" s="229"/>
      <c r="BY36" s="229"/>
      <c r="BZ36" s="229"/>
      <c r="CA36" s="229"/>
      <c r="CB36" s="229"/>
      <c r="CC36" s="229"/>
      <c r="CD36" s="229"/>
      <c r="CE36" s="229"/>
      <c r="CF36" s="184"/>
      <c r="CG36" s="184"/>
      <c r="CH36" s="184"/>
      <c r="CI36" s="184"/>
      <c r="CJ36" s="184"/>
      <c r="CK36" s="184"/>
      <c r="CL36" s="184"/>
      <c r="CM36" s="184"/>
      <c r="CN36" s="184"/>
      <c r="CO36" s="184"/>
      <c r="CP36" s="184"/>
      <c r="CQ36" s="184"/>
      <c r="CR36" s="184"/>
      <c r="CS36" s="184"/>
      <c r="CT36" s="184"/>
      <c r="CU36" s="185"/>
      <c r="CV36" s="185"/>
      <c r="CW36" s="185"/>
      <c r="CX36" s="185"/>
      <c r="CY36" s="231"/>
      <c r="CZ36" s="174" t="s">
        <v>69</v>
      </c>
      <c r="DA36" s="175"/>
      <c r="DB36" s="175"/>
      <c r="DC36" s="175"/>
      <c r="DD36" s="175"/>
      <c r="DE36" s="175"/>
      <c r="DF36" s="175"/>
      <c r="DG36" s="175"/>
      <c r="DH36" s="175"/>
      <c r="DI36" s="175"/>
      <c r="DJ36" s="175"/>
      <c r="DK36" s="175"/>
      <c r="DL36" s="176" t="s">
        <v>43</v>
      </c>
      <c r="DM36" s="176"/>
      <c r="DN36" s="176"/>
      <c r="DO36" s="176"/>
      <c r="DP36" s="176"/>
      <c r="DQ36" s="176"/>
      <c r="DR36" s="176"/>
      <c r="DS36" s="176"/>
      <c r="DT36" s="176"/>
      <c r="DU36" s="176"/>
      <c r="DV36" s="176"/>
      <c r="DW36" s="176"/>
      <c r="DX36" s="176"/>
      <c r="DY36" s="176"/>
      <c r="DZ36" s="176"/>
      <c r="EA36" s="177">
        <v>2.37</v>
      </c>
      <c r="EB36" s="177"/>
      <c r="EC36" s="177"/>
      <c r="ED36" s="177"/>
      <c r="EE36" s="177"/>
      <c r="EF36" s="177"/>
      <c r="EG36" s="177"/>
      <c r="EH36" s="177"/>
      <c r="EI36" s="178"/>
      <c r="EJ36" s="178"/>
      <c r="EK36" s="178"/>
      <c r="EL36" s="178"/>
      <c r="EM36" s="178"/>
      <c r="EN36" s="178"/>
      <c r="EO36" s="178"/>
      <c r="EP36" s="179"/>
    </row>
    <row r="37" spans="1:146" ht="8.65" customHeight="1">
      <c r="A37" s="8"/>
      <c r="B37" s="209"/>
      <c r="C37" s="210"/>
      <c r="D37" s="210"/>
      <c r="E37" s="210"/>
      <c r="F37" s="210"/>
      <c r="G37" s="210"/>
      <c r="H37" s="210"/>
      <c r="I37" s="210"/>
      <c r="J37" s="210"/>
      <c r="K37" s="142"/>
      <c r="L37" s="143"/>
      <c r="M37" s="143"/>
      <c r="N37" s="143"/>
      <c r="O37" s="143"/>
      <c r="P37" s="143"/>
      <c r="Q37" s="143"/>
      <c r="R37" s="143"/>
      <c r="S37" s="143"/>
      <c r="T37" s="143"/>
      <c r="U37" s="143"/>
      <c r="V37" s="143"/>
      <c r="W37" s="143"/>
      <c r="X37" s="144"/>
      <c r="Y37" s="145"/>
      <c r="Z37" s="146"/>
      <c r="AA37" s="146"/>
      <c r="AB37" s="147"/>
      <c r="AC37" s="147"/>
      <c r="AD37" s="147"/>
      <c r="AE37" s="147"/>
      <c r="AF37" s="147"/>
      <c r="AG37" s="148"/>
      <c r="AH37" s="145"/>
      <c r="AI37" s="146"/>
      <c r="AJ37" s="146"/>
      <c r="AK37" s="147"/>
      <c r="AL37" s="147"/>
      <c r="AM37" s="147"/>
      <c r="AN37" s="147"/>
      <c r="AO37" s="147"/>
      <c r="AP37" s="149"/>
      <c r="AQ37" s="211"/>
      <c r="AR37" s="212"/>
      <c r="AS37" s="212"/>
      <c r="AT37" s="212"/>
      <c r="AU37" s="212"/>
      <c r="AV37" s="212"/>
      <c r="AW37" s="212"/>
      <c r="AX37" s="212"/>
      <c r="AY37" s="182"/>
      <c r="AZ37" s="182"/>
      <c r="BA37" s="182"/>
      <c r="BB37" s="182"/>
      <c r="BC37" s="182"/>
      <c r="BD37" s="182"/>
      <c r="BE37" s="152"/>
      <c r="BF37" s="152"/>
      <c r="BG37" s="152"/>
      <c r="BH37" s="152"/>
      <c r="BI37" s="152"/>
      <c r="BJ37" s="152"/>
      <c r="BK37" s="182"/>
      <c r="BL37" s="182"/>
      <c r="BM37" s="182"/>
      <c r="BN37" s="182"/>
      <c r="BO37" s="182"/>
      <c r="BP37" s="182"/>
      <c r="BQ37" s="219"/>
      <c r="BR37" s="232"/>
      <c r="BS37" s="232"/>
      <c r="BT37" s="232"/>
      <c r="BU37" s="232"/>
      <c r="BV37" s="232"/>
      <c r="BW37" s="232"/>
      <c r="BX37" s="232"/>
      <c r="BY37" s="232"/>
      <c r="BZ37" s="232"/>
      <c r="CA37" s="232"/>
      <c r="CB37" s="232"/>
      <c r="CC37" s="232"/>
      <c r="CD37" s="232"/>
      <c r="CE37" s="232"/>
      <c r="CF37" s="197"/>
      <c r="CG37" s="197"/>
      <c r="CH37" s="197"/>
      <c r="CI37" s="197"/>
      <c r="CJ37" s="197"/>
      <c r="CK37" s="197"/>
      <c r="CL37" s="197"/>
      <c r="CM37" s="197"/>
      <c r="CN37" s="197"/>
      <c r="CO37" s="197"/>
      <c r="CP37" s="197"/>
      <c r="CQ37" s="197"/>
      <c r="CR37" s="197"/>
      <c r="CS37" s="197"/>
      <c r="CT37" s="197"/>
      <c r="CU37" s="198"/>
      <c r="CV37" s="198"/>
      <c r="CW37" s="198"/>
      <c r="CX37" s="198"/>
      <c r="CY37" s="233"/>
      <c r="CZ37" s="174"/>
      <c r="DA37" s="175"/>
      <c r="DB37" s="175"/>
      <c r="DC37" s="175"/>
      <c r="DD37" s="175"/>
      <c r="DE37" s="175"/>
      <c r="DF37" s="175"/>
      <c r="DG37" s="175"/>
      <c r="DH37" s="175"/>
      <c r="DI37" s="175"/>
      <c r="DJ37" s="175"/>
      <c r="DK37" s="175"/>
      <c r="DL37" s="176"/>
      <c r="DM37" s="176"/>
      <c r="DN37" s="176"/>
      <c r="DO37" s="176"/>
      <c r="DP37" s="176"/>
      <c r="DQ37" s="176"/>
      <c r="DR37" s="176"/>
      <c r="DS37" s="176"/>
      <c r="DT37" s="176"/>
      <c r="DU37" s="176"/>
      <c r="DV37" s="176"/>
      <c r="DW37" s="176"/>
      <c r="DX37" s="176"/>
      <c r="DY37" s="176"/>
      <c r="DZ37" s="176"/>
      <c r="EA37" s="177"/>
      <c r="EB37" s="177"/>
      <c r="EC37" s="177"/>
      <c r="ED37" s="177"/>
      <c r="EE37" s="177"/>
      <c r="EF37" s="177"/>
      <c r="EG37" s="177"/>
      <c r="EH37" s="177"/>
      <c r="EI37" s="178"/>
      <c r="EJ37" s="178"/>
      <c r="EK37" s="178"/>
      <c r="EL37" s="178"/>
      <c r="EM37" s="178"/>
      <c r="EN37" s="178"/>
      <c r="EO37" s="178"/>
      <c r="EP37" s="179"/>
    </row>
    <row r="38" spans="1:146" ht="8.65" customHeight="1">
      <c r="A38" s="8"/>
      <c r="B38" s="209"/>
      <c r="C38" s="210"/>
      <c r="D38" s="210"/>
      <c r="E38" s="210"/>
      <c r="F38" s="210"/>
      <c r="G38" s="210"/>
      <c r="H38" s="210"/>
      <c r="I38" s="210"/>
      <c r="J38" s="210"/>
      <c r="K38" s="119" t="s">
        <v>38</v>
      </c>
      <c r="L38" s="118"/>
      <c r="M38" s="118"/>
      <c r="N38" s="118"/>
      <c r="O38" s="118"/>
      <c r="P38" s="118"/>
      <c r="Q38" s="118"/>
      <c r="R38" s="118"/>
      <c r="S38" s="118"/>
      <c r="T38" s="118"/>
      <c r="U38" s="118"/>
      <c r="V38" s="118"/>
      <c r="W38" s="118"/>
      <c r="X38" s="120"/>
      <c r="Y38" s="121">
        <v>19.5</v>
      </c>
      <c r="Z38" s="122"/>
      <c r="AA38" s="122"/>
      <c r="AB38" s="123">
        <v>18.8</v>
      </c>
      <c r="AC38" s="123"/>
      <c r="AD38" s="123"/>
      <c r="AE38" s="123">
        <v>19.5</v>
      </c>
      <c r="AF38" s="123"/>
      <c r="AG38" s="124"/>
      <c r="AH38" s="121">
        <v>6.8</v>
      </c>
      <c r="AI38" s="122"/>
      <c r="AJ38" s="122"/>
      <c r="AK38" s="123">
        <v>6.1</v>
      </c>
      <c r="AL38" s="123"/>
      <c r="AM38" s="123"/>
      <c r="AN38" s="123">
        <v>6.8</v>
      </c>
      <c r="AO38" s="123"/>
      <c r="AP38" s="125"/>
      <c r="AQ38" s="126" t="s">
        <v>70</v>
      </c>
      <c r="AR38" s="127"/>
      <c r="AS38" s="127"/>
      <c r="AT38" s="127"/>
      <c r="AU38" s="127"/>
      <c r="AV38" s="127"/>
      <c r="AW38" s="127"/>
      <c r="AX38" s="127"/>
      <c r="AY38" s="128">
        <v>4.5</v>
      </c>
      <c r="AZ38" s="128"/>
      <c r="BA38" s="128"/>
      <c r="BB38" s="128"/>
      <c r="BC38" s="128"/>
      <c r="BD38" s="128"/>
      <c r="BE38" s="152"/>
      <c r="BF38" s="152"/>
      <c r="BG38" s="152"/>
      <c r="BH38" s="152"/>
      <c r="BI38" s="152"/>
      <c r="BJ38" s="152"/>
      <c r="BK38" s="128">
        <v>9</v>
      </c>
      <c r="BL38" s="128"/>
      <c r="BM38" s="128"/>
      <c r="BN38" s="128"/>
      <c r="BO38" s="128"/>
      <c r="BP38" s="128"/>
      <c r="BQ38" s="129"/>
      <c r="BR38" s="234" t="s">
        <v>71</v>
      </c>
      <c r="BS38" s="234"/>
      <c r="BT38" s="234"/>
      <c r="BU38" s="234"/>
      <c r="BV38" s="234"/>
      <c r="BW38" s="234"/>
      <c r="BX38" s="234"/>
      <c r="BY38" s="234"/>
      <c r="BZ38" s="234"/>
      <c r="CA38" s="234"/>
      <c r="CB38" s="234"/>
      <c r="CC38" s="234"/>
      <c r="CD38" s="234"/>
      <c r="CE38" s="234"/>
      <c r="CF38" s="234"/>
      <c r="CG38" s="234"/>
      <c r="CH38" s="234"/>
      <c r="CI38" s="234"/>
      <c r="CJ38" s="234"/>
      <c r="CK38" s="234"/>
      <c r="CL38" s="234"/>
      <c r="CM38" s="234"/>
      <c r="CN38" s="234"/>
      <c r="CO38" s="234"/>
      <c r="CP38" s="234"/>
      <c r="CQ38" s="234"/>
      <c r="CR38" s="234"/>
      <c r="CS38" s="234"/>
      <c r="CT38" s="234"/>
      <c r="CU38" s="234"/>
      <c r="CV38" s="234"/>
      <c r="CW38" s="234"/>
      <c r="CX38" s="234"/>
      <c r="CY38" s="235"/>
      <c r="CZ38" s="174"/>
      <c r="DA38" s="175"/>
      <c r="DB38" s="175"/>
      <c r="DC38" s="175"/>
      <c r="DD38" s="175"/>
      <c r="DE38" s="175"/>
      <c r="DF38" s="175"/>
      <c r="DG38" s="175"/>
      <c r="DH38" s="175"/>
      <c r="DI38" s="175"/>
      <c r="DJ38" s="175"/>
      <c r="DK38" s="175"/>
      <c r="DL38" s="176" t="s">
        <v>47</v>
      </c>
      <c r="DM38" s="176"/>
      <c r="DN38" s="176"/>
      <c r="DO38" s="176"/>
      <c r="DP38" s="176"/>
      <c r="DQ38" s="176"/>
      <c r="DR38" s="176"/>
      <c r="DS38" s="176"/>
      <c r="DT38" s="176"/>
      <c r="DU38" s="176"/>
      <c r="DV38" s="176"/>
      <c r="DW38" s="176"/>
      <c r="DX38" s="176"/>
      <c r="DY38" s="176"/>
      <c r="DZ38" s="176"/>
      <c r="EA38" s="177">
        <v>2.6</v>
      </c>
      <c r="EB38" s="177"/>
      <c r="EC38" s="177"/>
      <c r="ED38" s="177"/>
      <c r="EE38" s="177"/>
      <c r="EF38" s="177"/>
      <c r="EG38" s="177"/>
      <c r="EH38" s="177"/>
      <c r="EI38" s="178"/>
      <c r="EJ38" s="178"/>
      <c r="EK38" s="178"/>
      <c r="EL38" s="178"/>
      <c r="EM38" s="178"/>
      <c r="EN38" s="178"/>
      <c r="EO38" s="178"/>
      <c r="EP38" s="179"/>
    </row>
    <row r="39" spans="1:146" ht="8.65" customHeight="1">
      <c r="A39" s="8"/>
      <c r="B39" s="209"/>
      <c r="C39" s="210"/>
      <c r="D39" s="210"/>
      <c r="E39" s="210"/>
      <c r="F39" s="210"/>
      <c r="G39" s="210"/>
      <c r="H39" s="210"/>
      <c r="I39" s="210"/>
      <c r="J39" s="210"/>
      <c r="K39" s="142"/>
      <c r="L39" s="143"/>
      <c r="M39" s="143"/>
      <c r="N39" s="143"/>
      <c r="O39" s="143"/>
      <c r="P39" s="143"/>
      <c r="Q39" s="143"/>
      <c r="R39" s="143"/>
      <c r="S39" s="143"/>
      <c r="T39" s="143"/>
      <c r="U39" s="143"/>
      <c r="V39" s="143"/>
      <c r="W39" s="143"/>
      <c r="X39" s="144"/>
      <c r="Y39" s="145"/>
      <c r="Z39" s="146"/>
      <c r="AA39" s="146"/>
      <c r="AB39" s="147"/>
      <c r="AC39" s="147"/>
      <c r="AD39" s="147"/>
      <c r="AE39" s="147"/>
      <c r="AF39" s="147"/>
      <c r="AG39" s="148"/>
      <c r="AH39" s="145"/>
      <c r="AI39" s="146"/>
      <c r="AJ39" s="146"/>
      <c r="AK39" s="147"/>
      <c r="AL39" s="147"/>
      <c r="AM39" s="147"/>
      <c r="AN39" s="147"/>
      <c r="AO39" s="147"/>
      <c r="AP39" s="149"/>
      <c r="AQ39" s="150"/>
      <c r="AR39" s="151"/>
      <c r="AS39" s="151"/>
      <c r="AT39" s="151"/>
      <c r="AU39" s="151"/>
      <c r="AV39" s="151"/>
      <c r="AW39" s="151"/>
      <c r="AX39" s="151"/>
      <c r="AY39" s="152"/>
      <c r="AZ39" s="152"/>
      <c r="BA39" s="152"/>
      <c r="BB39" s="152"/>
      <c r="BC39" s="152"/>
      <c r="BD39" s="152"/>
      <c r="BE39" s="152"/>
      <c r="BF39" s="152"/>
      <c r="BG39" s="152"/>
      <c r="BH39" s="152"/>
      <c r="BI39" s="152"/>
      <c r="BJ39" s="152"/>
      <c r="BK39" s="152"/>
      <c r="BL39" s="152"/>
      <c r="BM39" s="152"/>
      <c r="BN39" s="152"/>
      <c r="BO39" s="152"/>
      <c r="BP39" s="152"/>
      <c r="BQ39" s="153"/>
      <c r="BR39" s="236"/>
      <c r="BS39" s="236"/>
      <c r="BT39" s="236"/>
      <c r="BU39" s="236"/>
      <c r="BV39" s="236"/>
      <c r="BW39" s="236"/>
      <c r="BX39" s="236"/>
      <c r="BY39" s="236"/>
      <c r="BZ39" s="236"/>
      <c r="CA39" s="236"/>
      <c r="CB39" s="236"/>
      <c r="CC39" s="236"/>
      <c r="CD39" s="236"/>
      <c r="CE39" s="236"/>
      <c r="CF39" s="236"/>
      <c r="CG39" s="236"/>
      <c r="CH39" s="236"/>
      <c r="CI39" s="236"/>
      <c r="CJ39" s="236"/>
      <c r="CK39" s="236"/>
      <c r="CL39" s="236"/>
      <c r="CM39" s="236"/>
      <c r="CN39" s="236"/>
      <c r="CO39" s="236"/>
      <c r="CP39" s="236"/>
      <c r="CQ39" s="236"/>
      <c r="CR39" s="236"/>
      <c r="CS39" s="236"/>
      <c r="CT39" s="236"/>
      <c r="CU39" s="236"/>
      <c r="CV39" s="236"/>
      <c r="CW39" s="236"/>
      <c r="CX39" s="236"/>
      <c r="CY39" s="237"/>
      <c r="CZ39" s="174"/>
      <c r="DA39" s="175"/>
      <c r="DB39" s="175"/>
      <c r="DC39" s="175"/>
      <c r="DD39" s="175"/>
      <c r="DE39" s="175"/>
      <c r="DF39" s="175"/>
      <c r="DG39" s="175"/>
      <c r="DH39" s="175"/>
      <c r="DI39" s="175"/>
      <c r="DJ39" s="175"/>
      <c r="DK39" s="175"/>
      <c r="DL39" s="176"/>
      <c r="DM39" s="176"/>
      <c r="DN39" s="176"/>
      <c r="DO39" s="176"/>
      <c r="DP39" s="176"/>
      <c r="DQ39" s="176"/>
      <c r="DR39" s="176"/>
      <c r="DS39" s="176"/>
      <c r="DT39" s="176"/>
      <c r="DU39" s="176"/>
      <c r="DV39" s="176"/>
      <c r="DW39" s="176"/>
      <c r="DX39" s="176"/>
      <c r="DY39" s="176"/>
      <c r="DZ39" s="176"/>
      <c r="EA39" s="177"/>
      <c r="EB39" s="177"/>
      <c r="EC39" s="177"/>
      <c r="ED39" s="177"/>
      <c r="EE39" s="177"/>
      <c r="EF39" s="177"/>
      <c r="EG39" s="177"/>
      <c r="EH39" s="177"/>
      <c r="EI39" s="178"/>
      <c r="EJ39" s="178"/>
      <c r="EK39" s="178"/>
      <c r="EL39" s="178"/>
      <c r="EM39" s="178"/>
      <c r="EN39" s="178"/>
      <c r="EO39" s="178"/>
      <c r="EP39" s="179"/>
    </row>
    <row r="40" spans="1:146" ht="8.65" customHeight="1">
      <c r="A40" s="204"/>
      <c r="B40" s="209"/>
      <c r="C40" s="210"/>
      <c r="D40" s="210"/>
      <c r="E40" s="210"/>
      <c r="F40" s="210"/>
      <c r="G40" s="210"/>
      <c r="H40" s="210"/>
      <c r="I40" s="210"/>
      <c r="J40" s="210"/>
      <c r="K40" s="119" t="s">
        <v>39</v>
      </c>
      <c r="L40" s="118"/>
      <c r="M40" s="118"/>
      <c r="N40" s="118"/>
      <c r="O40" s="118"/>
      <c r="P40" s="118"/>
      <c r="Q40" s="118"/>
      <c r="R40" s="118"/>
      <c r="S40" s="118"/>
      <c r="T40" s="118"/>
      <c r="U40" s="118"/>
      <c r="V40" s="118"/>
      <c r="W40" s="118"/>
      <c r="X40" s="120"/>
      <c r="Y40" s="121">
        <v>19.8</v>
      </c>
      <c r="Z40" s="122"/>
      <c r="AA40" s="122"/>
      <c r="AB40" s="123">
        <v>19.100000000000001</v>
      </c>
      <c r="AC40" s="123"/>
      <c r="AD40" s="123"/>
      <c r="AE40" s="123">
        <v>19.8</v>
      </c>
      <c r="AF40" s="123"/>
      <c r="AG40" s="124"/>
      <c r="AH40" s="121">
        <v>7.2</v>
      </c>
      <c r="AI40" s="122"/>
      <c r="AJ40" s="122"/>
      <c r="AK40" s="123">
        <v>6.5</v>
      </c>
      <c r="AL40" s="123"/>
      <c r="AM40" s="123"/>
      <c r="AN40" s="123">
        <v>7.2</v>
      </c>
      <c r="AO40" s="123"/>
      <c r="AP40" s="125"/>
      <c r="AQ40" s="150"/>
      <c r="AR40" s="151"/>
      <c r="AS40" s="151"/>
      <c r="AT40" s="151"/>
      <c r="AU40" s="151"/>
      <c r="AV40" s="151"/>
      <c r="AW40" s="151"/>
      <c r="AX40" s="151"/>
      <c r="AY40" s="152"/>
      <c r="AZ40" s="152"/>
      <c r="BA40" s="152"/>
      <c r="BB40" s="152"/>
      <c r="BC40" s="152"/>
      <c r="BD40" s="152"/>
      <c r="BE40" s="152"/>
      <c r="BF40" s="152"/>
      <c r="BG40" s="152"/>
      <c r="BH40" s="152"/>
      <c r="BI40" s="152"/>
      <c r="BJ40" s="152"/>
      <c r="BK40" s="152"/>
      <c r="BL40" s="152"/>
      <c r="BM40" s="152"/>
      <c r="BN40" s="152"/>
      <c r="BO40" s="152"/>
      <c r="BP40" s="152"/>
      <c r="BQ40" s="153"/>
      <c r="BR40" s="236" t="s">
        <v>72</v>
      </c>
      <c r="BS40" s="236"/>
      <c r="BT40" s="236"/>
      <c r="BU40" s="236"/>
      <c r="BV40" s="236"/>
      <c r="BW40" s="236"/>
      <c r="BX40" s="236"/>
      <c r="BY40" s="236"/>
      <c r="BZ40" s="236"/>
      <c r="CA40" s="236"/>
      <c r="CB40" s="236"/>
      <c r="CC40" s="236"/>
      <c r="CD40" s="236"/>
      <c r="CE40" s="236"/>
      <c r="CF40" s="236"/>
      <c r="CG40" s="236"/>
      <c r="CH40" s="236"/>
      <c r="CI40" s="236"/>
      <c r="CJ40" s="236"/>
      <c r="CK40" s="236"/>
      <c r="CL40" s="236"/>
      <c r="CM40" s="236"/>
      <c r="CN40" s="236"/>
      <c r="CO40" s="236"/>
      <c r="CP40" s="236"/>
      <c r="CQ40" s="236"/>
      <c r="CR40" s="236"/>
      <c r="CS40" s="236"/>
      <c r="CT40" s="236"/>
      <c r="CU40" s="236"/>
      <c r="CV40" s="236"/>
      <c r="CW40" s="236"/>
      <c r="CX40" s="236"/>
      <c r="CY40" s="237"/>
      <c r="CZ40" s="174"/>
      <c r="DA40" s="175"/>
      <c r="DB40" s="175"/>
      <c r="DC40" s="175"/>
      <c r="DD40" s="175"/>
      <c r="DE40" s="175"/>
      <c r="DF40" s="175"/>
      <c r="DG40" s="175"/>
      <c r="DH40" s="175"/>
      <c r="DI40" s="175"/>
      <c r="DJ40" s="175"/>
      <c r="DK40" s="175"/>
      <c r="DL40" s="176" t="s">
        <v>64</v>
      </c>
      <c r="DM40" s="176"/>
      <c r="DN40" s="176"/>
      <c r="DO40" s="176"/>
      <c r="DP40" s="176"/>
      <c r="DQ40" s="176"/>
      <c r="DR40" s="176"/>
      <c r="DS40" s="176"/>
      <c r="DT40" s="176"/>
      <c r="DU40" s="176"/>
      <c r="DV40" s="176"/>
      <c r="DW40" s="176"/>
      <c r="DX40" s="176"/>
      <c r="DY40" s="176"/>
      <c r="DZ40" s="176"/>
      <c r="EA40" s="177">
        <v>3.11</v>
      </c>
      <c r="EB40" s="177"/>
      <c r="EC40" s="177"/>
      <c r="ED40" s="177"/>
      <c r="EE40" s="177"/>
      <c r="EF40" s="177"/>
      <c r="EG40" s="177"/>
      <c r="EH40" s="177"/>
      <c r="EI40" s="178"/>
      <c r="EJ40" s="178"/>
      <c r="EK40" s="178"/>
      <c r="EL40" s="178"/>
      <c r="EM40" s="178"/>
      <c r="EN40" s="178"/>
      <c r="EO40" s="178"/>
      <c r="EP40" s="179"/>
    </row>
    <row r="41" spans="1:146" ht="8.65" customHeight="1">
      <c r="A41" s="204"/>
      <c r="B41" s="209"/>
      <c r="C41" s="210"/>
      <c r="D41" s="210"/>
      <c r="E41" s="210"/>
      <c r="F41" s="210"/>
      <c r="G41" s="210"/>
      <c r="H41" s="210"/>
      <c r="I41" s="210"/>
      <c r="J41" s="210"/>
      <c r="K41" s="142"/>
      <c r="L41" s="143"/>
      <c r="M41" s="143"/>
      <c r="N41" s="143"/>
      <c r="O41" s="143"/>
      <c r="P41" s="143"/>
      <c r="Q41" s="143"/>
      <c r="R41" s="143"/>
      <c r="S41" s="143"/>
      <c r="T41" s="143"/>
      <c r="U41" s="143"/>
      <c r="V41" s="143"/>
      <c r="W41" s="143"/>
      <c r="X41" s="144"/>
      <c r="Y41" s="145"/>
      <c r="Z41" s="146"/>
      <c r="AA41" s="146"/>
      <c r="AB41" s="147"/>
      <c r="AC41" s="147"/>
      <c r="AD41" s="147"/>
      <c r="AE41" s="147"/>
      <c r="AF41" s="147"/>
      <c r="AG41" s="148"/>
      <c r="AH41" s="145"/>
      <c r="AI41" s="146"/>
      <c r="AJ41" s="146"/>
      <c r="AK41" s="147"/>
      <c r="AL41" s="147"/>
      <c r="AM41" s="147"/>
      <c r="AN41" s="147"/>
      <c r="AO41" s="147"/>
      <c r="AP41" s="149"/>
      <c r="AQ41" s="150"/>
      <c r="AR41" s="151"/>
      <c r="AS41" s="151"/>
      <c r="AT41" s="151"/>
      <c r="AU41" s="151"/>
      <c r="AV41" s="151"/>
      <c r="AW41" s="151"/>
      <c r="AX41" s="151"/>
      <c r="AY41" s="152"/>
      <c r="AZ41" s="152"/>
      <c r="BA41" s="152"/>
      <c r="BB41" s="152"/>
      <c r="BC41" s="152"/>
      <c r="BD41" s="152"/>
      <c r="BE41" s="152"/>
      <c r="BF41" s="152"/>
      <c r="BG41" s="152"/>
      <c r="BH41" s="152"/>
      <c r="BI41" s="152"/>
      <c r="BJ41" s="152"/>
      <c r="BK41" s="152"/>
      <c r="BL41" s="152"/>
      <c r="BM41" s="152"/>
      <c r="BN41" s="152"/>
      <c r="BO41" s="152"/>
      <c r="BP41" s="152"/>
      <c r="BQ41" s="153"/>
      <c r="BR41" s="236"/>
      <c r="BS41" s="236"/>
      <c r="BT41" s="236"/>
      <c r="BU41" s="236"/>
      <c r="BV41" s="236"/>
      <c r="BW41" s="236"/>
      <c r="BX41" s="236"/>
      <c r="BY41" s="236"/>
      <c r="BZ41" s="236"/>
      <c r="CA41" s="236"/>
      <c r="CB41" s="236"/>
      <c r="CC41" s="236"/>
      <c r="CD41" s="236"/>
      <c r="CE41" s="236"/>
      <c r="CF41" s="236"/>
      <c r="CG41" s="236"/>
      <c r="CH41" s="236"/>
      <c r="CI41" s="236"/>
      <c r="CJ41" s="236"/>
      <c r="CK41" s="236"/>
      <c r="CL41" s="236"/>
      <c r="CM41" s="236"/>
      <c r="CN41" s="236"/>
      <c r="CO41" s="236"/>
      <c r="CP41" s="236"/>
      <c r="CQ41" s="236"/>
      <c r="CR41" s="236"/>
      <c r="CS41" s="236"/>
      <c r="CT41" s="236"/>
      <c r="CU41" s="236"/>
      <c r="CV41" s="236"/>
      <c r="CW41" s="236"/>
      <c r="CX41" s="236"/>
      <c r="CY41" s="237"/>
      <c r="CZ41" s="174"/>
      <c r="DA41" s="175"/>
      <c r="DB41" s="175"/>
      <c r="DC41" s="175"/>
      <c r="DD41" s="175"/>
      <c r="DE41" s="175"/>
      <c r="DF41" s="175"/>
      <c r="DG41" s="175"/>
      <c r="DH41" s="175"/>
      <c r="DI41" s="175"/>
      <c r="DJ41" s="175"/>
      <c r="DK41" s="175"/>
      <c r="DL41" s="176"/>
      <c r="DM41" s="176"/>
      <c r="DN41" s="176"/>
      <c r="DO41" s="176"/>
      <c r="DP41" s="176"/>
      <c r="DQ41" s="176"/>
      <c r="DR41" s="176"/>
      <c r="DS41" s="176"/>
      <c r="DT41" s="176"/>
      <c r="DU41" s="176"/>
      <c r="DV41" s="176"/>
      <c r="DW41" s="176"/>
      <c r="DX41" s="176"/>
      <c r="DY41" s="176"/>
      <c r="DZ41" s="176"/>
      <c r="EA41" s="177"/>
      <c r="EB41" s="177"/>
      <c r="EC41" s="177"/>
      <c r="ED41" s="177"/>
      <c r="EE41" s="177"/>
      <c r="EF41" s="177"/>
      <c r="EG41" s="177"/>
      <c r="EH41" s="177"/>
      <c r="EI41" s="178"/>
      <c r="EJ41" s="178"/>
      <c r="EK41" s="178"/>
      <c r="EL41" s="178"/>
      <c r="EM41" s="178"/>
      <c r="EN41" s="178"/>
      <c r="EO41" s="178"/>
      <c r="EP41" s="179"/>
    </row>
    <row r="42" spans="1:146" ht="8.65" customHeight="1">
      <c r="A42" s="8"/>
      <c r="B42" s="209"/>
      <c r="C42" s="210"/>
      <c r="D42" s="210"/>
      <c r="E42" s="210"/>
      <c r="F42" s="210"/>
      <c r="G42" s="210"/>
      <c r="H42" s="210"/>
      <c r="I42" s="210"/>
      <c r="J42" s="210"/>
      <c r="K42" s="119" t="s">
        <v>44</v>
      </c>
      <c r="L42" s="118"/>
      <c r="M42" s="118"/>
      <c r="N42" s="118"/>
      <c r="O42" s="118"/>
      <c r="P42" s="118"/>
      <c r="Q42" s="118"/>
      <c r="R42" s="118"/>
      <c r="S42" s="118"/>
      <c r="T42" s="118"/>
      <c r="U42" s="118"/>
      <c r="V42" s="118"/>
      <c r="W42" s="118"/>
      <c r="X42" s="120"/>
      <c r="Y42" s="121">
        <v>21</v>
      </c>
      <c r="Z42" s="122"/>
      <c r="AA42" s="122"/>
      <c r="AB42" s="123">
        <v>20.3</v>
      </c>
      <c r="AC42" s="123"/>
      <c r="AD42" s="123"/>
      <c r="AE42" s="123">
        <v>21</v>
      </c>
      <c r="AF42" s="123"/>
      <c r="AG42" s="124"/>
      <c r="AH42" s="121">
        <v>7.8</v>
      </c>
      <c r="AI42" s="122"/>
      <c r="AJ42" s="122"/>
      <c r="AK42" s="123">
        <v>7.1</v>
      </c>
      <c r="AL42" s="123"/>
      <c r="AM42" s="123"/>
      <c r="AN42" s="123">
        <v>7.8</v>
      </c>
      <c r="AO42" s="123"/>
      <c r="AP42" s="125"/>
      <c r="AQ42" s="150"/>
      <c r="AR42" s="151"/>
      <c r="AS42" s="151"/>
      <c r="AT42" s="151"/>
      <c r="AU42" s="151"/>
      <c r="AV42" s="151"/>
      <c r="AW42" s="151"/>
      <c r="AX42" s="151"/>
      <c r="AY42" s="152"/>
      <c r="AZ42" s="152"/>
      <c r="BA42" s="152"/>
      <c r="BB42" s="152"/>
      <c r="BC42" s="152"/>
      <c r="BD42" s="152"/>
      <c r="BE42" s="152"/>
      <c r="BF42" s="152"/>
      <c r="BG42" s="152"/>
      <c r="BH42" s="152"/>
      <c r="BI42" s="152"/>
      <c r="BJ42" s="152"/>
      <c r="BK42" s="152"/>
      <c r="BL42" s="152"/>
      <c r="BM42" s="152"/>
      <c r="BN42" s="152"/>
      <c r="BO42" s="152"/>
      <c r="BP42" s="152"/>
      <c r="BQ42" s="153"/>
      <c r="BR42" s="236" t="s">
        <v>73</v>
      </c>
      <c r="BS42" s="236"/>
      <c r="BT42" s="236"/>
      <c r="BU42" s="236"/>
      <c r="BV42" s="236"/>
      <c r="BW42" s="236"/>
      <c r="BX42" s="236"/>
      <c r="BY42" s="236"/>
      <c r="BZ42" s="236"/>
      <c r="CA42" s="236"/>
      <c r="CB42" s="236"/>
      <c r="CC42" s="236"/>
      <c r="CD42" s="236"/>
      <c r="CE42" s="236"/>
      <c r="CF42" s="236"/>
      <c r="CG42" s="236"/>
      <c r="CH42" s="236"/>
      <c r="CI42" s="236"/>
      <c r="CJ42" s="236"/>
      <c r="CK42" s="236"/>
      <c r="CL42" s="236"/>
      <c r="CM42" s="236"/>
      <c r="CN42" s="236"/>
      <c r="CO42" s="236"/>
      <c r="CP42" s="236"/>
      <c r="CQ42" s="236"/>
      <c r="CR42" s="236"/>
      <c r="CS42" s="236"/>
      <c r="CT42" s="236"/>
      <c r="CU42" s="236"/>
      <c r="CV42" s="236"/>
      <c r="CW42" s="236"/>
      <c r="CX42" s="236"/>
      <c r="CY42" s="237"/>
      <c r="CZ42" s="174"/>
      <c r="DA42" s="175"/>
      <c r="DB42" s="175"/>
      <c r="DC42" s="175"/>
      <c r="DD42" s="175"/>
      <c r="DE42" s="175"/>
      <c r="DF42" s="175"/>
      <c r="DG42" s="175"/>
      <c r="DH42" s="175"/>
      <c r="DI42" s="175"/>
      <c r="DJ42" s="175"/>
      <c r="DK42" s="175"/>
      <c r="DL42" s="176"/>
      <c r="DM42" s="176"/>
      <c r="DN42" s="176"/>
      <c r="DO42" s="176"/>
      <c r="DP42" s="176"/>
      <c r="DQ42" s="176"/>
      <c r="DR42" s="176"/>
      <c r="DS42" s="176"/>
      <c r="DT42" s="176"/>
      <c r="DU42" s="176"/>
      <c r="DV42" s="176"/>
      <c r="DW42" s="176"/>
      <c r="DX42" s="176"/>
      <c r="DY42" s="176"/>
      <c r="DZ42" s="176"/>
      <c r="EA42" s="177"/>
      <c r="EB42" s="177"/>
      <c r="EC42" s="177"/>
      <c r="ED42" s="177"/>
      <c r="EE42" s="177"/>
      <c r="EF42" s="177"/>
      <c r="EG42" s="177"/>
      <c r="EH42" s="177"/>
      <c r="EI42" s="178"/>
      <c r="EJ42" s="178"/>
      <c r="EK42" s="178"/>
      <c r="EL42" s="178"/>
      <c r="EM42" s="178"/>
      <c r="EN42" s="178"/>
      <c r="EO42" s="178"/>
      <c r="EP42" s="179"/>
    </row>
    <row r="43" spans="1:146" ht="8.65" customHeight="1">
      <c r="A43" s="8"/>
      <c r="B43" s="224"/>
      <c r="C43" s="225"/>
      <c r="D43" s="225"/>
      <c r="E43" s="225"/>
      <c r="F43" s="225"/>
      <c r="G43" s="225"/>
      <c r="H43" s="225"/>
      <c r="I43" s="225"/>
      <c r="J43" s="225"/>
      <c r="K43" s="142"/>
      <c r="L43" s="143"/>
      <c r="M43" s="143"/>
      <c r="N43" s="143"/>
      <c r="O43" s="143"/>
      <c r="P43" s="143"/>
      <c r="Q43" s="143"/>
      <c r="R43" s="143"/>
      <c r="S43" s="143"/>
      <c r="T43" s="143"/>
      <c r="U43" s="143"/>
      <c r="V43" s="143"/>
      <c r="W43" s="143"/>
      <c r="X43" s="144"/>
      <c r="Y43" s="145"/>
      <c r="Z43" s="146"/>
      <c r="AA43" s="146"/>
      <c r="AB43" s="147"/>
      <c r="AC43" s="147"/>
      <c r="AD43" s="147"/>
      <c r="AE43" s="147"/>
      <c r="AF43" s="147"/>
      <c r="AG43" s="148"/>
      <c r="AH43" s="145"/>
      <c r="AI43" s="146"/>
      <c r="AJ43" s="146"/>
      <c r="AK43" s="147"/>
      <c r="AL43" s="147"/>
      <c r="AM43" s="147"/>
      <c r="AN43" s="147"/>
      <c r="AO43" s="147"/>
      <c r="AP43" s="149"/>
      <c r="AQ43" s="180"/>
      <c r="AR43" s="181"/>
      <c r="AS43" s="181"/>
      <c r="AT43" s="181"/>
      <c r="AU43" s="181"/>
      <c r="AV43" s="181"/>
      <c r="AW43" s="181"/>
      <c r="AX43" s="181"/>
      <c r="AY43" s="182"/>
      <c r="AZ43" s="182"/>
      <c r="BA43" s="182"/>
      <c r="BB43" s="182"/>
      <c r="BC43" s="182"/>
      <c r="BD43" s="182"/>
      <c r="BE43" s="182"/>
      <c r="BF43" s="182"/>
      <c r="BG43" s="182"/>
      <c r="BH43" s="182"/>
      <c r="BI43" s="182"/>
      <c r="BJ43" s="182"/>
      <c r="BK43" s="182"/>
      <c r="BL43" s="182"/>
      <c r="BM43" s="182"/>
      <c r="BN43" s="182"/>
      <c r="BO43" s="182"/>
      <c r="BP43" s="182"/>
      <c r="BQ43" s="219"/>
      <c r="BR43" s="238"/>
      <c r="BS43" s="238"/>
      <c r="BT43" s="238"/>
      <c r="BU43" s="238"/>
      <c r="BV43" s="238"/>
      <c r="BW43" s="238"/>
      <c r="BX43" s="238"/>
      <c r="BY43" s="238"/>
      <c r="BZ43" s="238"/>
      <c r="CA43" s="238"/>
      <c r="CB43" s="238"/>
      <c r="CC43" s="238"/>
      <c r="CD43" s="238"/>
      <c r="CE43" s="238"/>
      <c r="CF43" s="238"/>
      <c r="CG43" s="238"/>
      <c r="CH43" s="238"/>
      <c r="CI43" s="238"/>
      <c r="CJ43" s="238"/>
      <c r="CK43" s="238"/>
      <c r="CL43" s="238"/>
      <c r="CM43" s="238"/>
      <c r="CN43" s="238"/>
      <c r="CO43" s="238"/>
      <c r="CP43" s="238"/>
      <c r="CQ43" s="238"/>
      <c r="CR43" s="238"/>
      <c r="CS43" s="238"/>
      <c r="CT43" s="238"/>
      <c r="CU43" s="238"/>
      <c r="CV43" s="238"/>
      <c r="CW43" s="238"/>
      <c r="CX43" s="238"/>
      <c r="CY43" s="239"/>
      <c r="CZ43" s="174"/>
      <c r="DA43" s="175"/>
      <c r="DB43" s="175"/>
      <c r="DC43" s="175"/>
      <c r="DD43" s="175"/>
      <c r="DE43" s="175"/>
      <c r="DF43" s="175"/>
      <c r="DG43" s="175"/>
      <c r="DH43" s="175"/>
      <c r="DI43" s="175"/>
      <c r="DJ43" s="175"/>
      <c r="DK43" s="175"/>
      <c r="DL43" s="176"/>
      <c r="DM43" s="176"/>
      <c r="DN43" s="176"/>
      <c r="DO43" s="176"/>
      <c r="DP43" s="176"/>
      <c r="DQ43" s="176"/>
      <c r="DR43" s="176"/>
      <c r="DS43" s="176"/>
      <c r="DT43" s="176"/>
      <c r="DU43" s="176"/>
      <c r="DV43" s="176"/>
      <c r="DW43" s="176"/>
      <c r="DX43" s="176"/>
      <c r="DY43" s="176"/>
      <c r="DZ43" s="176"/>
      <c r="EA43" s="177"/>
      <c r="EB43" s="177"/>
      <c r="EC43" s="177"/>
      <c r="ED43" s="177"/>
      <c r="EE43" s="177"/>
      <c r="EF43" s="177"/>
      <c r="EG43" s="177"/>
      <c r="EH43" s="177"/>
      <c r="EI43" s="178"/>
      <c r="EJ43" s="178"/>
      <c r="EK43" s="178"/>
      <c r="EL43" s="178"/>
      <c r="EM43" s="178"/>
      <c r="EN43" s="178"/>
      <c r="EO43" s="178"/>
      <c r="EP43" s="179"/>
    </row>
    <row r="44" spans="1:146" ht="8.65" customHeight="1">
      <c r="A44" s="8"/>
      <c r="B44" s="240" t="s">
        <v>74</v>
      </c>
      <c r="C44" s="241"/>
      <c r="D44" s="241"/>
      <c r="E44" s="241"/>
      <c r="F44" s="241"/>
      <c r="G44" s="241"/>
      <c r="H44" s="241"/>
      <c r="I44" s="241"/>
      <c r="J44" s="241"/>
      <c r="K44" s="241"/>
      <c r="L44" s="241"/>
      <c r="M44" s="241"/>
      <c r="N44" s="241"/>
      <c r="O44" s="241"/>
      <c r="P44" s="241"/>
      <c r="Q44" s="241"/>
      <c r="R44" s="241"/>
      <c r="S44" s="241"/>
      <c r="T44" s="241"/>
      <c r="U44" s="241"/>
      <c r="V44" s="241"/>
      <c r="W44" s="241"/>
      <c r="X44" s="241"/>
      <c r="Y44" s="241"/>
      <c r="Z44" s="241"/>
      <c r="AA44" s="241"/>
      <c r="AB44" s="241"/>
      <c r="AC44" s="241"/>
      <c r="AD44" s="241"/>
      <c r="AE44" s="241"/>
      <c r="AF44" s="241"/>
      <c r="AG44" s="241"/>
      <c r="AH44" s="241"/>
      <c r="AI44" s="241"/>
      <c r="AJ44" s="241"/>
      <c r="AK44" s="241"/>
      <c r="AL44" s="241"/>
      <c r="AM44" s="241"/>
      <c r="AN44" s="241"/>
      <c r="AO44" s="241"/>
      <c r="AP44" s="242"/>
      <c r="AQ44" s="243"/>
      <c r="AR44" s="243"/>
      <c r="AS44" s="243"/>
      <c r="AT44" s="243"/>
      <c r="AU44" s="243"/>
      <c r="AV44" s="243"/>
      <c r="AW44" s="243"/>
      <c r="AX44" s="243"/>
      <c r="AY44" s="243"/>
      <c r="AZ44" s="243"/>
      <c r="BA44" s="243"/>
      <c r="BB44" s="243"/>
      <c r="BC44" s="243"/>
      <c r="BD44" s="243"/>
      <c r="BE44" s="243"/>
      <c r="BF44" s="243"/>
      <c r="BG44" s="243"/>
      <c r="BH44" s="243"/>
      <c r="BI44" s="243"/>
      <c r="BJ44" s="243"/>
      <c r="BK44" s="243"/>
      <c r="BL44" s="243"/>
      <c r="BM44" s="243"/>
      <c r="BN44" s="243"/>
      <c r="BO44" s="243"/>
      <c r="BP44" s="243"/>
      <c r="BQ44" s="243"/>
      <c r="BR44" s="244"/>
      <c r="BS44" s="244"/>
      <c r="BT44" s="244"/>
      <c r="BU44" s="244"/>
      <c r="BV44" s="244"/>
      <c r="BW44" s="244"/>
      <c r="BX44" s="244"/>
      <c r="BY44" s="244"/>
      <c r="BZ44" s="244"/>
      <c r="CA44" s="244"/>
      <c r="CB44" s="244"/>
      <c r="CC44" s="244"/>
      <c r="CD44" s="244"/>
      <c r="CE44" s="244"/>
      <c r="CF44" s="244"/>
      <c r="CG44" s="244"/>
      <c r="CH44" s="244"/>
      <c r="CI44" s="244"/>
      <c r="CJ44" s="244"/>
      <c r="CK44" s="244"/>
      <c r="CL44" s="244"/>
      <c r="CM44" s="244"/>
      <c r="CN44" s="244"/>
      <c r="CO44" s="244"/>
      <c r="CP44" s="244"/>
      <c r="CQ44" s="244"/>
      <c r="CR44" s="244"/>
      <c r="CS44" s="244"/>
      <c r="CT44" s="244"/>
      <c r="CU44" s="244"/>
      <c r="CV44" s="244"/>
      <c r="CW44" s="244"/>
      <c r="CX44" s="244"/>
      <c r="CY44" s="245"/>
      <c r="CZ44" s="174"/>
      <c r="DA44" s="175"/>
      <c r="DB44" s="175"/>
      <c r="DC44" s="175"/>
      <c r="DD44" s="175"/>
      <c r="DE44" s="175"/>
      <c r="DF44" s="175"/>
      <c r="DG44" s="175"/>
      <c r="DH44" s="175"/>
      <c r="DI44" s="175"/>
      <c r="DJ44" s="175"/>
      <c r="DK44" s="175"/>
      <c r="DL44" s="176" t="s">
        <v>56</v>
      </c>
      <c r="DM44" s="176"/>
      <c r="DN44" s="176"/>
      <c r="DO44" s="176"/>
      <c r="DP44" s="176"/>
      <c r="DQ44" s="176"/>
      <c r="DR44" s="176"/>
      <c r="DS44" s="176"/>
      <c r="DT44" s="176"/>
      <c r="DU44" s="176"/>
      <c r="DV44" s="176"/>
      <c r="DW44" s="176"/>
      <c r="DX44" s="176"/>
      <c r="DY44" s="176"/>
      <c r="DZ44" s="176"/>
      <c r="EA44" s="177">
        <v>1.64</v>
      </c>
      <c r="EB44" s="177"/>
      <c r="EC44" s="177"/>
      <c r="ED44" s="177"/>
      <c r="EE44" s="177"/>
      <c r="EF44" s="177"/>
      <c r="EG44" s="177"/>
      <c r="EH44" s="177"/>
      <c r="EI44" s="178"/>
      <c r="EJ44" s="178"/>
      <c r="EK44" s="178"/>
      <c r="EL44" s="178"/>
      <c r="EM44" s="178"/>
      <c r="EN44" s="178"/>
      <c r="EO44" s="178"/>
      <c r="EP44" s="179"/>
    </row>
    <row r="45" spans="1:146" ht="8.65" customHeight="1">
      <c r="A45" s="8"/>
      <c r="B45" s="246"/>
      <c r="C45" s="247"/>
      <c r="D45" s="247"/>
      <c r="E45" s="247"/>
      <c r="F45" s="247"/>
      <c r="G45" s="247"/>
      <c r="H45" s="247"/>
      <c r="I45" s="247"/>
      <c r="J45" s="247"/>
      <c r="K45" s="247"/>
      <c r="L45" s="247"/>
      <c r="M45" s="247"/>
      <c r="N45" s="247"/>
      <c r="O45" s="247"/>
      <c r="P45" s="247"/>
      <c r="Q45" s="247"/>
      <c r="R45" s="247"/>
      <c r="S45" s="247"/>
      <c r="T45" s="247"/>
      <c r="U45" s="247"/>
      <c r="V45" s="247"/>
      <c r="W45" s="247"/>
      <c r="X45" s="247"/>
      <c r="Y45" s="247"/>
      <c r="Z45" s="247"/>
      <c r="AA45" s="247"/>
      <c r="AB45" s="247"/>
      <c r="AC45" s="247"/>
      <c r="AD45" s="247"/>
      <c r="AE45" s="247"/>
      <c r="AF45" s="247"/>
      <c r="AG45" s="247"/>
      <c r="AH45" s="247"/>
      <c r="AI45" s="247"/>
      <c r="AJ45" s="247"/>
      <c r="AK45" s="247"/>
      <c r="AL45" s="247"/>
      <c r="AM45" s="247"/>
      <c r="AN45" s="247"/>
      <c r="AO45" s="247"/>
      <c r="AP45" s="248"/>
      <c r="AQ45" s="249"/>
      <c r="AR45" s="249"/>
      <c r="AS45" s="249"/>
      <c r="AT45" s="249"/>
      <c r="AU45" s="249"/>
      <c r="AV45" s="249"/>
      <c r="AW45" s="249"/>
      <c r="AX45" s="249"/>
      <c r="AY45" s="249"/>
      <c r="AZ45" s="249"/>
      <c r="BA45" s="249"/>
      <c r="BB45" s="249"/>
      <c r="BC45" s="249"/>
      <c r="BD45" s="249"/>
      <c r="BE45" s="249"/>
      <c r="BF45" s="249"/>
      <c r="BG45" s="249"/>
      <c r="BH45" s="249"/>
      <c r="BI45" s="249"/>
      <c r="BJ45" s="249"/>
      <c r="BK45" s="249"/>
      <c r="BL45" s="249"/>
      <c r="BM45" s="249"/>
      <c r="BN45" s="249"/>
      <c r="BO45" s="249"/>
      <c r="BP45" s="249"/>
      <c r="BQ45" s="249"/>
      <c r="BR45" s="250"/>
      <c r="BS45" s="250"/>
      <c r="BT45" s="250"/>
      <c r="BU45" s="250"/>
      <c r="BV45" s="250"/>
      <c r="BW45" s="250"/>
      <c r="BX45" s="250"/>
      <c r="BY45" s="250"/>
      <c r="BZ45" s="250"/>
      <c r="CA45" s="250"/>
      <c r="CB45" s="250"/>
      <c r="CC45" s="250"/>
      <c r="CD45" s="250"/>
      <c r="CE45" s="250"/>
      <c r="CF45" s="250"/>
      <c r="CG45" s="250"/>
      <c r="CH45" s="250"/>
      <c r="CI45" s="250"/>
      <c r="CJ45" s="250"/>
      <c r="CK45" s="250"/>
      <c r="CL45" s="250"/>
      <c r="CM45" s="250"/>
      <c r="CN45" s="250"/>
      <c r="CO45" s="250"/>
      <c r="CP45" s="250"/>
      <c r="CQ45" s="250"/>
      <c r="CR45" s="250"/>
      <c r="CS45" s="250"/>
      <c r="CT45" s="250"/>
      <c r="CU45" s="250"/>
      <c r="CV45" s="250"/>
      <c r="CW45" s="250"/>
      <c r="CX45" s="250"/>
      <c r="CY45" s="251"/>
      <c r="CZ45" s="174"/>
      <c r="DA45" s="175"/>
      <c r="DB45" s="175"/>
      <c r="DC45" s="175"/>
      <c r="DD45" s="175"/>
      <c r="DE45" s="175"/>
      <c r="DF45" s="175"/>
      <c r="DG45" s="175"/>
      <c r="DH45" s="175"/>
      <c r="DI45" s="175"/>
      <c r="DJ45" s="175"/>
      <c r="DK45" s="175"/>
      <c r="DL45" s="176"/>
      <c r="DM45" s="176"/>
      <c r="DN45" s="176"/>
      <c r="DO45" s="176"/>
      <c r="DP45" s="176"/>
      <c r="DQ45" s="176"/>
      <c r="DR45" s="176"/>
      <c r="DS45" s="176"/>
      <c r="DT45" s="176"/>
      <c r="DU45" s="176"/>
      <c r="DV45" s="176"/>
      <c r="DW45" s="176"/>
      <c r="DX45" s="176"/>
      <c r="DY45" s="176"/>
      <c r="DZ45" s="176"/>
      <c r="EA45" s="177"/>
      <c r="EB45" s="177"/>
      <c r="EC45" s="177"/>
      <c r="ED45" s="177"/>
      <c r="EE45" s="177"/>
      <c r="EF45" s="177"/>
      <c r="EG45" s="177"/>
      <c r="EH45" s="177"/>
      <c r="EI45" s="178"/>
      <c r="EJ45" s="178"/>
      <c r="EK45" s="178"/>
      <c r="EL45" s="178"/>
      <c r="EM45" s="178"/>
      <c r="EN45" s="178"/>
      <c r="EO45" s="178"/>
      <c r="EP45" s="179"/>
    </row>
    <row r="46" spans="1:146" ht="8.65" customHeight="1">
      <c r="A46" s="8"/>
      <c r="B46" s="252" t="s">
        <v>75</v>
      </c>
      <c r="C46" s="253"/>
      <c r="D46" s="253"/>
      <c r="E46" s="253"/>
      <c r="F46" s="253"/>
      <c r="G46" s="253"/>
      <c r="H46" s="253"/>
      <c r="I46" s="253"/>
      <c r="J46" s="253"/>
      <c r="K46" s="253"/>
      <c r="L46" s="253"/>
      <c r="M46" s="253"/>
      <c r="N46" s="253"/>
      <c r="O46" s="253"/>
      <c r="P46" s="253"/>
      <c r="Q46" s="253"/>
      <c r="R46" s="253"/>
      <c r="S46" s="253"/>
      <c r="T46" s="253"/>
      <c r="U46" s="253"/>
      <c r="V46" s="253"/>
      <c r="W46" s="253"/>
      <c r="X46" s="253"/>
      <c r="Y46" s="253"/>
      <c r="Z46" s="253"/>
      <c r="AA46" s="253"/>
      <c r="AB46" s="253"/>
      <c r="AC46" s="253"/>
      <c r="AD46" s="253"/>
      <c r="AE46" s="253"/>
      <c r="AF46" s="253"/>
      <c r="AG46" s="253"/>
      <c r="AH46" s="253"/>
      <c r="AI46" s="253"/>
      <c r="AJ46" s="253"/>
      <c r="AK46" s="253"/>
      <c r="AL46" s="253"/>
      <c r="AM46" s="253"/>
      <c r="AN46" s="253"/>
      <c r="AO46" s="253"/>
      <c r="AP46" s="253"/>
      <c r="AQ46" s="253"/>
      <c r="AR46" s="253"/>
      <c r="AS46" s="253"/>
      <c r="AT46" s="253"/>
      <c r="AU46" s="253"/>
      <c r="AV46" s="253"/>
      <c r="AW46" s="253"/>
      <c r="AX46" s="253"/>
      <c r="AY46" s="253"/>
      <c r="AZ46" s="253"/>
      <c r="BA46" s="253"/>
      <c r="BB46" s="253"/>
      <c r="BC46" s="253"/>
      <c r="BD46" s="253"/>
      <c r="BE46" s="253"/>
      <c r="BF46" s="253"/>
      <c r="BG46" s="253"/>
      <c r="BH46" s="253"/>
      <c r="BI46" s="253"/>
      <c r="BJ46" s="253"/>
      <c r="BK46" s="253"/>
      <c r="BL46" s="253"/>
      <c r="BM46" s="253"/>
      <c r="BN46" s="253"/>
      <c r="BO46" s="253"/>
      <c r="BP46" s="253"/>
      <c r="BQ46" s="253"/>
      <c r="BR46" s="253"/>
      <c r="BS46" s="253"/>
      <c r="BT46" s="253"/>
      <c r="BU46" s="253"/>
      <c r="BV46" s="253"/>
      <c r="BW46" s="253"/>
      <c r="BX46" s="253"/>
      <c r="BY46" s="253"/>
      <c r="BZ46" s="253"/>
      <c r="CA46" s="253"/>
      <c r="CB46" s="253"/>
      <c r="CC46" s="253"/>
      <c r="CD46" s="253"/>
      <c r="CE46" s="253"/>
      <c r="CF46" s="253"/>
      <c r="CG46" s="253"/>
      <c r="CH46" s="253"/>
      <c r="CI46" s="253"/>
      <c r="CJ46" s="253"/>
      <c r="CK46" s="253"/>
      <c r="CL46" s="253"/>
      <c r="CM46" s="253"/>
      <c r="CN46" s="253"/>
      <c r="CO46" s="253"/>
      <c r="CP46" s="253"/>
      <c r="CQ46" s="253"/>
      <c r="CR46" s="253"/>
      <c r="CS46" s="253"/>
      <c r="CT46" s="253"/>
      <c r="CU46" s="253"/>
      <c r="CV46" s="253"/>
      <c r="CW46" s="253"/>
      <c r="CX46" s="253"/>
      <c r="CY46" s="254"/>
      <c r="CZ46" s="255" t="s">
        <v>76</v>
      </c>
      <c r="DA46" s="256"/>
      <c r="DB46" s="256"/>
      <c r="DC46" s="256"/>
      <c r="DD46" s="256"/>
      <c r="DE46" s="256"/>
      <c r="DF46" s="256"/>
      <c r="DG46" s="256"/>
      <c r="DH46" s="256"/>
      <c r="DI46" s="256"/>
      <c r="DJ46" s="256"/>
      <c r="DK46" s="256"/>
      <c r="DL46" s="176" t="s">
        <v>43</v>
      </c>
      <c r="DM46" s="176"/>
      <c r="DN46" s="176"/>
      <c r="DO46" s="176"/>
      <c r="DP46" s="176"/>
      <c r="DQ46" s="176"/>
      <c r="DR46" s="176"/>
      <c r="DS46" s="176"/>
      <c r="DT46" s="176"/>
      <c r="DU46" s="176"/>
      <c r="DV46" s="176"/>
      <c r="DW46" s="176"/>
      <c r="DX46" s="176"/>
      <c r="DY46" s="176"/>
      <c r="DZ46" s="176"/>
      <c r="EA46" s="177">
        <v>2.64</v>
      </c>
      <c r="EB46" s="177"/>
      <c r="EC46" s="177"/>
      <c r="ED46" s="177"/>
      <c r="EE46" s="177"/>
      <c r="EF46" s="177"/>
      <c r="EG46" s="177"/>
      <c r="EH46" s="177"/>
      <c r="EI46" s="178"/>
      <c r="EJ46" s="178"/>
      <c r="EK46" s="178"/>
      <c r="EL46" s="178"/>
      <c r="EM46" s="178"/>
      <c r="EN46" s="178"/>
      <c r="EO46" s="178"/>
      <c r="EP46" s="179"/>
    </row>
    <row r="47" spans="1:146" ht="8.65" customHeight="1" thickBot="1">
      <c r="A47" s="8"/>
      <c r="B47" s="257"/>
      <c r="C47" s="258"/>
      <c r="D47" s="258"/>
      <c r="E47" s="258"/>
      <c r="F47" s="258"/>
      <c r="G47" s="258"/>
      <c r="H47" s="258"/>
      <c r="I47" s="258"/>
      <c r="J47" s="258"/>
      <c r="K47" s="258"/>
      <c r="L47" s="258"/>
      <c r="M47" s="258"/>
      <c r="N47" s="258"/>
      <c r="O47" s="258"/>
      <c r="P47" s="258"/>
      <c r="Q47" s="258"/>
      <c r="R47" s="258"/>
      <c r="S47" s="258"/>
      <c r="T47" s="258"/>
      <c r="U47" s="258"/>
      <c r="V47" s="258"/>
      <c r="W47" s="258"/>
      <c r="X47" s="258"/>
      <c r="Y47" s="258"/>
      <c r="Z47" s="258"/>
      <c r="AA47" s="258"/>
      <c r="AB47" s="258"/>
      <c r="AC47" s="258"/>
      <c r="AD47" s="258"/>
      <c r="AE47" s="258"/>
      <c r="AF47" s="258"/>
      <c r="AG47" s="258"/>
      <c r="AH47" s="258"/>
      <c r="AI47" s="258"/>
      <c r="AJ47" s="258"/>
      <c r="AK47" s="258"/>
      <c r="AL47" s="258"/>
      <c r="AM47" s="258"/>
      <c r="AN47" s="258"/>
      <c r="AO47" s="258"/>
      <c r="AP47" s="258"/>
      <c r="AQ47" s="258"/>
      <c r="AR47" s="258"/>
      <c r="AS47" s="258"/>
      <c r="AT47" s="258"/>
      <c r="AU47" s="258"/>
      <c r="AV47" s="258"/>
      <c r="AW47" s="258"/>
      <c r="AX47" s="258"/>
      <c r="AY47" s="258"/>
      <c r="AZ47" s="258"/>
      <c r="BA47" s="258"/>
      <c r="BB47" s="258"/>
      <c r="BC47" s="258"/>
      <c r="BD47" s="258"/>
      <c r="BE47" s="258"/>
      <c r="BF47" s="258"/>
      <c r="BG47" s="258"/>
      <c r="BH47" s="258"/>
      <c r="BI47" s="258"/>
      <c r="BJ47" s="258"/>
      <c r="BK47" s="258"/>
      <c r="BL47" s="258"/>
      <c r="BM47" s="258"/>
      <c r="BN47" s="258"/>
      <c r="BO47" s="258"/>
      <c r="BP47" s="258"/>
      <c r="BQ47" s="258"/>
      <c r="BR47" s="258"/>
      <c r="BS47" s="258"/>
      <c r="BT47" s="258"/>
      <c r="BU47" s="258"/>
      <c r="BV47" s="258"/>
      <c r="BW47" s="258"/>
      <c r="BX47" s="258"/>
      <c r="BY47" s="258"/>
      <c r="BZ47" s="258"/>
      <c r="CA47" s="258"/>
      <c r="CB47" s="258"/>
      <c r="CC47" s="258"/>
      <c r="CD47" s="258"/>
      <c r="CE47" s="258"/>
      <c r="CF47" s="258"/>
      <c r="CG47" s="258"/>
      <c r="CH47" s="258"/>
      <c r="CI47" s="258"/>
      <c r="CJ47" s="258"/>
      <c r="CK47" s="258"/>
      <c r="CL47" s="258"/>
      <c r="CM47" s="258"/>
      <c r="CN47" s="258"/>
      <c r="CO47" s="258"/>
      <c r="CP47" s="258"/>
      <c r="CQ47" s="258"/>
      <c r="CR47" s="258"/>
      <c r="CS47" s="258"/>
      <c r="CT47" s="258"/>
      <c r="CU47" s="258"/>
      <c r="CV47" s="258"/>
      <c r="CW47" s="258"/>
      <c r="CX47" s="258"/>
      <c r="CY47" s="259"/>
      <c r="CZ47" s="255"/>
      <c r="DA47" s="256"/>
      <c r="DB47" s="256"/>
      <c r="DC47" s="256"/>
      <c r="DD47" s="256"/>
      <c r="DE47" s="256"/>
      <c r="DF47" s="256"/>
      <c r="DG47" s="256"/>
      <c r="DH47" s="256"/>
      <c r="DI47" s="256"/>
      <c r="DJ47" s="256"/>
      <c r="DK47" s="256"/>
      <c r="DL47" s="176"/>
      <c r="DM47" s="176"/>
      <c r="DN47" s="176"/>
      <c r="DO47" s="176"/>
      <c r="DP47" s="176"/>
      <c r="DQ47" s="176"/>
      <c r="DR47" s="176"/>
      <c r="DS47" s="176"/>
      <c r="DT47" s="176"/>
      <c r="DU47" s="176"/>
      <c r="DV47" s="176"/>
      <c r="DW47" s="176"/>
      <c r="DX47" s="176"/>
      <c r="DY47" s="176"/>
      <c r="DZ47" s="176"/>
      <c r="EA47" s="177"/>
      <c r="EB47" s="177"/>
      <c r="EC47" s="177"/>
      <c r="ED47" s="177"/>
      <c r="EE47" s="177"/>
      <c r="EF47" s="177"/>
      <c r="EG47" s="177"/>
      <c r="EH47" s="177"/>
      <c r="EI47" s="178"/>
      <c r="EJ47" s="178"/>
      <c r="EK47" s="178"/>
      <c r="EL47" s="178"/>
      <c r="EM47" s="178"/>
      <c r="EN47" s="178"/>
      <c r="EO47" s="178"/>
      <c r="EP47" s="179"/>
    </row>
    <row r="48" spans="1:146" ht="8.65" customHeight="1" thickTop="1">
      <c r="A48" s="8"/>
      <c r="B48" s="23" t="s">
        <v>77</v>
      </c>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23" t="s">
        <v>78</v>
      </c>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7"/>
      <c r="BR48" s="23" t="s">
        <v>79</v>
      </c>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7"/>
      <c r="CZ48" s="255"/>
      <c r="DA48" s="256"/>
      <c r="DB48" s="256"/>
      <c r="DC48" s="256"/>
      <c r="DD48" s="256"/>
      <c r="DE48" s="256"/>
      <c r="DF48" s="256"/>
      <c r="DG48" s="256"/>
      <c r="DH48" s="256"/>
      <c r="DI48" s="256"/>
      <c r="DJ48" s="256"/>
      <c r="DK48" s="256"/>
      <c r="DL48" s="176" t="s">
        <v>47</v>
      </c>
      <c r="DM48" s="176"/>
      <c r="DN48" s="176"/>
      <c r="DO48" s="176"/>
      <c r="DP48" s="176"/>
      <c r="DQ48" s="176"/>
      <c r="DR48" s="176"/>
      <c r="DS48" s="176"/>
      <c r="DT48" s="176"/>
      <c r="DU48" s="176"/>
      <c r="DV48" s="176"/>
      <c r="DW48" s="176"/>
      <c r="DX48" s="176"/>
      <c r="DY48" s="176"/>
      <c r="DZ48" s="176"/>
      <c r="EA48" s="177">
        <v>2.73</v>
      </c>
      <c r="EB48" s="177"/>
      <c r="EC48" s="177"/>
      <c r="ED48" s="177"/>
      <c r="EE48" s="177"/>
      <c r="EF48" s="177"/>
      <c r="EG48" s="177"/>
      <c r="EH48" s="177"/>
      <c r="EI48" s="178"/>
      <c r="EJ48" s="178"/>
      <c r="EK48" s="178"/>
      <c r="EL48" s="178"/>
      <c r="EM48" s="178"/>
      <c r="EN48" s="178"/>
      <c r="EO48" s="178"/>
      <c r="EP48" s="179"/>
    </row>
    <row r="49" spans="1:146" ht="8.65" customHeight="1">
      <c r="A49" s="8"/>
      <c r="B49" s="260"/>
      <c r="C49" s="261"/>
      <c r="D49" s="261"/>
      <c r="E49" s="261"/>
      <c r="F49" s="261"/>
      <c r="G49" s="261"/>
      <c r="H49" s="261"/>
      <c r="I49" s="261"/>
      <c r="J49" s="261"/>
      <c r="K49" s="261"/>
      <c r="L49" s="261"/>
      <c r="M49" s="261"/>
      <c r="N49" s="261"/>
      <c r="O49" s="261"/>
      <c r="P49" s="261"/>
      <c r="Q49" s="261"/>
      <c r="R49" s="261"/>
      <c r="S49" s="261"/>
      <c r="T49" s="261"/>
      <c r="U49" s="261"/>
      <c r="V49" s="261"/>
      <c r="W49" s="261"/>
      <c r="X49" s="261"/>
      <c r="Y49" s="261"/>
      <c r="Z49" s="261"/>
      <c r="AA49" s="261"/>
      <c r="AB49" s="261"/>
      <c r="AC49" s="261"/>
      <c r="AD49" s="261"/>
      <c r="AE49" s="261"/>
      <c r="AF49" s="261"/>
      <c r="AG49" s="261"/>
      <c r="AH49" s="261"/>
      <c r="AI49" s="261"/>
      <c r="AJ49" s="261"/>
      <c r="AK49" s="261"/>
      <c r="AL49" s="261"/>
      <c r="AM49" s="261"/>
      <c r="AN49" s="261"/>
      <c r="AO49" s="261"/>
      <c r="AP49" s="261"/>
      <c r="AQ49" s="260"/>
      <c r="AR49" s="261"/>
      <c r="AS49" s="261"/>
      <c r="AT49" s="261"/>
      <c r="AU49" s="261"/>
      <c r="AV49" s="261"/>
      <c r="AW49" s="261"/>
      <c r="AX49" s="261"/>
      <c r="AY49" s="261"/>
      <c r="AZ49" s="261"/>
      <c r="BA49" s="261"/>
      <c r="BB49" s="261"/>
      <c r="BC49" s="261"/>
      <c r="BD49" s="261"/>
      <c r="BE49" s="261"/>
      <c r="BF49" s="261"/>
      <c r="BG49" s="261"/>
      <c r="BH49" s="261"/>
      <c r="BI49" s="261"/>
      <c r="BJ49" s="261"/>
      <c r="BK49" s="261"/>
      <c r="BL49" s="261"/>
      <c r="BM49" s="261"/>
      <c r="BN49" s="261"/>
      <c r="BO49" s="261"/>
      <c r="BP49" s="261"/>
      <c r="BQ49" s="262"/>
      <c r="BR49" s="260"/>
      <c r="BS49" s="261"/>
      <c r="BT49" s="261"/>
      <c r="BU49" s="261"/>
      <c r="BV49" s="261"/>
      <c r="BW49" s="261"/>
      <c r="BX49" s="261"/>
      <c r="BY49" s="261"/>
      <c r="BZ49" s="261"/>
      <c r="CA49" s="261"/>
      <c r="CB49" s="261"/>
      <c r="CC49" s="261"/>
      <c r="CD49" s="261"/>
      <c r="CE49" s="261"/>
      <c r="CF49" s="261"/>
      <c r="CG49" s="261"/>
      <c r="CH49" s="261"/>
      <c r="CI49" s="261"/>
      <c r="CJ49" s="261"/>
      <c r="CK49" s="261"/>
      <c r="CL49" s="261"/>
      <c r="CM49" s="261"/>
      <c r="CN49" s="261"/>
      <c r="CO49" s="261"/>
      <c r="CP49" s="261"/>
      <c r="CQ49" s="261"/>
      <c r="CR49" s="261"/>
      <c r="CS49" s="261"/>
      <c r="CT49" s="261"/>
      <c r="CU49" s="261"/>
      <c r="CV49" s="261"/>
      <c r="CW49" s="261"/>
      <c r="CX49" s="261"/>
      <c r="CY49" s="262"/>
      <c r="CZ49" s="255"/>
      <c r="DA49" s="256"/>
      <c r="DB49" s="256"/>
      <c r="DC49" s="256"/>
      <c r="DD49" s="256"/>
      <c r="DE49" s="256"/>
      <c r="DF49" s="256"/>
      <c r="DG49" s="256"/>
      <c r="DH49" s="256"/>
      <c r="DI49" s="256"/>
      <c r="DJ49" s="256"/>
      <c r="DK49" s="256"/>
      <c r="DL49" s="176"/>
      <c r="DM49" s="176"/>
      <c r="DN49" s="176"/>
      <c r="DO49" s="176"/>
      <c r="DP49" s="176"/>
      <c r="DQ49" s="176"/>
      <c r="DR49" s="176"/>
      <c r="DS49" s="176"/>
      <c r="DT49" s="176"/>
      <c r="DU49" s="176"/>
      <c r="DV49" s="176"/>
      <c r="DW49" s="176"/>
      <c r="DX49" s="176"/>
      <c r="DY49" s="176"/>
      <c r="DZ49" s="176"/>
      <c r="EA49" s="177"/>
      <c r="EB49" s="177"/>
      <c r="EC49" s="177"/>
      <c r="ED49" s="177"/>
      <c r="EE49" s="177"/>
      <c r="EF49" s="177"/>
      <c r="EG49" s="177"/>
      <c r="EH49" s="177"/>
      <c r="EI49" s="178"/>
      <c r="EJ49" s="178"/>
      <c r="EK49" s="178"/>
      <c r="EL49" s="178"/>
      <c r="EM49" s="178"/>
      <c r="EN49" s="178"/>
      <c r="EO49" s="178"/>
      <c r="EP49" s="179"/>
    </row>
    <row r="50" spans="1:146" ht="8.65" customHeight="1">
      <c r="A50" s="263">
        <v>3.56</v>
      </c>
      <c r="B50" s="264" t="str">
        <f>"        (노) x "&amp;A50</f>
        <v xml:space="preserve">        (노) x 3.56</v>
      </c>
      <c r="C50" s="265"/>
      <c r="D50" s="265"/>
      <c r="E50" s="265"/>
      <c r="F50" s="265"/>
      <c r="G50" s="265"/>
      <c r="H50" s="265"/>
      <c r="I50" s="265"/>
      <c r="J50" s="265"/>
      <c r="K50" s="265"/>
      <c r="L50" s="265"/>
      <c r="M50" s="265"/>
      <c r="N50" s="265"/>
      <c r="O50" s="265"/>
      <c r="P50" s="265"/>
      <c r="Q50" s="265"/>
      <c r="R50" s="265"/>
      <c r="S50" s="265"/>
      <c r="T50" s="265"/>
      <c r="U50" s="265"/>
      <c r="V50" s="265"/>
      <c r="W50" s="265"/>
      <c r="X50" s="265"/>
      <c r="Y50" s="265"/>
      <c r="Z50" s="265"/>
      <c r="AA50" s="265"/>
      <c r="AB50" s="265"/>
      <c r="AC50" s="265"/>
      <c r="AD50" s="265"/>
      <c r="AE50" s="265"/>
      <c r="AF50" s="265"/>
      <c r="AG50" s="265"/>
      <c r="AH50" s="265"/>
      <c r="AI50" s="265"/>
      <c r="AJ50" s="265"/>
      <c r="AK50" s="265"/>
      <c r="AL50" s="265"/>
      <c r="AM50" s="265"/>
      <c r="AN50" s="265"/>
      <c r="AO50" s="265"/>
      <c r="AP50" s="266"/>
      <c r="AQ50" s="267" t="s">
        <v>12</v>
      </c>
      <c r="AR50" s="138"/>
      <c r="AS50" s="138"/>
      <c r="AT50" s="138"/>
      <c r="AU50" s="138"/>
      <c r="AV50" s="138"/>
      <c r="AW50" s="138"/>
      <c r="AX50" s="138"/>
      <c r="AY50" s="138"/>
      <c r="AZ50" s="138"/>
      <c r="BA50" s="138"/>
      <c r="BB50" s="138"/>
      <c r="BC50" s="138"/>
      <c r="BD50" s="138"/>
      <c r="BE50" s="138"/>
      <c r="BF50" s="138"/>
      <c r="BG50" s="138"/>
      <c r="BH50" s="138"/>
      <c r="BI50" s="138"/>
      <c r="BJ50" s="138"/>
      <c r="BK50" s="138"/>
      <c r="BL50" s="138"/>
      <c r="BM50" s="138"/>
      <c r="BN50" s="138"/>
      <c r="BO50" s="138"/>
      <c r="BP50" s="138"/>
      <c r="BQ50" s="139"/>
      <c r="BR50" s="268" t="s">
        <v>12</v>
      </c>
      <c r="BS50" s="133"/>
      <c r="BT50" s="133"/>
      <c r="BU50" s="133"/>
      <c r="BV50" s="133"/>
      <c r="BW50" s="133"/>
      <c r="BX50" s="133"/>
      <c r="BY50" s="133"/>
      <c r="BZ50" s="133"/>
      <c r="CA50" s="133"/>
      <c r="CB50" s="133"/>
      <c r="CC50" s="133"/>
      <c r="CD50" s="133"/>
      <c r="CE50" s="133"/>
      <c r="CF50" s="133"/>
      <c r="CG50" s="133"/>
      <c r="CH50" s="133"/>
      <c r="CI50" s="133"/>
      <c r="CJ50" s="133"/>
      <c r="CK50" s="133"/>
      <c r="CL50" s="133"/>
      <c r="CM50" s="133"/>
      <c r="CN50" s="133"/>
      <c r="CO50" s="133"/>
      <c r="CP50" s="133"/>
      <c r="CQ50" s="133"/>
      <c r="CR50" s="133"/>
      <c r="CS50" s="133"/>
      <c r="CT50" s="133"/>
      <c r="CU50" s="133"/>
      <c r="CV50" s="133"/>
      <c r="CW50" s="133"/>
      <c r="CX50" s="133"/>
      <c r="CY50" s="135"/>
      <c r="CZ50" s="255"/>
      <c r="DA50" s="256"/>
      <c r="DB50" s="256"/>
      <c r="DC50" s="256"/>
      <c r="DD50" s="256"/>
      <c r="DE50" s="256"/>
      <c r="DF50" s="256"/>
      <c r="DG50" s="256"/>
      <c r="DH50" s="256"/>
      <c r="DI50" s="256"/>
      <c r="DJ50" s="256"/>
      <c r="DK50" s="256"/>
      <c r="DL50" s="176" t="s">
        <v>64</v>
      </c>
      <c r="DM50" s="176"/>
      <c r="DN50" s="176"/>
      <c r="DO50" s="176"/>
      <c r="DP50" s="176"/>
      <c r="DQ50" s="176"/>
      <c r="DR50" s="176"/>
      <c r="DS50" s="176"/>
      <c r="DT50" s="176"/>
      <c r="DU50" s="176"/>
      <c r="DV50" s="176"/>
      <c r="DW50" s="176"/>
      <c r="DX50" s="176"/>
      <c r="DY50" s="176"/>
      <c r="DZ50" s="176"/>
      <c r="EA50" s="177">
        <v>3.39</v>
      </c>
      <c r="EB50" s="177"/>
      <c r="EC50" s="177"/>
      <c r="ED50" s="177"/>
      <c r="EE50" s="177"/>
      <c r="EF50" s="177"/>
      <c r="EG50" s="177"/>
      <c r="EH50" s="177"/>
      <c r="EI50" s="178"/>
      <c r="EJ50" s="178"/>
      <c r="EK50" s="178"/>
      <c r="EL50" s="178"/>
      <c r="EM50" s="178"/>
      <c r="EN50" s="178"/>
      <c r="EO50" s="178"/>
      <c r="EP50" s="179"/>
    </row>
    <row r="51" spans="1:146" ht="8.65" customHeight="1">
      <c r="A51" s="8"/>
      <c r="B51" s="269"/>
      <c r="C51" s="270"/>
      <c r="D51" s="270"/>
      <c r="E51" s="270"/>
      <c r="F51" s="270"/>
      <c r="G51" s="270"/>
      <c r="H51" s="270"/>
      <c r="I51" s="270"/>
      <c r="J51" s="270"/>
      <c r="K51" s="270"/>
      <c r="L51" s="270"/>
      <c r="M51" s="270"/>
      <c r="N51" s="270"/>
      <c r="O51" s="270"/>
      <c r="P51" s="270"/>
      <c r="Q51" s="270"/>
      <c r="R51" s="270"/>
      <c r="S51" s="270"/>
      <c r="T51" s="270"/>
      <c r="U51" s="270"/>
      <c r="V51" s="270"/>
      <c r="W51" s="270"/>
      <c r="X51" s="270"/>
      <c r="Y51" s="270"/>
      <c r="Z51" s="270"/>
      <c r="AA51" s="270"/>
      <c r="AB51" s="270"/>
      <c r="AC51" s="270"/>
      <c r="AD51" s="270"/>
      <c r="AE51" s="270"/>
      <c r="AF51" s="270"/>
      <c r="AG51" s="270"/>
      <c r="AH51" s="270"/>
      <c r="AI51" s="270"/>
      <c r="AJ51" s="270"/>
      <c r="AK51" s="270"/>
      <c r="AL51" s="270"/>
      <c r="AM51" s="270"/>
      <c r="AN51" s="270"/>
      <c r="AO51" s="270"/>
      <c r="AP51" s="271"/>
      <c r="AQ51" s="267"/>
      <c r="AR51" s="138"/>
      <c r="AS51" s="138"/>
      <c r="AT51" s="138"/>
      <c r="AU51" s="138"/>
      <c r="AV51" s="138"/>
      <c r="AW51" s="138"/>
      <c r="AX51" s="138"/>
      <c r="AY51" s="138"/>
      <c r="AZ51" s="138"/>
      <c r="BA51" s="138"/>
      <c r="BB51" s="138"/>
      <c r="BC51" s="138"/>
      <c r="BD51" s="138"/>
      <c r="BE51" s="138"/>
      <c r="BF51" s="138"/>
      <c r="BG51" s="138"/>
      <c r="BH51" s="138"/>
      <c r="BI51" s="138"/>
      <c r="BJ51" s="138"/>
      <c r="BK51" s="138"/>
      <c r="BL51" s="138"/>
      <c r="BM51" s="138"/>
      <c r="BN51" s="138"/>
      <c r="BO51" s="138"/>
      <c r="BP51" s="138"/>
      <c r="BQ51" s="139"/>
      <c r="BR51" s="272"/>
      <c r="BS51" s="163"/>
      <c r="BT51" s="163"/>
      <c r="BU51" s="163"/>
      <c r="BV51" s="163"/>
      <c r="BW51" s="163"/>
      <c r="BX51" s="163"/>
      <c r="BY51" s="163"/>
      <c r="BZ51" s="163"/>
      <c r="CA51" s="163"/>
      <c r="CB51" s="163"/>
      <c r="CC51" s="163"/>
      <c r="CD51" s="163"/>
      <c r="CE51" s="163"/>
      <c r="CF51" s="163"/>
      <c r="CG51" s="163"/>
      <c r="CH51" s="163"/>
      <c r="CI51" s="163"/>
      <c r="CJ51" s="163"/>
      <c r="CK51" s="163"/>
      <c r="CL51" s="163"/>
      <c r="CM51" s="163"/>
      <c r="CN51" s="163"/>
      <c r="CO51" s="163"/>
      <c r="CP51" s="163"/>
      <c r="CQ51" s="163"/>
      <c r="CR51" s="163"/>
      <c r="CS51" s="163"/>
      <c r="CT51" s="163"/>
      <c r="CU51" s="163"/>
      <c r="CV51" s="163"/>
      <c r="CW51" s="163"/>
      <c r="CX51" s="163"/>
      <c r="CY51" s="165"/>
      <c r="CZ51" s="255"/>
      <c r="DA51" s="256"/>
      <c r="DB51" s="256"/>
      <c r="DC51" s="256"/>
      <c r="DD51" s="256"/>
      <c r="DE51" s="256"/>
      <c r="DF51" s="256"/>
      <c r="DG51" s="256"/>
      <c r="DH51" s="256"/>
      <c r="DI51" s="256"/>
      <c r="DJ51" s="256"/>
      <c r="DK51" s="256"/>
      <c r="DL51" s="176"/>
      <c r="DM51" s="176"/>
      <c r="DN51" s="176"/>
      <c r="DO51" s="176"/>
      <c r="DP51" s="176"/>
      <c r="DQ51" s="176"/>
      <c r="DR51" s="176"/>
      <c r="DS51" s="176"/>
      <c r="DT51" s="176"/>
      <c r="DU51" s="176"/>
      <c r="DV51" s="176"/>
      <c r="DW51" s="176"/>
      <c r="DX51" s="176"/>
      <c r="DY51" s="176"/>
      <c r="DZ51" s="176"/>
      <c r="EA51" s="177"/>
      <c r="EB51" s="177"/>
      <c r="EC51" s="177"/>
      <c r="ED51" s="177"/>
      <c r="EE51" s="177"/>
      <c r="EF51" s="177"/>
      <c r="EG51" s="177"/>
      <c r="EH51" s="177"/>
      <c r="EI51" s="178"/>
      <c r="EJ51" s="178"/>
      <c r="EK51" s="178"/>
      <c r="EL51" s="178"/>
      <c r="EM51" s="178"/>
      <c r="EN51" s="178"/>
      <c r="EO51" s="178"/>
      <c r="EP51" s="179"/>
    </row>
    <row r="52" spans="1:146" ht="8.65" customHeight="1">
      <c r="A52" s="8"/>
      <c r="B52" s="273" t="s">
        <v>80</v>
      </c>
      <c r="C52" s="274"/>
      <c r="D52" s="274"/>
      <c r="E52" s="274"/>
      <c r="F52" s="274"/>
      <c r="G52" s="274"/>
      <c r="H52" s="274"/>
      <c r="I52" s="274"/>
      <c r="J52" s="274"/>
      <c r="K52" s="274"/>
      <c r="L52" s="274"/>
      <c r="M52" s="274"/>
      <c r="N52" s="274"/>
      <c r="O52" s="274"/>
      <c r="P52" s="274"/>
      <c r="Q52" s="274"/>
      <c r="R52" s="274"/>
      <c r="S52" s="274"/>
      <c r="T52" s="274"/>
      <c r="U52" s="274"/>
      <c r="V52" s="274"/>
      <c r="W52" s="274"/>
      <c r="X52" s="274"/>
      <c r="Y52" s="274"/>
      <c r="Z52" s="274"/>
      <c r="AA52" s="274"/>
      <c r="AB52" s="274"/>
      <c r="AC52" s="274"/>
      <c r="AD52" s="274"/>
      <c r="AE52" s="274"/>
      <c r="AF52" s="274"/>
      <c r="AG52" s="274"/>
      <c r="AH52" s="274"/>
      <c r="AI52" s="274"/>
      <c r="AJ52" s="274"/>
      <c r="AK52" s="274"/>
      <c r="AL52" s="274"/>
      <c r="AM52" s="274"/>
      <c r="AN52" s="274"/>
      <c r="AO52" s="274"/>
      <c r="AP52" s="274"/>
      <c r="AQ52" s="267" t="s">
        <v>35</v>
      </c>
      <c r="AR52" s="138"/>
      <c r="AS52" s="138"/>
      <c r="AT52" s="138"/>
      <c r="AU52" s="138"/>
      <c r="AV52" s="138"/>
      <c r="AW52" s="138"/>
      <c r="AX52" s="138"/>
      <c r="AY52" s="138"/>
      <c r="AZ52" s="138"/>
      <c r="BA52" s="138"/>
      <c r="BB52" s="138"/>
      <c r="BC52" s="138"/>
      <c r="BD52" s="138"/>
      <c r="BE52" s="138"/>
      <c r="BF52" s="138"/>
      <c r="BG52" s="138"/>
      <c r="BH52" s="138"/>
      <c r="BI52" s="138"/>
      <c r="BJ52" s="138"/>
      <c r="BK52" s="138"/>
      <c r="BL52" s="138"/>
      <c r="BM52" s="275" t="s">
        <v>34</v>
      </c>
      <c r="BN52" s="275"/>
      <c r="BO52" s="275"/>
      <c r="BP52" s="275"/>
      <c r="BQ52" s="276"/>
      <c r="BR52" s="267" t="s">
        <v>81</v>
      </c>
      <c r="BS52" s="138"/>
      <c r="BT52" s="138"/>
      <c r="BU52" s="138"/>
      <c r="BV52" s="138"/>
      <c r="BW52" s="138"/>
      <c r="BX52" s="138"/>
      <c r="BY52" s="138"/>
      <c r="BZ52" s="138"/>
      <c r="CA52" s="138"/>
      <c r="CB52" s="138"/>
      <c r="CC52" s="138"/>
      <c r="CD52" s="138"/>
      <c r="CE52" s="138"/>
      <c r="CF52" s="138"/>
      <c r="CG52" s="138"/>
      <c r="CH52" s="138"/>
      <c r="CI52" s="138"/>
      <c r="CJ52" s="138"/>
      <c r="CK52" s="138"/>
      <c r="CL52" s="138"/>
      <c r="CM52" s="138"/>
      <c r="CN52" s="138"/>
      <c r="CO52" s="138"/>
      <c r="CP52" s="138"/>
      <c r="CQ52" s="138"/>
      <c r="CR52" s="138"/>
      <c r="CS52" s="138" t="s">
        <v>34</v>
      </c>
      <c r="CT52" s="138"/>
      <c r="CU52" s="138"/>
      <c r="CV52" s="138"/>
      <c r="CW52" s="138"/>
      <c r="CX52" s="138"/>
      <c r="CY52" s="139"/>
      <c r="CZ52" s="255"/>
      <c r="DA52" s="256"/>
      <c r="DB52" s="256"/>
      <c r="DC52" s="256"/>
      <c r="DD52" s="256"/>
      <c r="DE52" s="256"/>
      <c r="DF52" s="256"/>
      <c r="DG52" s="256"/>
      <c r="DH52" s="256"/>
      <c r="DI52" s="256"/>
      <c r="DJ52" s="256"/>
      <c r="DK52" s="256"/>
      <c r="DL52" s="176"/>
      <c r="DM52" s="176"/>
      <c r="DN52" s="176"/>
      <c r="DO52" s="176"/>
      <c r="DP52" s="176"/>
      <c r="DQ52" s="176"/>
      <c r="DR52" s="176"/>
      <c r="DS52" s="176"/>
      <c r="DT52" s="176"/>
      <c r="DU52" s="176"/>
      <c r="DV52" s="176"/>
      <c r="DW52" s="176"/>
      <c r="DX52" s="176"/>
      <c r="DY52" s="176"/>
      <c r="DZ52" s="176"/>
      <c r="EA52" s="177"/>
      <c r="EB52" s="177"/>
      <c r="EC52" s="177"/>
      <c r="ED52" s="177"/>
      <c r="EE52" s="177"/>
      <c r="EF52" s="177"/>
      <c r="EG52" s="177"/>
      <c r="EH52" s="177"/>
      <c r="EI52" s="178"/>
      <c r="EJ52" s="178"/>
      <c r="EK52" s="178"/>
      <c r="EL52" s="178"/>
      <c r="EM52" s="178"/>
      <c r="EN52" s="178"/>
      <c r="EO52" s="178"/>
      <c r="EP52" s="179"/>
    </row>
    <row r="53" spans="1:146" ht="8.65" customHeight="1">
      <c r="A53" s="8"/>
      <c r="B53" s="277"/>
      <c r="C53" s="278"/>
      <c r="D53" s="278"/>
      <c r="E53" s="278"/>
      <c r="F53" s="278"/>
      <c r="G53" s="278"/>
      <c r="H53" s="278"/>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67"/>
      <c r="AR53" s="138"/>
      <c r="AS53" s="138"/>
      <c r="AT53" s="138"/>
      <c r="AU53" s="138"/>
      <c r="AV53" s="138"/>
      <c r="AW53" s="138"/>
      <c r="AX53" s="138"/>
      <c r="AY53" s="138"/>
      <c r="AZ53" s="138"/>
      <c r="BA53" s="138"/>
      <c r="BB53" s="138"/>
      <c r="BC53" s="138"/>
      <c r="BD53" s="138"/>
      <c r="BE53" s="138"/>
      <c r="BF53" s="138"/>
      <c r="BG53" s="138"/>
      <c r="BH53" s="138"/>
      <c r="BI53" s="138"/>
      <c r="BJ53" s="138"/>
      <c r="BK53" s="138"/>
      <c r="BL53" s="138"/>
      <c r="BM53" s="275"/>
      <c r="BN53" s="275"/>
      <c r="BO53" s="275"/>
      <c r="BP53" s="275"/>
      <c r="BQ53" s="276"/>
      <c r="BR53" s="267"/>
      <c r="BS53" s="138"/>
      <c r="BT53" s="138"/>
      <c r="BU53" s="138"/>
      <c r="BV53" s="138"/>
      <c r="BW53" s="138"/>
      <c r="BX53" s="138"/>
      <c r="BY53" s="138"/>
      <c r="BZ53" s="138"/>
      <c r="CA53" s="138"/>
      <c r="CB53" s="138"/>
      <c r="CC53" s="138"/>
      <c r="CD53" s="138"/>
      <c r="CE53" s="138"/>
      <c r="CF53" s="138"/>
      <c r="CG53" s="138"/>
      <c r="CH53" s="138"/>
      <c r="CI53" s="138"/>
      <c r="CJ53" s="138"/>
      <c r="CK53" s="138"/>
      <c r="CL53" s="138"/>
      <c r="CM53" s="138"/>
      <c r="CN53" s="138"/>
      <c r="CO53" s="138"/>
      <c r="CP53" s="138"/>
      <c r="CQ53" s="138"/>
      <c r="CR53" s="138"/>
      <c r="CS53" s="138"/>
      <c r="CT53" s="138"/>
      <c r="CU53" s="138"/>
      <c r="CV53" s="138"/>
      <c r="CW53" s="138"/>
      <c r="CX53" s="138"/>
      <c r="CY53" s="139"/>
      <c r="CZ53" s="255"/>
      <c r="DA53" s="256"/>
      <c r="DB53" s="256"/>
      <c r="DC53" s="256"/>
      <c r="DD53" s="256"/>
      <c r="DE53" s="256"/>
      <c r="DF53" s="256"/>
      <c r="DG53" s="256"/>
      <c r="DH53" s="256"/>
      <c r="DI53" s="256"/>
      <c r="DJ53" s="256"/>
      <c r="DK53" s="256"/>
      <c r="DL53" s="176"/>
      <c r="DM53" s="176"/>
      <c r="DN53" s="176"/>
      <c r="DO53" s="176"/>
      <c r="DP53" s="176"/>
      <c r="DQ53" s="176"/>
      <c r="DR53" s="176"/>
      <c r="DS53" s="176"/>
      <c r="DT53" s="176"/>
      <c r="DU53" s="176"/>
      <c r="DV53" s="176"/>
      <c r="DW53" s="176"/>
      <c r="DX53" s="176"/>
      <c r="DY53" s="176"/>
      <c r="DZ53" s="176"/>
      <c r="EA53" s="177"/>
      <c r="EB53" s="177"/>
      <c r="EC53" s="177"/>
      <c r="ED53" s="177"/>
      <c r="EE53" s="177"/>
      <c r="EF53" s="177"/>
      <c r="EG53" s="177"/>
      <c r="EH53" s="177"/>
      <c r="EI53" s="178"/>
      <c r="EJ53" s="178"/>
      <c r="EK53" s="178"/>
      <c r="EL53" s="178"/>
      <c r="EM53" s="178"/>
      <c r="EN53" s="178"/>
      <c r="EO53" s="178"/>
      <c r="EP53" s="179"/>
    </row>
    <row r="54" spans="1:146" ht="8.65" customHeight="1">
      <c r="A54" s="8"/>
      <c r="B54" s="277" t="s">
        <v>82</v>
      </c>
      <c r="C54" s="278"/>
      <c r="D54" s="278"/>
      <c r="E54" s="278"/>
      <c r="F54" s="278"/>
      <c r="G54" s="278"/>
      <c r="H54" s="278"/>
      <c r="I54" s="278"/>
      <c r="J54" s="278"/>
      <c r="K54" s="278"/>
      <c r="L54" s="278"/>
      <c r="M54" s="278"/>
      <c r="N54" s="278"/>
      <c r="O54" s="278"/>
      <c r="P54" s="278"/>
      <c r="Q54" s="278"/>
      <c r="R54" s="278"/>
      <c r="S54" s="278"/>
      <c r="T54" s="278"/>
      <c r="U54" s="278"/>
      <c r="V54" s="278"/>
      <c r="W54" s="278"/>
      <c r="X54" s="278"/>
      <c r="Y54" s="278"/>
      <c r="Z54" s="278"/>
      <c r="AA54" s="278"/>
      <c r="AB54" s="278"/>
      <c r="AC54" s="278"/>
      <c r="AD54" s="278"/>
      <c r="AE54" s="278"/>
      <c r="AF54" s="278"/>
      <c r="AG54" s="278"/>
      <c r="AH54" s="278"/>
      <c r="AI54" s="278"/>
      <c r="AJ54" s="278"/>
      <c r="AK54" s="278"/>
      <c r="AL54" s="278"/>
      <c r="AM54" s="278"/>
      <c r="AN54" s="278"/>
      <c r="AO54" s="278"/>
      <c r="AP54" s="278"/>
      <c r="AQ54" s="279" t="s">
        <v>83</v>
      </c>
      <c r="AR54" s="280"/>
      <c r="AS54" s="280"/>
      <c r="AT54" s="280"/>
      <c r="AU54" s="280"/>
      <c r="AV54" s="280"/>
      <c r="AW54" s="280"/>
      <c r="AX54" s="280"/>
      <c r="AY54" s="280"/>
      <c r="AZ54" s="280"/>
      <c r="BA54" s="280"/>
      <c r="BB54" s="280"/>
      <c r="BC54" s="280"/>
      <c r="BD54" s="280"/>
      <c r="BE54" s="280"/>
      <c r="BF54" s="280"/>
      <c r="BG54" s="280"/>
      <c r="BH54" s="280"/>
      <c r="BI54" s="280"/>
      <c r="BJ54" s="280"/>
      <c r="BK54" s="280"/>
      <c r="BL54" s="280"/>
      <c r="BM54" s="275">
        <v>0.9</v>
      </c>
      <c r="BN54" s="275"/>
      <c r="BO54" s="275"/>
      <c r="BP54" s="275"/>
      <c r="BQ54" s="276"/>
      <c r="BR54" s="281" t="s">
        <v>84</v>
      </c>
      <c r="BS54" s="176"/>
      <c r="BT54" s="176"/>
      <c r="BU54" s="176"/>
      <c r="BV54" s="176"/>
      <c r="BW54" s="176"/>
      <c r="BX54" s="176"/>
      <c r="BY54" s="176"/>
      <c r="BZ54" s="176"/>
      <c r="CA54" s="176"/>
      <c r="CB54" s="176"/>
      <c r="CC54" s="176"/>
      <c r="CD54" s="176"/>
      <c r="CE54" s="176"/>
      <c r="CF54" s="176"/>
      <c r="CG54" s="176"/>
      <c r="CH54" s="176"/>
      <c r="CI54" s="176"/>
      <c r="CJ54" s="176"/>
      <c r="CK54" s="176"/>
      <c r="CL54" s="176"/>
      <c r="CM54" s="176"/>
      <c r="CN54" s="176"/>
      <c r="CO54" s="176"/>
      <c r="CP54" s="176"/>
      <c r="CQ54" s="176"/>
      <c r="CR54" s="176"/>
      <c r="CS54" s="282">
        <v>8.1000000000000003E-2</v>
      </c>
      <c r="CT54" s="282"/>
      <c r="CU54" s="282"/>
      <c r="CV54" s="282"/>
      <c r="CW54" s="282"/>
      <c r="CX54" s="282"/>
      <c r="CY54" s="283"/>
      <c r="CZ54" s="255"/>
      <c r="DA54" s="256"/>
      <c r="DB54" s="256"/>
      <c r="DC54" s="256"/>
      <c r="DD54" s="256"/>
      <c r="DE54" s="256"/>
      <c r="DF54" s="256"/>
      <c r="DG54" s="256"/>
      <c r="DH54" s="256"/>
      <c r="DI54" s="256"/>
      <c r="DJ54" s="256"/>
      <c r="DK54" s="256"/>
      <c r="DL54" s="176" t="s">
        <v>56</v>
      </c>
      <c r="DM54" s="176"/>
      <c r="DN54" s="176"/>
      <c r="DO54" s="176"/>
      <c r="DP54" s="176"/>
      <c r="DQ54" s="176"/>
      <c r="DR54" s="176"/>
      <c r="DS54" s="176"/>
      <c r="DT54" s="176"/>
      <c r="DU54" s="176"/>
      <c r="DV54" s="176"/>
      <c r="DW54" s="176"/>
      <c r="DX54" s="176"/>
      <c r="DY54" s="176"/>
      <c r="DZ54" s="176"/>
      <c r="EA54" s="177">
        <v>1.78</v>
      </c>
      <c r="EB54" s="177"/>
      <c r="EC54" s="177"/>
      <c r="ED54" s="177"/>
      <c r="EE54" s="177"/>
      <c r="EF54" s="177"/>
      <c r="EG54" s="177"/>
      <c r="EH54" s="177"/>
      <c r="EI54" s="178"/>
      <c r="EJ54" s="178"/>
      <c r="EK54" s="178"/>
      <c r="EL54" s="178"/>
      <c r="EM54" s="178"/>
      <c r="EN54" s="178"/>
      <c r="EO54" s="178"/>
      <c r="EP54" s="179"/>
    </row>
    <row r="55" spans="1:146" ht="8.65" customHeight="1" thickBot="1">
      <c r="A55" s="8"/>
      <c r="B55" s="284"/>
      <c r="C55" s="285"/>
      <c r="D55" s="285"/>
      <c r="E55" s="285"/>
      <c r="F55" s="285"/>
      <c r="G55" s="285"/>
      <c r="H55" s="285"/>
      <c r="I55" s="285"/>
      <c r="J55" s="285"/>
      <c r="K55" s="285"/>
      <c r="L55" s="285"/>
      <c r="M55" s="285"/>
      <c r="N55" s="285"/>
      <c r="O55" s="285"/>
      <c r="P55" s="285"/>
      <c r="Q55" s="285"/>
      <c r="R55" s="285"/>
      <c r="S55" s="285"/>
      <c r="T55" s="285"/>
      <c r="U55" s="285"/>
      <c r="V55" s="285"/>
      <c r="W55" s="285"/>
      <c r="X55" s="285"/>
      <c r="Y55" s="285"/>
      <c r="Z55" s="285"/>
      <c r="AA55" s="285"/>
      <c r="AB55" s="285"/>
      <c r="AC55" s="285"/>
      <c r="AD55" s="285"/>
      <c r="AE55" s="285"/>
      <c r="AF55" s="285"/>
      <c r="AG55" s="285"/>
      <c r="AH55" s="285"/>
      <c r="AI55" s="285"/>
      <c r="AJ55" s="285"/>
      <c r="AK55" s="285"/>
      <c r="AL55" s="285"/>
      <c r="AM55" s="285"/>
      <c r="AN55" s="285"/>
      <c r="AO55" s="285"/>
      <c r="AP55" s="285"/>
      <c r="AQ55" s="279"/>
      <c r="AR55" s="280"/>
      <c r="AS55" s="280"/>
      <c r="AT55" s="280"/>
      <c r="AU55" s="280"/>
      <c r="AV55" s="280"/>
      <c r="AW55" s="280"/>
      <c r="AX55" s="280"/>
      <c r="AY55" s="280"/>
      <c r="AZ55" s="280"/>
      <c r="BA55" s="280"/>
      <c r="BB55" s="280"/>
      <c r="BC55" s="280"/>
      <c r="BD55" s="280"/>
      <c r="BE55" s="280"/>
      <c r="BF55" s="280"/>
      <c r="BG55" s="280"/>
      <c r="BH55" s="280"/>
      <c r="BI55" s="280"/>
      <c r="BJ55" s="280"/>
      <c r="BK55" s="280"/>
      <c r="BL55" s="280"/>
      <c r="BM55" s="275"/>
      <c r="BN55" s="275"/>
      <c r="BO55" s="275"/>
      <c r="BP55" s="275"/>
      <c r="BQ55" s="276"/>
      <c r="BR55" s="281"/>
      <c r="BS55" s="176"/>
      <c r="BT55" s="176"/>
      <c r="BU55" s="176"/>
      <c r="BV55" s="176"/>
      <c r="BW55" s="176"/>
      <c r="BX55" s="176"/>
      <c r="BY55" s="176"/>
      <c r="BZ55" s="176"/>
      <c r="CA55" s="176"/>
      <c r="CB55" s="176"/>
      <c r="CC55" s="176"/>
      <c r="CD55" s="176"/>
      <c r="CE55" s="176"/>
      <c r="CF55" s="176"/>
      <c r="CG55" s="176"/>
      <c r="CH55" s="176"/>
      <c r="CI55" s="176"/>
      <c r="CJ55" s="176"/>
      <c r="CK55" s="176"/>
      <c r="CL55" s="176"/>
      <c r="CM55" s="176"/>
      <c r="CN55" s="176"/>
      <c r="CO55" s="176"/>
      <c r="CP55" s="176"/>
      <c r="CQ55" s="176"/>
      <c r="CR55" s="176"/>
      <c r="CS55" s="282"/>
      <c r="CT55" s="282"/>
      <c r="CU55" s="282"/>
      <c r="CV55" s="282"/>
      <c r="CW55" s="282"/>
      <c r="CX55" s="282"/>
      <c r="CY55" s="283"/>
      <c r="CZ55" s="255"/>
      <c r="DA55" s="256"/>
      <c r="DB55" s="256"/>
      <c r="DC55" s="256"/>
      <c r="DD55" s="256"/>
      <c r="DE55" s="256"/>
      <c r="DF55" s="256"/>
      <c r="DG55" s="256"/>
      <c r="DH55" s="256"/>
      <c r="DI55" s="256"/>
      <c r="DJ55" s="256"/>
      <c r="DK55" s="256"/>
      <c r="DL55" s="176"/>
      <c r="DM55" s="176"/>
      <c r="DN55" s="176"/>
      <c r="DO55" s="176"/>
      <c r="DP55" s="176"/>
      <c r="DQ55" s="176"/>
      <c r="DR55" s="176"/>
      <c r="DS55" s="176"/>
      <c r="DT55" s="176"/>
      <c r="DU55" s="176"/>
      <c r="DV55" s="176"/>
      <c r="DW55" s="176"/>
      <c r="DX55" s="176"/>
      <c r="DY55" s="176"/>
      <c r="DZ55" s="176"/>
      <c r="EA55" s="177"/>
      <c r="EB55" s="177"/>
      <c r="EC55" s="177"/>
      <c r="ED55" s="177"/>
      <c r="EE55" s="177"/>
      <c r="EF55" s="177"/>
      <c r="EG55" s="177"/>
      <c r="EH55" s="177"/>
      <c r="EI55" s="178"/>
      <c r="EJ55" s="178"/>
      <c r="EK55" s="178"/>
      <c r="EL55" s="178"/>
      <c r="EM55" s="178"/>
      <c r="EN55" s="178"/>
      <c r="EO55" s="178"/>
      <c r="EP55" s="179"/>
    </row>
    <row r="56" spans="1:146" ht="8.65" customHeight="1" thickTop="1">
      <c r="A56" s="8"/>
      <c r="B56" s="23" t="s">
        <v>85</v>
      </c>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279" t="s">
        <v>86</v>
      </c>
      <c r="AR56" s="280"/>
      <c r="AS56" s="280"/>
      <c r="AT56" s="280"/>
      <c r="AU56" s="280"/>
      <c r="AV56" s="280"/>
      <c r="AW56" s="280"/>
      <c r="AX56" s="280"/>
      <c r="AY56" s="280"/>
      <c r="AZ56" s="280"/>
      <c r="BA56" s="280"/>
      <c r="BB56" s="280"/>
      <c r="BC56" s="280"/>
      <c r="BD56" s="280"/>
      <c r="BE56" s="280"/>
      <c r="BF56" s="280"/>
      <c r="BG56" s="280"/>
      <c r="BH56" s="280"/>
      <c r="BI56" s="280"/>
      <c r="BJ56" s="280"/>
      <c r="BK56" s="280"/>
      <c r="BL56" s="280"/>
      <c r="BM56" s="275">
        <v>0.4</v>
      </c>
      <c r="BN56" s="275"/>
      <c r="BO56" s="275"/>
      <c r="BP56" s="275"/>
      <c r="BQ56" s="276"/>
      <c r="BR56" s="281"/>
      <c r="BS56" s="176"/>
      <c r="BT56" s="176"/>
      <c r="BU56" s="176"/>
      <c r="BV56" s="176"/>
      <c r="BW56" s="176"/>
      <c r="BX56" s="176"/>
      <c r="BY56" s="176"/>
      <c r="BZ56" s="176"/>
      <c r="CA56" s="176"/>
      <c r="CB56" s="176"/>
      <c r="CC56" s="176"/>
      <c r="CD56" s="176"/>
      <c r="CE56" s="176"/>
      <c r="CF56" s="176"/>
      <c r="CG56" s="176"/>
      <c r="CH56" s="176"/>
      <c r="CI56" s="176"/>
      <c r="CJ56" s="176"/>
      <c r="CK56" s="176"/>
      <c r="CL56" s="176"/>
      <c r="CM56" s="176"/>
      <c r="CN56" s="176"/>
      <c r="CO56" s="176"/>
      <c r="CP56" s="176"/>
      <c r="CQ56" s="176"/>
      <c r="CR56" s="176"/>
      <c r="CS56" s="282"/>
      <c r="CT56" s="282"/>
      <c r="CU56" s="282"/>
      <c r="CV56" s="282"/>
      <c r="CW56" s="282"/>
      <c r="CX56" s="282"/>
      <c r="CY56" s="283"/>
      <c r="CZ56" s="286" t="s">
        <v>87</v>
      </c>
      <c r="DA56" s="287"/>
      <c r="DB56" s="287"/>
      <c r="DC56" s="287"/>
      <c r="DD56" s="287"/>
      <c r="DE56" s="287"/>
      <c r="DF56" s="287"/>
      <c r="DG56" s="287"/>
      <c r="DH56" s="287"/>
      <c r="DI56" s="287"/>
      <c r="DJ56" s="287"/>
      <c r="DK56" s="287"/>
      <c r="DL56" s="287"/>
      <c r="DM56" s="287"/>
      <c r="DN56" s="287"/>
      <c r="DO56" s="287"/>
      <c r="DP56" s="287"/>
      <c r="DQ56" s="287"/>
      <c r="DR56" s="287"/>
      <c r="DS56" s="287"/>
      <c r="DT56" s="287"/>
      <c r="DU56" s="287"/>
      <c r="DV56" s="287"/>
      <c r="DW56" s="287"/>
      <c r="DX56" s="287"/>
      <c r="DY56" s="287"/>
      <c r="DZ56" s="287"/>
      <c r="EA56" s="287"/>
      <c r="EB56" s="287"/>
      <c r="EC56" s="287"/>
      <c r="ED56" s="287"/>
      <c r="EE56" s="287"/>
      <c r="EF56" s="287"/>
      <c r="EG56" s="287"/>
      <c r="EH56" s="287"/>
      <c r="EI56" s="287"/>
      <c r="EJ56" s="287"/>
      <c r="EK56" s="287"/>
      <c r="EL56" s="287"/>
      <c r="EM56" s="287"/>
      <c r="EN56" s="287"/>
      <c r="EO56" s="287"/>
      <c r="EP56" s="288"/>
    </row>
    <row r="57" spans="1:146" ht="8.65" customHeight="1">
      <c r="A57" s="8"/>
      <c r="B57" s="260"/>
      <c r="C57" s="261"/>
      <c r="D57" s="261"/>
      <c r="E57" s="261"/>
      <c r="F57" s="261"/>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1"/>
      <c r="AE57" s="261"/>
      <c r="AF57" s="261"/>
      <c r="AG57" s="261"/>
      <c r="AH57" s="261"/>
      <c r="AI57" s="261"/>
      <c r="AJ57" s="261"/>
      <c r="AK57" s="261"/>
      <c r="AL57" s="261"/>
      <c r="AM57" s="261"/>
      <c r="AN57" s="261"/>
      <c r="AO57" s="261"/>
      <c r="AP57" s="261"/>
      <c r="AQ57" s="279"/>
      <c r="AR57" s="280"/>
      <c r="AS57" s="280"/>
      <c r="AT57" s="280"/>
      <c r="AU57" s="280"/>
      <c r="AV57" s="280"/>
      <c r="AW57" s="280"/>
      <c r="AX57" s="280"/>
      <c r="AY57" s="280"/>
      <c r="AZ57" s="280"/>
      <c r="BA57" s="280"/>
      <c r="BB57" s="280"/>
      <c r="BC57" s="280"/>
      <c r="BD57" s="280"/>
      <c r="BE57" s="280"/>
      <c r="BF57" s="280"/>
      <c r="BG57" s="280"/>
      <c r="BH57" s="280"/>
      <c r="BI57" s="280"/>
      <c r="BJ57" s="280"/>
      <c r="BK57" s="280"/>
      <c r="BL57" s="280"/>
      <c r="BM57" s="275"/>
      <c r="BN57" s="275"/>
      <c r="BO57" s="275"/>
      <c r="BP57" s="275"/>
      <c r="BQ57" s="276"/>
      <c r="BR57" s="281" t="s">
        <v>88</v>
      </c>
      <c r="BS57" s="176"/>
      <c r="BT57" s="176"/>
      <c r="BU57" s="176"/>
      <c r="BV57" s="176"/>
      <c r="BW57" s="176"/>
      <c r="BX57" s="176"/>
      <c r="BY57" s="176"/>
      <c r="BZ57" s="176"/>
      <c r="CA57" s="176"/>
      <c r="CB57" s="176"/>
      <c r="CC57" s="176"/>
      <c r="CD57" s="176"/>
      <c r="CE57" s="176"/>
      <c r="CF57" s="176"/>
      <c r="CG57" s="176"/>
      <c r="CH57" s="176"/>
      <c r="CI57" s="176"/>
      <c r="CJ57" s="176"/>
      <c r="CK57" s="176"/>
      <c r="CL57" s="176"/>
      <c r="CM57" s="176"/>
      <c r="CN57" s="176"/>
      <c r="CO57" s="176"/>
      <c r="CP57" s="176"/>
      <c r="CQ57" s="176"/>
      <c r="CR57" s="176"/>
      <c r="CS57" s="282">
        <v>0.08</v>
      </c>
      <c r="CT57" s="282"/>
      <c r="CU57" s="282"/>
      <c r="CV57" s="282"/>
      <c r="CW57" s="282"/>
      <c r="CX57" s="282"/>
      <c r="CY57" s="283"/>
      <c r="CZ57" s="289"/>
      <c r="DA57" s="290"/>
      <c r="DB57" s="290"/>
      <c r="DC57" s="290"/>
      <c r="DD57" s="290"/>
      <c r="DE57" s="290"/>
      <c r="DF57" s="290"/>
      <c r="DG57" s="290"/>
      <c r="DH57" s="290"/>
      <c r="DI57" s="290"/>
      <c r="DJ57" s="290"/>
      <c r="DK57" s="290"/>
      <c r="DL57" s="290"/>
      <c r="DM57" s="290"/>
      <c r="DN57" s="290"/>
      <c r="DO57" s="290"/>
      <c r="DP57" s="290"/>
      <c r="DQ57" s="290"/>
      <c r="DR57" s="290"/>
      <c r="DS57" s="290"/>
      <c r="DT57" s="290"/>
      <c r="DU57" s="290"/>
      <c r="DV57" s="290"/>
      <c r="DW57" s="290"/>
      <c r="DX57" s="290"/>
      <c r="DY57" s="290"/>
      <c r="DZ57" s="290"/>
      <c r="EA57" s="290"/>
      <c r="EB57" s="290"/>
      <c r="EC57" s="290"/>
      <c r="ED57" s="290"/>
      <c r="EE57" s="290"/>
      <c r="EF57" s="290"/>
      <c r="EG57" s="290"/>
      <c r="EH57" s="290"/>
      <c r="EI57" s="290"/>
      <c r="EJ57" s="290"/>
      <c r="EK57" s="290"/>
      <c r="EL57" s="290"/>
      <c r="EM57" s="290"/>
      <c r="EN57" s="290"/>
      <c r="EO57" s="290"/>
      <c r="EP57" s="291"/>
    </row>
    <row r="58" spans="1:146" ht="8.65" customHeight="1">
      <c r="A58" s="8"/>
      <c r="B58" s="267" t="s">
        <v>89</v>
      </c>
      <c r="C58" s="138"/>
      <c r="D58" s="138"/>
      <c r="E58" s="138"/>
      <c r="F58" s="138"/>
      <c r="G58" s="138"/>
      <c r="H58" s="138"/>
      <c r="I58" s="138"/>
      <c r="J58" s="138"/>
      <c r="K58" s="138"/>
      <c r="L58" s="138"/>
      <c r="M58" s="138"/>
      <c r="N58" s="138"/>
      <c r="O58" s="138"/>
      <c r="P58" s="138"/>
      <c r="Q58" s="138"/>
      <c r="R58" s="138"/>
      <c r="S58" s="138"/>
      <c r="T58" s="138"/>
      <c r="U58" s="138"/>
      <c r="V58" s="138"/>
      <c r="W58" s="138"/>
      <c r="X58" s="138"/>
      <c r="Y58" s="138"/>
      <c r="Z58" s="138"/>
      <c r="AA58" s="138"/>
      <c r="AB58" s="138"/>
      <c r="AC58" s="138"/>
      <c r="AD58" s="138"/>
      <c r="AE58" s="138"/>
      <c r="AF58" s="138"/>
      <c r="AG58" s="138"/>
      <c r="AH58" s="138"/>
      <c r="AI58" s="138"/>
      <c r="AJ58" s="138"/>
      <c r="AK58" s="138"/>
      <c r="AL58" s="138"/>
      <c r="AM58" s="138"/>
      <c r="AN58" s="138"/>
      <c r="AO58" s="138"/>
      <c r="AP58" s="139"/>
      <c r="AQ58" s="279" t="s">
        <v>90</v>
      </c>
      <c r="AR58" s="280"/>
      <c r="AS58" s="280"/>
      <c r="AT58" s="280"/>
      <c r="AU58" s="280"/>
      <c r="AV58" s="280"/>
      <c r="AW58" s="280"/>
      <c r="AX58" s="280"/>
      <c r="AY58" s="280"/>
      <c r="AZ58" s="280"/>
      <c r="BA58" s="280"/>
      <c r="BB58" s="280"/>
      <c r="BC58" s="280"/>
      <c r="BD58" s="280"/>
      <c r="BE58" s="280"/>
      <c r="BF58" s="280"/>
      <c r="BG58" s="280"/>
      <c r="BH58" s="280"/>
      <c r="BI58" s="280"/>
      <c r="BJ58" s="280"/>
      <c r="BK58" s="280"/>
      <c r="BL58" s="280"/>
      <c r="BM58" s="275">
        <v>0.5</v>
      </c>
      <c r="BN58" s="275"/>
      <c r="BO58" s="275"/>
      <c r="BP58" s="275"/>
      <c r="BQ58" s="276"/>
      <c r="BR58" s="281"/>
      <c r="BS58" s="176"/>
      <c r="BT58" s="176"/>
      <c r="BU58" s="176"/>
      <c r="BV58" s="176"/>
      <c r="BW58" s="176"/>
      <c r="BX58" s="176"/>
      <c r="BY58" s="176"/>
      <c r="BZ58" s="176"/>
      <c r="CA58" s="176"/>
      <c r="CB58" s="176"/>
      <c r="CC58" s="176"/>
      <c r="CD58" s="176"/>
      <c r="CE58" s="176"/>
      <c r="CF58" s="176"/>
      <c r="CG58" s="176"/>
      <c r="CH58" s="176"/>
      <c r="CI58" s="176"/>
      <c r="CJ58" s="176"/>
      <c r="CK58" s="176"/>
      <c r="CL58" s="176"/>
      <c r="CM58" s="176"/>
      <c r="CN58" s="176"/>
      <c r="CO58" s="176"/>
      <c r="CP58" s="176"/>
      <c r="CQ58" s="176"/>
      <c r="CR58" s="176"/>
      <c r="CS58" s="282"/>
      <c r="CT58" s="282"/>
      <c r="CU58" s="282"/>
      <c r="CV58" s="282"/>
      <c r="CW58" s="282"/>
      <c r="CX58" s="282"/>
      <c r="CY58" s="283"/>
      <c r="CZ58" s="289"/>
      <c r="DA58" s="290"/>
      <c r="DB58" s="290"/>
      <c r="DC58" s="290"/>
      <c r="DD58" s="290"/>
      <c r="DE58" s="290"/>
      <c r="DF58" s="290"/>
      <c r="DG58" s="290"/>
      <c r="DH58" s="290"/>
      <c r="DI58" s="290"/>
      <c r="DJ58" s="290"/>
      <c r="DK58" s="290"/>
      <c r="DL58" s="290"/>
      <c r="DM58" s="290"/>
      <c r="DN58" s="290"/>
      <c r="DO58" s="290"/>
      <c r="DP58" s="290"/>
      <c r="DQ58" s="290"/>
      <c r="DR58" s="290"/>
      <c r="DS58" s="290"/>
      <c r="DT58" s="290"/>
      <c r="DU58" s="290"/>
      <c r="DV58" s="290"/>
      <c r="DW58" s="290"/>
      <c r="DX58" s="290"/>
      <c r="DY58" s="290"/>
      <c r="DZ58" s="290"/>
      <c r="EA58" s="290"/>
      <c r="EB58" s="290"/>
      <c r="EC58" s="290"/>
      <c r="ED58" s="290"/>
      <c r="EE58" s="290"/>
      <c r="EF58" s="290"/>
      <c r="EG58" s="290"/>
      <c r="EH58" s="290"/>
      <c r="EI58" s="290"/>
      <c r="EJ58" s="290"/>
      <c r="EK58" s="290"/>
      <c r="EL58" s="290"/>
      <c r="EM58" s="290"/>
      <c r="EN58" s="290"/>
      <c r="EO58" s="290"/>
      <c r="EP58" s="291"/>
    </row>
    <row r="59" spans="1:146" ht="8.65" customHeight="1">
      <c r="A59" s="8"/>
      <c r="B59" s="267"/>
      <c r="C59" s="138"/>
      <c r="D59" s="138"/>
      <c r="E59" s="138"/>
      <c r="F59" s="138"/>
      <c r="G59" s="138"/>
      <c r="H59" s="138"/>
      <c r="I59" s="138"/>
      <c r="J59" s="138"/>
      <c r="K59" s="138"/>
      <c r="L59" s="138"/>
      <c r="M59" s="138"/>
      <c r="N59" s="138"/>
      <c r="O59" s="138"/>
      <c r="P59" s="138"/>
      <c r="Q59" s="138"/>
      <c r="R59" s="138"/>
      <c r="S59" s="138"/>
      <c r="T59" s="138"/>
      <c r="U59" s="138"/>
      <c r="V59" s="138"/>
      <c r="W59" s="138"/>
      <c r="X59" s="138"/>
      <c r="Y59" s="138"/>
      <c r="Z59" s="138"/>
      <c r="AA59" s="138"/>
      <c r="AB59" s="138"/>
      <c r="AC59" s="138"/>
      <c r="AD59" s="138"/>
      <c r="AE59" s="138"/>
      <c r="AF59" s="138"/>
      <c r="AG59" s="138"/>
      <c r="AH59" s="138"/>
      <c r="AI59" s="138"/>
      <c r="AJ59" s="138"/>
      <c r="AK59" s="138"/>
      <c r="AL59" s="138"/>
      <c r="AM59" s="138"/>
      <c r="AN59" s="138"/>
      <c r="AO59" s="138"/>
      <c r="AP59" s="139"/>
      <c r="AQ59" s="279"/>
      <c r="AR59" s="280"/>
      <c r="AS59" s="280"/>
      <c r="AT59" s="280"/>
      <c r="AU59" s="280"/>
      <c r="AV59" s="280"/>
      <c r="AW59" s="280"/>
      <c r="AX59" s="280"/>
      <c r="AY59" s="280"/>
      <c r="AZ59" s="280"/>
      <c r="BA59" s="280"/>
      <c r="BB59" s="280"/>
      <c r="BC59" s="280"/>
      <c r="BD59" s="280"/>
      <c r="BE59" s="280"/>
      <c r="BF59" s="280"/>
      <c r="BG59" s="280"/>
      <c r="BH59" s="280"/>
      <c r="BI59" s="280"/>
      <c r="BJ59" s="280"/>
      <c r="BK59" s="280"/>
      <c r="BL59" s="280"/>
      <c r="BM59" s="275"/>
      <c r="BN59" s="275"/>
      <c r="BO59" s="275"/>
      <c r="BP59" s="275"/>
      <c r="BQ59" s="276"/>
      <c r="BR59" s="281"/>
      <c r="BS59" s="176"/>
      <c r="BT59" s="176"/>
      <c r="BU59" s="176"/>
      <c r="BV59" s="176"/>
      <c r="BW59" s="176"/>
      <c r="BX59" s="176"/>
      <c r="BY59" s="176"/>
      <c r="BZ59" s="176"/>
      <c r="CA59" s="176"/>
      <c r="CB59" s="176"/>
      <c r="CC59" s="176"/>
      <c r="CD59" s="176"/>
      <c r="CE59" s="176"/>
      <c r="CF59" s="176"/>
      <c r="CG59" s="176"/>
      <c r="CH59" s="176"/>
      <c r="CI59" s="176"/>
      <c r="CJ59" s="176"/>
      <c r="CK59" s="176"/>
      <c r="CL59" s="176"/>
      <c r="CM59" s="176"/>
      <c r="CN59" s="176"/>
      <c r="CO59" s="176"/>
      <c r="CP59" s="176"/>
      <c r="CQ59" s="176"/>
      <c r="CR59" s="176"/>
      <c r="CS59" s="282"/>
      <c r="CT59" s="282"/>
      <c r="CU59" s="282"/>
      <c r="CV59" s="282"/>
      <c r="CW59" s="282"/>
      <c r="CX59" s="282"/>
      <c r="CY59" s="283"/>
      <c r="CZ59" s="289" t="s">
        <v>91</v>
      </c>
      <c r="DA59" s="290"/>
      <c r="DB59" s="290"/>
      <c r="DC59" s="290"/>
      <c r="DD59" s="290"/>
      <c r="DE59" s="290"/>
      <c r="DF59" s="290"/>
      <c r="DG59" s="290"/>
      <c r="DH59" s="290"/>
      <c r="DI59" s="290"/>
      <c r="DJ59" s="290"/>
      <c r="DK59" s="290"/>
      <c r="DL59" s="290"/>
      <c r="DM59" s="290"/>
      <c r="DN59" s="290"/>
      <c r="DO59" s="290"/>
      <c r="DP59" s="290"/>
      <c r="DQ59" s="290"/>
      <c r="DR59" s="290"/>
      <c r="DS59" s="290"/>
      <c r="DT59" s="290"/>
      <c r="DU59" s="290"/>
      <c r="DV59" s="290"/>
      <c r="DW59" s="290"/>
      <c r="DX59" s="290"/>
      <c r="DY59" s="290"/>
      <c r="DZ59" s="290"/>
      <c r="EA59" s="290"/>
      <c r="EB59" s="290"/>
      <c r="EC59" s="290"/>
      <c r="ED59" s="290"/>
      <c r="EE59" s="290"/>
      <c r="EF59" s="290"/>
      <c r="EG59" s="290"/>
      <c r="EH59" s="290"/>
      <c r="EI59" s="290"/>
      <c r="EJ59" s="290"/>
      <c r="EK59" s="290"/>
      <c r="EL59" s="290"/>
      <c r="EM59" s="290"/>
      <c r="EN59" s="290"/>
      <c r="EO59" s="290"/>
      <c r="EP59" s="291"/>
    </row>
    <row r="60" spans="1:146" ht="8.65" customHeight="1">
      <c r="A60" s="204"/>
      <c r="B60" s="267" t="s">
        <v>92</v>
      </c>
      <c r="C60" s="138"/>
      <c r="D60" s="138"/>
      <c r="E60" s="138"/>
      <c r="F60" s="138"/>
      <c r="G60" s="138"/>
      <c r="H60" s="138"/>
      <c r="I60" s="138"/>
      <c r="J60" s="138"/>
      <c r="K60" s="138"/>
      <c r="L60" s="138"/>
      <c r="M60" s="138"/>
      <c r="N60" s="138"/>
      <c r="O60" s="138"/>
      <c r="P60" s="138"/>
      <c r="Q60" s="138"/>
      <c r="R60" s="138"/>
      <c r="S60" s="138"/>
      <c r="T60" s="138"/>
      <c r="U60" s="138"/>
      <c r="V60" s="138"/>
      <c r="W60" s="138"/>
      <c r="X60" s="138"/>
      <c r="Y60" s="138"/>
      <c r="Z60" s="138"/>
      <c r="AA60" s="138"/>
      <c r="AB60" s="138"/>
      <c r="AC60" s="138"/>
      <c r="AD60" s="275" t="s">
        <v>34</v>
      </c>
      <c r="AE60" s="275"/>
      <c r="AF60" s="275"/>
      <c r="AG60" s="275"/>
      <c r="AH60" s="275"/>
      <c r="AI60" s="275"/>
      <c r="AJ60" s="275"/>
      <c r="AK60" s="275"/>
      <c r="AL60" s="275"/>
      <c r="AM60" s="275"/>
      <c r="AN60" s="275"/>
      <c r="AO60" s="275"/>
      <c r="AP60" s="276"/>
      <c r="AQ60" s="279" t="s">
        <v>93</v>
      </c>
      <c r="AR60" s="280"/>
      <c r="AS60" s="280"/>
      <c r="AT60" s="280"/>
      <c r="AU60" s="280"/>
      <c r="AV60" s="280"/>
      <c r="AW60" s="280"/>
      <c r="AX60" s="280"/>
      <c r="AY60" s="280"/>
      <c r="AZ60" s="280"/>
      <c r="BA60" s="280"/>
      <c r="BB60" s="280"/>
      <c r="BC60" s="280"/>
      <c r="BD60" s="280"/>
      <c r="BE60" s="280"/>
      <c r="BF60" s="280"/>
      <c r="BG60" s="280"/>
      <c r="BH60" s="280"/>
      <c r="BI60" s="280"/>
      <c r="BJ60" s="280"/>
      <c r="BK60" s="280"/>
      <c r="BL60" s="280"/>
      <c r="BM60" s="275">
        <v>1.5</v>
      </c>
      <c r="BN60" s="275"/>
      <c r="BO60" s="275"/>
      <c r="BP60" s="275"/>
      <c r="BQ60" s="276"/>
      <c r="BR60" s="281" t="s">
        <v>94</v>
      </c>
      <c r="BS60" s="176"/>
      <c r="BT60" s="176"/>
      <c r="BU60" s="176"/>
      <c r="BV60" s="176"/>
      <c r="BW60" s="176"/>
      <c r="BX60" s="176"/>
      <c r="BY60" s="176"/>
      <c r="BZ60" s="176"/>
      <c r="CA60" s="176"/>
      <c r="CB60" s="176"/>
      <c r="CC60" s="176"/>
      <c r="CD60" s="176"/>
      <c r="CE60" s="176"/>
      <c r="CF60" s="176"/>
      <c r="CG60" s="176"/>
      <c r="CH60" s="176"/>
      <c r="CI60" s="176"/>
      <c r="CJ60" s="176"/>
      <c r="CK60" s="176"/>
      <c r="CL60" s="176"/>
      <c r="CM60" s="176"/>
      <c r="CN60" s="176"/>
      <c r="CO60" s="176"/>
      <c r="CP60" s="176"/>
      <c r="CQ60" s="176"/>
      <c r="CR60" s="176"/>
      <c r="CS60" s="282">
        <v>7.4999999999999997E-2</v>
      </c>
      <c r="CT60" s="282"/>
      <c r="CU60" s="282"/>
      <c r="CV60" s="282"/>
      <c r="CW60" s="282"/>
      <c r="CX60" s="282"/>
      <c r="CY60" s="283"/>
      <c r="CZ60" s="289"/>
      <c r="DA60" s="290"/>
      <c r="DB60" s="290"/>
      <c r="DC60" s="290"/>
      <c r="DD60" s="290"/>
      <c r="DE60" s="290"/>
      <c r="DF60" s="290"/>
      <c r="DG60" s="290"/>
      <c r="DH60" s="290"/>
      <c r="DI60" s="290"/>
      <c r="DJ60" s="290"/>
      <c r="DK60" s="290"/>
      <c r="DL60" s="290"/>
      <c r="DM60" s="290"/>
      <c r="DN60" s="290"/>
      <c r="DO60" s="290"/>
      <c r="DP60" s="290"/>
      <c r="DQ60" s="290"/>
      <c r="DR60" s="290"/>
      <c r="DS60" s="290"/>
      <c r="DT60" s="290"/>
      <c r="DU60" s="290"/>
      <c r="DV60" s="290"/>
      <c r="DW60" s="290"/>
      <c r="DX60" s="290"/>
      <c r="DY60" s="290"/>
      <c r="DZ60" s="290"/>
      <c r="EA60" s="290"/>
      <c r="EB60" s="290"/>
      <c r="EC60" s="290"/>
      <c r="ED60" s="290"/>
      <c r="EE60" s="290"/>
      <c r="EF60" s="290"/>
      <c r="EG60" s="290"/>
      <c r="EH60" s="290"/>
      <c r="EI60" s="290"/>
      <c r="EJ60" s="290"/>
      <c r="EK60" s="290"/>
      <c r="EL60" s="290"/>
      <c r="EM60" s="290"/>
      <c r="EN60" s="290"/>
      <c r="EO60" s="290"/>
      <c r="EP60" s="291"/>
    </row>
    <row r="61" spans="1:146" ht="8.65" customHeight="1">
      <c r="A61" s="204"/>
      <c r="B61" s="267"/>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275"/>
      <c r="AE61" s="275"/>
      <c r="AF61" s="275"/>
      <c r="AG61" s="275"/>
      <c r="AH61" s="275"/>
      <c r="AI61" s="275"/>
      <c r="AJ61" s="275"/>
      <c r="AK61" s="275"/>
      <c r="AL61" s="275"/>
      <c r="AM61" s="275"/>
      <c r="AN61" s="275"/>
      <c r="AO61" s="275"/>
      <c r="AP61" s="276"/>
      <c r="AQ61" s="279"/>
      <c r="AR61" s="280"/>
      <c r="AS61" s="280"/>
      <c r="AT61" s="280"/>
      <c r="AU61" s="280"/>
      <c r="AV61" s="280"/>
      <c r="AW61" s="280"/>
      <c r="AX61" s="280"/>
      <c r="AY61" s="280"/>
      <c r="AZ61" s="280"/>
      <c r="BA61" s="280"/>
      <c r="BB61" s="280"/>
      <c r="BC61" s="280"/>
      <c r="BD61" s="280"/>
      <c r="BE61" s="280"/>
      <c r="BF61" s="280"/>
      <c r="BG61" s="280"/>
      <c r="BH61" s="280"/>
      <c r="BI61" s="280"/>
      <c r="BJ61" s="280"/>
      <c r="BK61" s="280"/>
      <c r="BL61" s="280"/>
      <c r="BM61" s="275"/>
      <c r="BN61" s="275"/>
      <c r="BO61" s="275"/>
      <c r="BP61" s="275"/>
      <c r="BQ61" s="276"/>
      <c r="BR61" s="281"/>
      <c r="BS61" s="176"/>
      <c r="BT61" s="176"/>
      <c r="BU61" s="176"/>
      <c r="BV61" s="176"/>
      <c r="BW61" s="176"/>
      <c r="BX61" s="176"/>
      <c r="BY61" s="176"/>
      <c r="BZ61" s="176"/>
      <c r="CA61" s="176"/>
      <c r="CB61" s="176"/>
      <c r="CC61" s="176"/>
      <c r="CD61" s="176"/>
      <c r="CE61" s="176"/>
      <c r="CF61" s="176"/>
      <c r="CG61" s="176"/>
      <c r="CH61" s="176"/>
      <c r="CI61" s="176"/>
      <c r="CJ61" s="176"/>
      <c r="CK61" s="176"/>
      <c r="CL61" s="176"/>
      <c r="CM61" s="176"/>
      <c r="CN61" s="176"/>
      <c r="CO61" s="176"/>
      <c r="CP61" s="176"/>
      <c r="CQ61" s="176"/>
      <c r="CR61" s="176"/>
      <c r="CS61" s="282"/>
      <c r="CT61" s="282"/>
      <c r="CU61" s="282"/>
      <c r="CV61" s="282"/>
      <c r="CW61" s="282"/>
      <c r="CX61" s="282"/>
      <c r="CY61" s="283"/>
      <c r="CZ61" s="289"/>
      <c r="DA61" s="290"/>
      <c r="DB61" s="290"/>
      <c r="DC61" s="290"/>
      <c r="DD61" s="290"/>
      <c r="DE61" s="290"/>
      <c r="DF61" s="290"/>
      <c r="DG61" s="290"/>
      <c r="DH61" s="290"/>
      <c r="DI61" s="290"/>
      <c r="DJ61" s="290"/>
      <c r="DK61" s="290"/>
      <c r="DL61" s="290"/>
      <c r="DM61" s="290"/>
      <c r="DN61" s="290"/>
      <c r="DO61" s="290"/>
      <c r="DP61" s="290"/>
      <c r="DQ61" s="290"/>
      <c r="DR61" s="290"/>
      <c r="DS61" s="290"/>
      <c r="DT61" s="290"/>
      <c r="DU61" s="290"/>
      <c r="DV61" s="290"/>
      <c r="DW61" s="290"/>
      <c r="DX61" s="290"/>
      <c r="DY61" s="290"/>
      <c r="DZ61" s="290"/>
      <c r="EA61" s="290"/>
      <c r="EB61" s="290"/>
      <c r="EC61" s="290"/>
      <c r="ED61" s="290"/>
      <c r="EE61" s="290"/>
      <c r="EF61" s="290"/>
      <c r="EG61" s="290"/>
      <c r="EH61" s="290"/>
      <c r="EI61" s="290"/>
      <c r="EJ61" s="290"/>
      <c r="EK61" s="290"/>
      <c r="EL61" s="290"/>
      <c r="EM61" s="290"/>
      <c r="EN61" s="290"/>
      <c r="EO61" s="290"/>
      <c r="EP61" s="291"/>
    </row>
    <row r="62" spans="1:146" ht="8.65" customHeight="1">
      <c r="A62" s="8"/>
      <c r="B62" s="292" t="s">
        <v>95</v>
      </c>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75">
        <v>1.57</v>
      </c>
      <c r="AE62" s="275"/>
      <c r="AF62" s="275"/>
      <c r="AG62" s="275"/>
      <c r="AH62" s="275"/>
      <c r="AI62" s="275"/>
      <c r="AJ62" s="275"/>
      <c r="AK62" s="275"/>
      <c r="AL62" s="275"/>
      <c r="AM62" s="275"/>
      <c r="AN62" s="275"/>
      <c r="AO62" s="275"/>
      <c r="AP62" s="276"/>
      <c r="AQ62" s="279" t="s">
        <v>96</v>
      </c>
      <c r="AR62" s="280"/>
      <c r="AS62" s="280"/>
      <c r="AT62" s="280"/>
      <c r="AU62" s="280"/>
      <c r="AV62" s="280"/>
      <c r="AW62" s="280"/>
      <c r="AX62" s="280"/>
      <c r="AY62" s="280"/>
      <c r="AZ62" s="280"/>
      <c r="BA62" s="280"/>
      <c r="BB62" s="280"/>
      <c r="BC62" s="280"/>
      <c r="BD62" s="280"/>
      <c r="BE62" s="280"/>
      <c r="BF62" s="280"/>
      <c r="BG62" s="280"/>
      <c r="BH62" s="280"/>
      <c r="BI62" s="280"/>
      <c r="BJ62" s="280"/>
      <c r="BK62" s="280"/>
      <c r="BL62" s="280"/>
      <c r="BM62" s="275">
        <v>0.5</v>
      </c>
      <c r="BN62" s="275"/>
      <c r="BO62" s="275"/>
      <c r="BP62" s="275"/>
      <c r="BQ62" s="276"/>
      <c r="BR62" s="281"/>
      <c r="BS62" s="176"/>
      <c r="BT62" s="176"/>
      <c r="BU62" s="176"/>
      <c r="BV62" s="176"/>
      <c r="BW62" s="176"/>
      <c r="BX62" s="176"/>
      <c r="BY62" s="176"/>
      <c r="BZ62" s="176"/>
      <c r="CA62" s="176"/>
      <c r="CB62" s="176"/>
      <c r="CC62" s="176"/>
      <c r="CD62" s="176"/>
      <c r="CE62" s="176"/>
      <c r="CF62" s="176"/>
      <c r="CG62" s="176"/>
      <c r="CH62" s="176"/>
      <c r="CI62" s="176"/>
      <c r="CJ62" s="176"/>
      <c r="CK62" s="176"/>
      <c r="CL62" s="176"/>
      <c r="CM62" s="176"/>
      <c r="CN62" s="176"/>
      <c r="CO62" s="176"/>
      <c r="CP62" s="176"/>
      <c r="CQ62" s="176"/>
      <c r="CR62" s="176"/>
      <c r="CS62" s="282"/>
      <c r="CT62" s="282"/>
      <c r="CU62" s="282"/>
      <c r="CV62" s="282"/>
      <c r="CW62" s="282"/>
      <c r="CX62" s="282"/>
      <c r="CY62" s="283"/>
      <c r="CZ62" s="289" t="s">
        <v>97</v>
      </c>
      <c r="DA62" s="290"/>
      <c r="DB62" s="290"/>
      <c r="DC62" s="290"/>
      <c r="DD62" s="290"/>
      <c r="DE62" s="290"/>
      <c r="DF62" s="290"/>
      <c r="DG62" s="290"/>
      <c r="DH62" s="290"/>
      <c r="DI62" s="290"/>
      <c r="DJ62" s="290"/>
      <c r="DK62" s="290"/>
      <c r="DL62" s="290"/>
      <c r="DM62" s="290"/>
      <c r="DN62" s="290"/>
      <c r="DO62" s="290"/>
      <c r="DP62" s="290"/>
      <c r="DQ62" s="290"/>
      <c r="DR62" s="290"/>
      <c r="DS62" s="290"/>
      <c r="DT62" s="290"/>
      <c r="DU62" s="290"/>
      <c r="DV62" s="290"/>
      <c r="DW62" s="290"/>
      <c r="DX62" s="290"/>
      <c r="DY62" s="290"/>
      <c r="DZ62" s="290"/>
      <c r="EA62" s="290"/>
      <c r="EB62" s="290"/>
      <c r="EC62" s="290"/>
      <c r="ED62" s="290"/>
      <c r="EE62" s="290"/>
      <c r="EF62" s="290"/>
      <c r="EG62" s="290"/>
      <c r="EH62" s="290"/>
      <c r="EI62" s="290"/>
      <c r="EJ62" s="290"/>
      <c r="EK62" s="290"/>
      <c r="EL62" s="290"/>
      <c r="EM62" s="290"/>
      <c r="EN62" s="290"/>
      <c r="EO62" s="290"/>
      <c r="EP62" s="291"/>
    </row>
    <row r="63" spans="1:146" ht="8.65" customHeight="1">
      <c r="A63" s="8"/>
      <c r="B63" s="292"/>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75"/>
      <c r="AE63" s="275"/>
      <c r="AF63" s="275"/>
      <c r="AG63" s="275"/>
      <c r="AH63" s="275"/>
      <c r="AI63" s="275"/>
      <c r="AJ63" s="275"/>
      <c r="AK63" s="275"/>
      <c r="AL63" s="275"/>
      <c r="AM63" s="275"/>
      <c r="AN63" s="275"/>
      <c r="AO63" s="275"/>
      <c r="AP63" s="276"/>
      <c r="AQ63" s="279"/>
      <c r="AR63" s="280"/>
      <c r="AS63" s="280"/>
      <c r="AT63" s="280"/>
      <c r="AU63" s="280"/>
      <c r="AV63" s="280"/>
      <c r="AW63" s="280"/>
      <c r="AX63" s="280"/>
      <c r="AY63" s="280"/>
      <c r="AZ63" s="280"/>
      <c r="BA63" s="280"/>
      <c r="BB63" s="280"/>
      <c r="BC63" s="280"/>
      <c r="BD63" s="280"/>
      <c r="BE63" s="280"/>
      <c r="BF63" s="280"/>
      <c r="BG63" s="280"/>
      <c r="BH63" s="280"/>
      <c r="BI63" s="280"/>
      <c r="BJ63" s="280"/>
      <c r="BK63" s="280"/>
      <c r="BL63" s="280"/>
      <c r="BM63" s="275"/>
      <c r="BN63" s="275"/>
      <c r="BO63" s="275"/>
      <c r="BP63" s="275"/>
      <c r="BQ63" s="276"/>
      <c r="BR63" s="281" t="s">
        <v>98</v>
      </c>
      <c r="BS63" s="176"/>
      <c r="BT63" s="176"/>
      <c r="BU63" s="176"/>
      <c r="BV63" s="176"/>
      <c r="BW63" s="176"/>
      <c r="BX63" s="176"/>
      <c r="BY63" s="176"/>
      <c r="BZ63" s="176"/>
      <c r="CA63" s="176"/>
      <c r="CB63" s="176"/>
      <c r="CC63" s="176"/>
      <c r="CD63" s="176"/>
      <c r="CE63" s="176"/>
      <c r="CF63" s="176"/>
      <c r="CG63" s="176"/>
      <c r="CH63" s="176"/>
      <c r="CI63" s="176"/>
      <c r="CJ63" s="176"/>
      <c r="CK63" s="176"/>
      <c r="CL63" s="176"/>
      <c r="CM63" s="176"/>
      <c r="CN63" s="176"/>
      <c r="CO63" s="176"/>
      <c r="CP63" s="176"/>
      <c r="CQ63" s="176"/>
      <c r="CR63" s="176"/>
      <c r="CS63" s="282">
        <v>7.0999999999999994E-2</v>
      </c>
      <c r="CT63" s="282"/>
      <c r="CU63" s="282"/>
      <c r="CV63" s="282"/>
      <c r="CW63" s="282"/>
      <c r="CX63" s="282"/>
      <c r="CY63" s="283"/>
      <c r="CZ63" s="289"/>
      <c r="DA63" s="290"/>
      <c r="DB63" s="290"/>
      <c r="DC63" s="290"/>
      <c r="DD63" s="290"/>
      <c r="DE63" s="290"/>
      <c r="DF63" s="290"/>
      <c r="DG63" s="290"/>
      <c r="DH63" s="290"/>
      <c r="DI63" s="290"/>
      <c r="DJ63" s="290"/>
      <c r="DK63" s="290"/>
      <c r="DL63" s="290"/>
      <c r="DM63" s="290"/>
      <c r="DN63" s="290"/>
      <c r="DO63" s="290"/>
      <c r="DP63" s="290"/>
      <c r="DQ63" s="290"/>
      <c r="DR63" s="290"/>
      <c r="DS63" s="290"/>
      <c r="DT63" s="290"/>
      <c r="DU63" s="290"/>
      <c r="DV63" s="290"/>
      <c r="DW63" s="290"/>
      <c r="DX63" s="290"/>
      <c r="DY63" s="290"/>
      <c r="DZ63" s="290"/>
      <c r="EA63" s="290"/>
      <c r="EB63" s="290"/>
      <c r="EC63" s="290"/>
      <c r="ED63" s="290"/>
      <c r="EE63" s="290"/>
      <c r="EF63" s="290"/>
      <c r="EG63" s="290"/>
      <c r="EH63" s="290"/>
      <c r="EI63" s="290"/>
      <c r="EJ63" s="290"/>
      <c r="EK63" s="290"/>
      <c r="EL63" s="290"/>
      <c r="EM63" s="290"/>
      <c r="EN63" s="290"/>
      <c r="EO63" s="290"/>
      <c r="EP63" s="291"/>
    </row>
    <row r="64" spans="1:146" ht="8.65" customHeight="1">
      <c r="A64" s="8"/>
      <c r="B64" s="292" t="s">
        <v>99</v>
      </c>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75">
        <v>1.3</v>
      </c>
      <c r="AE64" s="275"/>
      <c r="AF64" s="275"/>
      <c r="AG64" s="275"/>
      <c r="AH64" s="275"/>
      <c r="AI64" s="275"/>
      <c r="AJ64" s="275"/>
      <c r="AK64" s="275"/>
      <c r="AL64" s="275"/>
      <c r="AM64" s="275"/>
      <c r="AN64" s="275"/>
      <c r="AO64" s="275"/>
      <c r="AP64" s="276"/>
      <c r="AQ64" s="279" t="s">
        <v>100</v>
      </c>
      <c r="AR64" s="280"/>
      <c r="AS64" s="280"/>
      <c r="AT64" s="280"/>
      <c r="AU64" s="280"/>
      <c r="AV64" s="280"/>
      <c r="AW64" s="280"/>
      <c r="AX64" s="280"/>
      <c r="AY64" s="280"/>
      <c r="AZ64" s="280"/>
      <c r="BA64" s="280"/>
      <c r="BB64" s="280"/>
      <c r="BC64" s="280"/>
      <c r="BD64" s="280"/>
      <c r="BE64" s="280"/>
      <c r="BF64" s="280"/>
      <c r="BG64" s="280"/>
      <c r="BH64" s="280"/>
      <c r="BI64" s="280"/>
      <c r="BJ64" s="280"/>
      <c r="BK64" s="280"/>
      <c r="BL64" s="280"/>
      <c r="BM64" s="275">
        <v>0.8</v>
      </c>
      <c r="BN64" s="275"/>
      <c r="BO64" s="275"/>
      <c r="BP64" s="275"/>
      <c r="BQ64" s="276"/>
      <c r="BR64" s="281"/>
      <c r="BS64" s="176"/>
      <c r="BT64" s="176"/>
      <c r="BU64" s="176"/>
      <c r="BV64" s="176"/>
      <c r="BW64" s="176"/>
      <c r="BX64" s="176"/>
      <c r="BY64" s="176"/>
      <c r="BZ64" s="176"/>
      <c r="CA64" s="176"/>
      <c r="CB64" s="176"/>
      <c r="CC64" s="176"/>
      <c r="CD64" s="176"/>
      <c r="CE64" s="176"/>
      <c r="CF64" s="176"/>
      <c r="CG64" s="176"/>
      <c r="CH64" s="176"/>
      <c r="CI64" s="176"/>
      <c r="CJ64" s="176"/>
      <c r="CK64" s="176"/>
      <c r="CL64" s="176"/>
      <c r="CM64" s="176"/>
      <c r="CN64" s="176"/>
      <c r="CO64" s="176"/>
      <c r="CP64" s="176"/>
      <c r="CQ64" s="176"/>
      <c r="CR64" s="176"/>
      <c r="CS64" s="282"/>
      <c r="CT64" s="282"/>
      <c r="CU64" s="282"/>
      <c r="CV64" s="282"/>
      <c r="CW64" s="282"/>
      <c r="CX64" s="282"/>
      <c r="CY64" s="283"/>
      <c r="CZ64" s="289"/>
      <c r="DA64" s="290"/>
      <c r="DB64" s="290"/>
      <c r="DC64" s="290"/>
      <c r="DD64" s="290"/>
      <c r="DE64" s="290"/>
      <c r="DF64" s="290"/>
      <c r="DG64" s="290"/>
      <c r="DH64" s="290"/>
      <c r="DI64" s="290"/>
      <c r="DJ64" s="290"/>
      <c r="DK64" s="290"/>
      <c r="DL64" s="290"/>
      <c r="DM64" s="290"/>
      <c r="DN64" s="290"/>
      <c r="DO64" s="290"/>
      <c r="DP64" s="290"/>
      <c r="DQ64" s="290"/>
      <c r="DR64" s="290"/>
      <c r="DS64" s="290"/>
      <c r="DT64" s="290"/>
      <c r="DU64" s="290"/>
      <c r="DV64" s="290"/>
      <c r="DW64" s="290"/>
      <c r="DX64" s="290"/>
      <c r="DY64" s="290"/>
      <c r="DZ64" s="290"/>
      <c r="EA64" s="290"/>
      <c r="EB64" s="290"/>
      <c r="EC64" s="290"/>
      <c r="ED64" s="290"/>
      <c r="EE64" s="290"/>
      <c r="EF64" s="290"/>
      <c r="EG64" s="290"/>
      <c r="EH64" s="290"/>
      <c r="EI64" s="290"/>
      <c r="EJ64" s="290"/>
      <c r="EK64" s="290"/>
      <c r="EL64" s="290"/>
      <c r="EM64" s="290"/>
      <c r="EN64" s="290"/>
      <c r="EO64" s="290"/>
      <c r="EP64" s="291"/>
    </row>
    <row r="65" spans="1:146" ht="8.65" customHeight="1">
      <c r="A65" s="8"/>
      <c r="B65" s="292"/>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75"/>
      <c r="AE65" s="275"/>
      <c r="AF65" s="275"/>
      <c r="AG65" s="275"/>
      <c r="AH65" s="275"/>
      <c r="AI65" s="275"/>
      <c r="AJ65" s="275"/>
      <c r="AK65" s="275"/>
      <c r="AL65" s="275"/>
      <c r="AM65" s="275"/>
      <c r="AN65" s="275"/>
      <c r="AO65" s="275"/>
      <c r="AP65" s="276"/>
      <c r="AQ65" s="279"/>
      <c r="AR65" s="280"/>
      <c r="AS65" s="280"/>
      <c r="AT65" s="280"/>
      <c r="AU65" s="280"/>
      <c r="AV65" s="280"/>
      <c r="AW65" s="280"/>
      <c r="AX65" s="280"/>
      <c r="AY65" s="280"/>
      <c r="AZ65" s="280"/>
      <c r="BA65" s="280"/>
      <c r="BB65" s="280"/>
      <c r="BC65" s="280"/>
      <c r="BD65" s="280"/>
      <c r="BE65" s="280"/>
      <c r="BF65" s="280"/>
      <c r="BG65" s="280"/>
      <c r="BH65" s="280"/>
      <c r="BI65" s="280"/>
      <c r="BJ65" s="280"/>
      <c r="BK65" s="280"/>
      <c r="BL65" s="280"/>
      <c r="BM65" s="275"/>
      <c r="BN65" s="275"/>
      <c r="BO65" s="275"/>
      <c r="BP65" s="275"/>
      <c r="BQ65" s="276"/>
      <c r="BR65" s="281"/>
      <c r="BS65" s="176"/>
      <c r="BT65" s="176"/>
      <c r="BU65" s="176"/>
      <c r="BV65" s="176"/>
      <c r="BW65" s="176"/>
      <c r="BX65" s="176"/>
      <c r="BY65" s="176"/>
      <c r="BZ65" s="176"/>
      <c r="CA65" s="176"/>
      <c r="CB65" s="176"/>
      <c r="CC65" s="176"/>
      <c r="CD65" s="176"/>
      <c r="CE65" s="176"/>
      <c r="CF65" s="176"/>
      <c r="CG65" s="176"/>
      <c r="CH65" s="176"/>
      <c r="CI65" s="176"/>
      <c r="CJ65" s="176"/>
      <c r="CK65" s="176"/>
      <c r="CL65" s="176"/>
      <c r="CM65" s="176"/>
      <c r="CN65" s="176"/>
      <c r="CO65" s="176"/>
      <c r="CP65" s="176"/>
      <c r="CQ65" s="176"/>
      <c r="CR65" s="176"/>
      <c r="CS65" s="282"/>
      <c r="CT65" s="282"/>
      <c r="CU65" s="282"/>
      <c r="CV65" s="282"/>
      <c r="CW65" s="282"/>
      <c r="CX65" s="282"/>
      <c r="CY65" s="283"/>
      <c r="CZ65" s="289" t="s">
        <v>101</v>
      </c>
      <c r="DA65" s="290"/>
      <c r="DB65" s="290"/>
      <c r="DC65" s="290"/>
      <c r="DD65" s="290"/>
      <c r="DE65" s="290"/>
      <c r="DF65" s="290"/>
      <c r="DG65" s="290"/>
      <c r="DH65" s="290"/>
      <c r="DI65" s="290"/>
      <c r="DJ65" s="290"/>
      <c r="DK65" s="290"/>
      <c r="DL65" s="290"/>
      <c r="DM65" s="290"/>
      <c r="DN65" s="290"/>
      <c r="DO65" s="290"/>
      <c r="DP65" s="290"/>
      <c r="DQ65" s="290"/>
      <c r="DR65" s="290"/>
      <c r="DS65" s="290"/>
      <c r="DT65" s="290"/>
      <c r="DU65" s="290"/>
      <c r="DV65" s="290"/>
      <c r="DW65" s="290"/>
      <c r="DX65" s="290"/>
      <c r="DY65" s="290"/>
      <c r="DZ65" s="290"/>
      <c r="EA65" s="290"/>
      <c r="EB65" s="290"/>
      <c r="EC65" s="290"/>
      <c r="ED65" s="290"/>
      <c r="EE65" s="290"/>
      <c r="EF65" s="290"/>
      <c r="EG65" s="290"/>
      <c r="EH65" s="290"/>
      <c r="EI65" s="290"/>
      <c r="EJ65" s="290"/>
      <c r="EK65" s="290"/>
      <c r="EL65" s="290"/>
      <c r="EM65" s="290"/>
      <c r="EN65" s="290"/>
      <c r="EO65" s="290"/>
      <c r="EP65" s="291"/>
    </row>
    <row r="66" spans="1:146" ht="8.65" customHeight="1">
      <c r="A66" s="8"/>
      <c r="B66" s="292" t="s">
        <v>102</v>
      </c>
      <c r="C66" s="293"/>
      <c r="D66" s="293"/>
      <c r="E66" s="293"/>
      <c r="F66" s="293"/>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75">
        <v>1.1299999999999999</v>
      </c>
      <c r="AE66" s="275"/>
      <c r="AF66" s="275"/>
      <c r="AG66" s="275"/>
      <c r="AH66" s="275"/>
      <c r="AI66" s="275"/>
      <c r="AJ66" s="275"/>
      <c r="AK66" s="275"/>
      <c r="AL66" s="275"/>
      <c r="AM66" s="275"/>
      <c r="AN66" s="275"/>
      <c r="AO66" s="275"/>
      <c r="AP66" s="276"/>
      <c r="AQ66" s="279" t="s">
        <v>103</v>
      </c>
      <c r="AR66" s="280"/>
      <c r="AS66" s="280"/>
      <c r="AT66" s="280"/>
      <c r="AU66" s="280"/>
      <c r="AV66" s="280"/>
      <c r="AW66" s="280"/>
      <c r="AX66" s="280"/>
      <c r="AY66" s="280"/>
      <c r="AZ66" s="280"/>
      <c r="BA66" s="280"/>
      <c r="BB66" s="280"/>
      <c r="BC66" s="280"/>
      <c r="BD66" s="280"/>
      <c r="BE66" s="280"/>
      <c r="BF66" s="280"/>
      <c r="BG66" s="280"/>
      <c r="BH66" s="280"/>
      <c r="BI66" s="280"/>
      <c r="BJ66" s="280"/>
      <c r="BK66" s="280"/>
      <c r="BL66" s="280"/>
      <c r="BM66" s="275">
        <v>1.8</v>
      </c>
      <c r="BN66" s="275"/>
      <c r="BO66" s="275"/>
      <c r="BP66" s="275"/>
      <c r="BQ66" s="276"/>
      <c r="BR66" s="281" t="s">
        <v>104</v>
      </c>
      <c r="BS66" s="176"/>
      <c r="BT66" s="176"/>
      <c r="BU66" s="176"/>
      <c r="BV66" s="176"/>
      <c r="BW66" s="176"/>
      <c r="BX66" s="176"/>
      <c r="BY66" s="176"/>
      <c r="BZ66" s="176"/>
      <c r="CA66" s="176"/>
      <c r="CB66" s="176"/>
      <c r="CC66" s="176"/>
      <c r="CD66" s="176"/>
      <c r="CE66" s="176"/>
      <c r="CF66" s="176"/>
      <c r="CG66" s="176"/>
      <c r="CH66" s="176"/>
      <c r="CI66" s="176"/>
      <c r="CJ66" s="176"/>
      <c r="CK66" s="176"/>
      <c r="CL66" s="176"/>
      <c r="CM66" s="176"/>
      <c r="CN66" s="176"/>
      <c r="CO66" s="176"/>
      <c r="CP66" s="176"/>
      <c r="CQ66" s="176"/>
      <c r="CR66" s="176"/>
      <c r="CS66" s="282">
        <v>6.8000000000000005E-2</v>
      </c>
      <c r="CT66" s="282"/>
      <c r="CU66" s="282"/>
      <c r="CV66" s="282"/>
      <c r="CW66" s="282"/>
      <c r="CX66" s="282"/>
      <c r="CY66" s="283"/>
      <c r="CZ66" s="289"/>
      <c r="DA66" s="290"/>
      <c r="DB66" s="290"/>
      <c r="DC66" s="290"/>
      <c r="DD66" s="290"/>
      <c r="DE66" s="290"/>
      <c r="DF66" s="290"/>
      <c r="DG66" s="290"/>
      <c r="DH66" s="290"/>
      <c r="DI66" s="290"/>
      <c r="DJ66" s="290"/>
      <c r="DK66" s="290"/>
      <c r="DL66" s="290"/>
      <c r="DM66" s="290"/>
      <c r="DN66" s="290"/>
      <c r="DO66" s="290"/>
      <c r="DP66" s="290"/>
      <c r="DQ66" s="290"/>
      <c r="DR66" s="290"/>
      <c r="DS66" s="290"/>
      <c r="DT66" s="290"/>
      <c r="DU66" s="290"/>
      <c r="DV66" s="290"/>
      <c r="DW66" s="290"/>
      <c r="DX66" s="290"/>
      <c r="DY66" s="290"/>
      <c r="DZ66" s="290"/>
      <c r="EA66" s="290"/>
      <c r="EB66" s="290"/>
      <c r="EC66" s="290"/>
      <c r="ED66" s="290"/>
      <c r="EE66" s="290"/>
      <c r="EF66" s="290"/>
      <c r="EG66" s="290"/>
      <c r="EH66" s="290"/>
      <c r="EI66" s="290"/>
      <c r="EJ66" s="290"/>
      <c r="EK66" s="290"/>
      <c r="EL66" s="290"/>
      <c r="EM66" s="290"/>
      <c r="EN66" s="290"/>
      <c r="EO66" s="290"/>
      <c r="EP66" s="291"/>
    </row>
    <row r="67" spans="1:146" ht="8.65" customHeight="1">
      <c r="A67" s="8"/>
      <c r="B67" s="292"/>
      <c r="C67" s="293"/>
      <c r="D67" s="293"/>
      <c r="E67" s="293"/>
      <c r="F67" s="293"/>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75"/>
      <c r="AE67" s="275"/>
      <c r="AF67" s="275"/>
      <c r="AG67" s="275"/>
      <c r="AH67" s="275"/>
      <c r="AI67" s="275"/>
      <c r="AJ67" s="275"/>
      <c r="AK67" s="275"/>
      <c r="AL67" s="275"/>
      <c r="AM67" s="275"/>
      <c r="AN67" s="275"/>
      <c r="AO67" s="275"/>
      <c r="AP67" s="276"/>
      <c r="AQ67" s="279"/>
      <c r="AR67" s="280"/>
      <c r="AS67" s="280"/>
      <c r="AT67" s="280"/>
      <c r="AU67" s="280"/>
      <c r="AV67" s="280"/>
      <c r="AW67" s="280"/>
      <c r="AX67" s="280"/>
      <c r="AY67" s="280"/>
      <c r="AZ67" s="280"/>
      <c r="BA67" s="280"/>
      <c r="BB67" s="280"/>
      <c r="BC67" s="280"/>
      <c r="BD67" s="280"/>
      <c r="BE67" s="280"/>
      <c r="BF67" s="280"/>
      <c r="BG67" s="280"/>
      <c r="BH67" s="280"/>
      <c r="BI67" s="280"/>
      <c r="BJ67" s="280"/>
      <c r="BK67" s="280"/>
      <c r="BL67" s="280"/>
      <c r="BM67" s="275"/>
      <c r="BN67" s="275"/>
      <c r="BO67" s="275"/>
      <c r="BP67" s="275"/>
      <c r="BQ67" s="276"/>
      <c r="BR67" s="281"/>
      <c r="BS67" s="176"/>
      <c r="BT67" s="176"/>
      <c r="BU67" s="176"/>
      <c r="BV67" s="176"/>
      <c r="BW67" s="176"/>
      <c r="BX67" s="176"/>
      <c r="BY67" s="176"/>
      <c r="BZ67" s="176"/>
      <c r="CA67" s="176"/>
      <c r="CB67" s="176"/>
      <c r="CC67" s="176"/>
      <c r="CD67" s="176"/>
      <c r="CE67" s="176"/>
      <c r="CF67" s="176"/>
      <c r="CG67" s="176"/>
      <c r="CH67" s="176"/>
      <c r="CI67" s="176"/>
      <c r="CJ67" s="176"/>
      <c r="CK67" s="176"/>
      <c r="CL67" s="176"/>
      <c r="CM67" s="176"/>
      <c r="CN67" s="176"/>
      <c r="CO67" s="176"/>
      <c r="CP67" s="176"/>
      <c r="CQ67" s="176"/>
      <c r="CR67" s="176"/>
      <c r="CS67" s="282"/>
      <c r="CT67" s="282"/>
      <c r="CU67" s="282"/>
      <c r="CV67" s="282"/>
      <c r="CW67" s="282"/>
      <c r="CX67" s="282"/>
      <c r="CY67" s="283"/>
      <c r="CZ67" s="289"/>
      <c r="DA67" s="290"/>
      <c r="DB67" s="290"/>
      <c r="DC67" s="290"/>
      <c r="DD67" s="290"/>
      <c r="DE67" s="290"/>
      <c r="DF67" s="290"/>
      <c r="DG67" s="290"/>
      <c r="DH67" s="290"/>
      <c r="DI67" s="290"/>
      <c r="DJ67" s="290"/>
      <c r="DK67" s="290"/>
      <c r="DL67" s="290"/>
      <c r="DM67" s="290"/>
      <c r="DN67" s="290"/>
      <c r="DO67" s="290"/>
      <c r="DP67" s="290"/>
      <c r="DQ67" s="290"/>
      <c r="DR67" s="290"/>
      <c r="DS67" s="290"/>
      <c r="DT67" s="290"/>
      <c r="DU67" s="290"/>
      <c r="DV67" s="290"/>
      <c r="DW67" s="290"/>
      <c r="DX67" s="290"/>
      <c r="DY67" s="290"/>
      <c r="DZ67" s="290"/>
      <c r="EA67" s="290"/>
      <c r="EB67" s="290"/>
      <c r="EC67" s="290"/>
      <c r="ED67" s="290"/>
      <c r="EE67" s="290"/>
      <c r="EF67" s="290"/>
      <c r="EG67" s="290"/>
      <c r="EH67" s="290"/>
      <c r="EI67" s="290"/>
      <c r="EJ67" s="290"/>
      <c r="EK67" s="290"/>
      <c r="EL67" s="290"/>
      <c r="EM67" s="290"/>
      <c r="EN67" s="290"/>
      <c r="EO67" s="290"/>
      <c r="EP67" s="291"/>
    </row>
    <row r="68" spans="1:146" ht="8.65" customHeight="1">
      <c r="A68" s="8"/>
      <c r="B68" s="292" t="s">
        <v>105</v>
      </c>
      <c r="C68" s="293"/>
      <c r="D68" s="293"/>
      <c r="E68" s="293"/>
      <c r="F68" s="293"/>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75">
        <v>1.06</v>
      </c>
      <c r="AE68" s="275"/>
      <c r="AF68" s="275"/>
      <c r="AG68" s="275"/>
      <c r="AH68" s="275"/>
      <c r="AI68" s="275"/>
      <c r="AJ68" s="275"/>
      <c r="AK68" s="275"/>
      <c r="AL68" s="275"/>
      <c r="AM68" s="275"/>
      <c r="AN68" s="275"/>
      <c r="AO68" s="275"/>
      <c r="AP68" s="276"/>
      <c r="AQ68" s="279" t="s">
        <v>106</v>
      </c>
      <c r="AR68" s="280"/>
      <c r="AS68" s="280"/>
      <c r="AT68" s="280"/>
      <c r="AU68" s="280"/>
      <c r="AV68" s="280"/>
      <c r="AW68" s="280"/>
      <c r="AX68" s="280"/>
      <c r="AY68" s="280"/>
      <c r="AZ68" s="280"/>
      <c r="BA68" s="280"/>
      <c r="BB68" s="280"/>
      <c r="BC68" s="280"/>
      <c r="BD68" s="280"/>
      <c r="BE68" s="280"/>
      <c r="BF68" s="280"/>
      <c r="BG68" s="280"/>
      <c r="BH68" s="280"/>
      <c r="BI68" s="280"/>
      <c r="BJ68" s="280"/>
      <c r="BK68" s="280"/>
      <c r="BL68" s="280"/>
      <c r="BM68" s="275">
        <v>1.1000000000000001</v>
      </c>
      <c r="BN68" s="275"/>
      <c r="BO68" s="275"/>
      <c r="BP68" s="275"/>
      <c r="BQ68" s="276"/>
      <c r="BR68" s="281"/>
      <c r="BS68" s="176"/>
      <c r="BT68" s="176"/>
      <c r="BU68" s="176"/>
      <c r="BV68" s="176"/>
      <c r="BW68" s="176"/>
      <c r="BX68" s="176"/>
      <c r="BY68" s="176"/>
      <c r="BZ68" s="176"/>
      <c r="CA68" s="176"/>
      <c r="CB68" s="176"/>
      <c r="CC68" s="176"/>
      <c r="CD68" s="176"/>
      <c r="CE68" s="176"/>
      <c r="CF68" s="176"/>
      <c r="CG68" s="176"/>
      <c r="CH68" s="176"/>
      <c r="CI68" s="176"/>
      <c r="CJ68" s="176"/>
      <c r="CK68" s="176"/>
      <c r="CL68" s="176"/>
      <c r="CM68" s="176"/>
      <c r="CN68" s="176"/>
      <c r="CO68" s="176"/>
      <c r="CP68" s="176"/>
      <c r="CQ68" s="176"/>
      <c r="CR68" s="176"/>
      <c r="CS68" s="282"/>
      <c r="CT68" s="282"/>
      <c r="CU68" s="282"/>
      <c r="CV68" s="282"/>
      <c r="CW68" s="282"/>
      <c r="CX68" s="282"/>
      <c r="CY68" s="283"/>
      <c r="CZ68" s="289" t="s">
        <v>107</v>
      </c>
      <c r="DA68" s="290"/>
      <c r="DB68" s="290"/>
      <c r="DC68" s="290"/>
      <c r="DD68" s="290"/>
      <c r="DE68" s="290"/>
      <c r="DF68" s="290"/>
      <c r="DG68" s="290"/>
      <c r="DH68" s="290"/>
      <c r="DI68" s="290"/>
      <c r="DJ68" s="290"/>
      <c r="DK68" s="290"/>
      <c r="DL68" s="290"/>
      <c r="DM68" s="290"/>
      <c r="DN68" s="290"/>
      <c r="DO68" s="290"/>
      <c r="DP68" s="290"/>
      <c r="DQ68" s="290"/>
      <c r="DR68" s="290"/>
      <c r="DS68" s="290"/>
      <c r="DT68" s="290"/>
      <c r="DU68" s="290"/>
      <c r="DV68" s="290"/>
      <c r="DW68" s="290"/>
      <c r="DX68" s="290"/>
      <c r="DY68" s="290"/>
      <c r="DZ68" s="290"/>
      <c r="EA68" s="290"/>
      <c r="EB68" s="290"/>
      <c r="EC68" s="290"/>
      <c r="ED68" s="290"/>
      <c r="EE68" s="290"/>
      <c r="EF68" s="290"/>
      <c r="EG68" s="290"/>
      <c r="EH68" s="290"/>
      <c r="EI68" s="290"/>
      <c r="EJ68" s="290"/>
      <c r="EK68" s="290"/>
      <c r="EL68" s="290"/>
      <c r="EM68" s="290"/>
      <c r="EN68" s="290"/>
      <c r="EO68" s="290"/>
      <c r="EP68" s="291"/>
    </row>
    <row r="69" spans="1:146" ht="8.65" customHeight="1">
      <c r="A69" s="8"/>
      <c r="B69" s="292"/>
      <c r="C69" s="293"/>
      <c r="D69" s="293"/>
      <c r="E69" s="293"/>
      <c r="F69" s="293"/>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75"/>
      <c r="AE69" s="275"/>
      <c r="AF69" s="275"/>
      <c r="AG69" s="275"/>
      <c r="AH69" s="275"/>
      <c r="AI69" s="275"/>
      <c r="AJ69" s="275"/>
      <c r="AK69" s="275"/>
      <c r="AL69" s="275"/>
      <c r="AM69" s="275"/>
      <c r="AN69" s="275"/>
      <c r="AO69" s="275"/>
      <c r="AP69" s="276"/>
      <c r="AQ69" s="279"/>
      <c r="AR69" s="280"/>
      <c r="AS69" s="280"/>
      <c r="AT69" s="280"/>
      <c r="AU69" s="280"/>
      <c r="AV69" s="280"/>
      <c r="AW69" s="280"/>
      <c r="AX69" s="280"/>
      <c r="AY69" s="280"/>
      <c r="AZ69" s="280"/>
      <c r="BA69" s="280"/>
      <c r="BB69" s="280"/>
      <c r="BC69" s="280"/>
      <c r="BD69" s="280"/>
      <c r="BE69" s="280"/>
      <c r="BF69" s="280"/>
      <c r="BG69" s="280"/>
      <c r="BH69" s="280"/>
      <c r="BI69" s="280"/>
      <c r="BJ69" s="280"/>
      <c r="BK69" s="280"/>
      <c r="BL69" s="280"/>
      <c r="BM69" s="275"/>
      <c r="BN69" s="275"/>
      <c r="BO69" s="275"/>
      <c r="BP69" s="275"/>
      <c r="BQ69" s="276"/>
      <c r="BR69" s="281" t="s">
        <v>108</v>
      </c>
      <c r="BS69" s="176"/>
      <c r="BT69" s="176"/>
      <c r="BU69" s="176"/>
      <c r="BV69" s="176"/>
      <c r="BW69" s="176"/>
      <c r="BX69" s="176"/>
      <c r="BY69" s="176"/>
      <c r="BZ69" s="176"/>
      <c r="CA69" s="176"/>
      <c r="CB69" s="176"/>
      <c r="CC69" s="176"/>
      <c r="CD69" s="176"/>
      <c r="CE69" s="176"/>
      <c r="CF69" s="176"/>
      <c r="CG69" s="176"/>
      <c r="CH69" s="176"/>
      <c r="CI69" s="176"/>
      <c r="CJ69" s="176"/>
      <c r="CK69" s="176"/>
      <c r="CL69" s="176"/>
      <c r="CM69" s="176"/>
      <c r="CN69" s="176"/>
      <c r="CO69" s="176"/>
      <c r="CP69" s="176"/>
      <c r="CQ69" s="176"/>
      <c r="CR69" s="176"/>
      <c r="CS69" s="282">
        <v>8.4000000000000005E-2</v>
      </c>
      <c r="CT69" s="282"/>
      <c r="CU69" s="282"/>
      <c r="CV69" s="282"/>
      <c r="CW69" s="282"/>
      <c r="CX69" s="282"/>
      <c r="CY69" s="283"/>
      <c r="CZ69" s="289"/>
      <c r="DA69" s="290"/>
      <c r="DB69" s="290"/>
      <c r="DC69" s="290"/>
      <c r="DD69" s="290"/>
      <c r="DE69" s="290"/>
      <c r="DF69" s="290"/>
      <c r="DG69" s="290"/>
      <c r="DH69" s="290"/>
      <c r="DI69" s="290"/>
      <c r="DJ69" s="290"/>
      <c r="DK69" s="290"/>
      <c r="DL69" s="290"/>
      <c r="DM69" s="290"/>
      <c r="DN69" s="290"/>
      <c r="DO69" s="290"/>
      <c r="DP69" s="290"/>
      <c r="DQ69" s="290"/>
      <c r="DR69" s="290"/>
      <c r="DS69" s="290"/>
      <c r="DT69" s="290"/>
      <c r="DU69" s="290"/>
      <c r="DV69" s="290"/>
      <c r="DW69" s="290"/>
      <c r="DX69" s="290"/>
      <c r="DY69" s="290"/>
      <c r="DZ69" s="290"/>
      <c r="EA69" s="290"/>
      <c r="EB69" s="290"/>
      <c r="EC69" s="290"/>
      <c r="ED69" s="290"/>
      <c r="EE69" s="290"/>
      <c r="EF69" s="290"/>
      <c r="EG69" s="290"/>
      <c r="EH69" s="290"/>
      <c r="EI69" s="290"/>
      <c r="EJ69" s="290"/>
      <c r="EK69" s="290"/>
      <c r="EL69" s="290"/>
      <c r="EM69" s="290"/>
      <c r="EN69" s="290"/>
      <c r="EO69" s="290"/>
      <c r="EP69" s="291"/>
    </row>
    <row r="70" spans="1:146" ht="8.65" customHeight="1">
      <c r="A70" s="8"/>
      <c r="B70" s="292" t="s">
        <v>109</v>
      </c>
      <c r="C70" s="293"/>
      <c r="D70" s="293"/>
      <c r="E70" s="293"/>
      <c r="F70" s="293"/>
      <c r="G70" s="293"/>
      <c r="H70" s="293"/>
      <c r="I70" s="293"/>
      <c r="J70" s="293"/>
      <c r="K70" s="293"/>
      <c r="L70" s="293"/>
      <c r="M70" s="293"/>
      <c r="N70" s="293"/>
      <c r="O70" s="293"/>
      <c r="P70" s="293"/>
      <c r="Q70" s="293"/>
      <c r="R70" s="293"/>
      <c r="S70" s="293"/>
      <c r="T70" s="293"/>
      <c r="U70" s="293"/>
      <c r="V70" s="293"/>
      <c r="W70" s="293"/>
      <c r="X70" s="293"/>
      <c r="Y70" s="293"/>
      <c r="Z70" s="293"/>
      <c r="AA70" s="293"/>
      <c r="AB70" s="293"/>
      <c r="AC70" s="293"/>
      <c r="AD70" s="275">
        <v>1.03</v>
      </c>
      <c r="AE70" s="275"/>
      <c r="AF70" s="275"/>
      <c r="AG70" s="275"/>
      <c r="AH70" s="275"/>
      <c r="AI70" s="275"/>
      <c r="AJ70" s="275"/>
      <c r="AK70" s="275"/>
      <c r="AL70" s="275"/>
      <c r="AM70" s="275"/>
      <c r="AN70" s="275"/>
      <c r="AO70" s="275"/>
      <c r="AP70" s="276"/>
      <c r="AQ70" s="279" t="s">
        <v>110</v>
      </c>
      <c r="AR70" s="280"/>
      <c r="AS70" s="280"/>
      <c r="AT70" s="280"/>
      <c r="AU70" s="280"/>
      <c r="AV70" s="280"/>
      <c r="AW70" s="280"/>
      <c r="AX70" s="280"/>
      <c r="AY70" s="280"/>
      <c r="AZ70" s="280"/>
      <c r="BA70" s="280"/>
      <c r="BB70" s="280"/>
      <c r="BC70" s="280"/>
      <c r="BD70" s="280"/>
      <c r="BE70" s="280"/>
      <c r="BF70" s="280"/>
      <c r="BG70" s="280"/>
      <c r="BH70" s="280"/>
      <c r="BI70" s="280"/>
      <c r="BJ70" s="280"/>
      <c r="BK70" s="280"/>
      <c r="BL70" s="280"/>
      <c r="BM70" s="275">
        <v>0.6</v>
      </c>
      <c r="BN70" s="275"/>
      <c r="BO70" s="275"/>
      <c r="BP70" s="275"/>
      <c r="BQ70" s="276"/>
      <c r="BR70" s="281"/>
      <c r="BS70" s="176"/>
      <c r="BT70" s="176"/>
      <c r="BU70" s="176"/>
      <c r="BV70" s="176"/>
      <c r="BW70" s="176"/>
      <c r="BX70" s="176"/>
      <c r="BY70" s="176"/>
      <c r="BZ70" s="176"/>
      <c r="CA70" s="176"/>
      <c r="CB70" s="176"/>
      <c r="CC70" s="176"/>
      <c r="CD70" s="176"/>
      <c r="CE70" s="176"/>
      <c r="CF70" s="176"/>
      <c r="CG70" s="176"/>
      <c r="CH70" s="176"/>
      <c r="CI70" s="176"/>
      <c r="CJ70" s="176"/>
      <c r="CK70" s="176"/>
      <c r="CL70" s="176"/>
      <c r="CM70" s="176"/>
      <c r="CN70" s="176"/>
      <c r="CO70" s="176"/>
      <c r="CP70" s="176"/>
      <c r="CQ70" s="176"/>
      <c r="CR70" s="176"/>
      <c r="CS70" s="282"/>
      <c r="CT70" s="282"/>
      <c r="CU70" s="282"/>
      <c r="CV70" s="282"/>
      <c r="CW70" s="282"/>
      <c r="CX70" s="282"/>
      <c r="CY70" s="283"/>
      <c r="CZ70" s="289"/>
      <c r="DA70" s="290"/>
      <c r="DB70" s="290"/>
      <c r="DC70" s="290"/>
      <c r="DD70" s="290"/>
      <c r="DE70" s="290"/>
      <c r="DF70" s="290"/>
      <c r="DG70" s="290"/>
      <c r="DH70" s="290"/>
      <c r="DI70" s="290"/>
      <c r="DJ70" s="290"/>
      <c r="DK70" s="290"/>
      <c r="DL70" s="290"/>
      <c r="DM70" s="290"/>
      <c r="DN70" s="290"/>
      <c r="DO70" s="290"/>
      <c r="DP70" s="290"/>
      <c r="DQ70" s="290"/>
      <c r="DR70" s="290"/>
      <c r="DS70" s="290"/>
      <c r="DT70" s="290"/>
      <c r="DU70" s="290"/>
      <c r="DV70" s="290"/>
      <c r="DW70" s="290"/>
      <c r="DX70" s="290"/>
      <c r="DY70" s="290"/>
      <c r="DZ70" s="290"/>
      <c r="EA70" s="290"/>
      <c r="EB70" s="290"/>
      <c r="EC70" s="290"/>
      <c r="ED70" s="290"/>
      <c r="EE70" s="290"/>
      <c r="EF70" s="290"/>
      <c r="EG70" s="290"/>
      <c r="EH70" s="290"/>
      <c r="EI70" s="290"/>
      <c r="EJ70" s="290"/>
      <c r="EK70" s="290"/>
      <c r="EL70" s="290"/>
      <c r="EM70" s="290"/>
      <c r="EN70" s="290"/>
      <c r="EO70" s="290"/>
      <c r="EP70" s="291"/>
    </row>
    <row r="71" spans="1:146" ht="8.65" customHeight="1">
      <c r="A71" s="8"/>
      <c r="B71" s="292"/>
      <c r="C71" s="293"/>
      <c r="D71" s="293"/>
      <c r="E71" s="293"/>
      <c r="F71" s="293"/>
      <c r="G71" s="293"/>
      <c r="H71" s="293"/>
      <c r="I71" s="293"/>
      <c r="J71" s="293"/>
      <c r="K71" s="293"/>
      <c r="L71" s="293"/>
      <c r="M71" s="293"/>
      <c r="N71" s="293"/>
      <c r="O71" s="293"/>
      <c r="P71" s="293"/>
      <c r="Q71" s="293"/>
      <c r="R71" s="293"/>
      <c r="S71" s="293"/>
      <c r="T71" s="293"/>
      <c r="U71" s="293"/>
      <c r="V71" s="293"/>
      <c r="W71" s="293"/>
      <c r="X71" s="293"/>
      <c r="Y71" s="293"/>
      <c r="Z71" s="293"/>
      <c r="AA71" s="293"/>
      <c r="AB71" s="293"/>
      <c r="AC71" s="293"/>
      <c r="AD71" s="275"/>
      <c r="AE71" s="275"/>
      <c r="AF71" s="275"/>
      <c r="AG71" s="275"/>
      <c r="AH71" s="275"/>
      <c r="AI71" s="275"/>
      <c r="AJ71" s="275"/>
      <c r="AK71" s="275"/>
      <c r="AL71" s="275"/>
      <c r="AM71" s="275"/>
      <c r="AN71" s="275"/>
      <c r="AO71" s="275"/>
      <c r="AP71" s="276"/>
      <c r="AQ71" s="279"/>
      <c r="AR71" s="280"/>
      <c r="AS71" s="280"/>
      <c r="AT71" s="280"/>
      <c r="AU71" s="280"/>
      <c r="AV71" s="280"/>
      <c r="AW71" s="280"/>
      <c r="AX71" s="280"/>
      <c r="AY71" s="280"/>
      <c r="AZ71" s="280"/>
      <c r="BA71" s="280"/>
      <c r="BB71" s="280"/>
      <c r="BC71" s="280"/>
      <c r="BD71" s="280"/>
      <c r="BE71" s="280"/>
      <c r="BF71" s="280"/>
      <c r="BG71" s="280"/>
      <c r="BH71" s="280"/>
      <c r="BI71" s="280"/>
      <c r="BJ71" s="280"/>
      <c r="BK71" s="280"/>
      <c r="BL71" s="280"/>
      <c r="BM71" s="275"/>
      <c r="BN71" s="275"/>
      <c r="BO71" s="275"/>
      <c r="BP71" s="275"/>
      <c r="BQ71" s="276"/>
      <c r="BR71" s="281"/>
      <c r="BS71" s="176"/>
      <c r="BT71" s="176"/>
      <c r="BU71" s="176"/>
      <c r="BV71" s="176"/>
      <c r="BW71" s="176"/>
      <c r="BX71" s="176"/>
      <c r="BY71" s="176"/>
      <c r="BZ71" s="176"/>
      <c r="CA71" s="176"/>
      <c r="CB71" s="176"/>
      <c r="CC71" s="176"/>
      <c r="CD71" s="176"/>
      <c r="CE71" s="176"/>
      <c r="CF71" s="176"/>
      <c r="CG71" s="176"/>
      <c r="CH71" s="176"/>
      <c r="CI71" s="176"/>
      <c r="CJ71" s="176"/>
      <c r="CK71" s="176"/>
      <c r="CL71" s="176"/>
      <c r="CM71" s="176"/>
      <c r="CN71" s="176"/>
      <c r="CO71" s="176"/>
      <c r="CP71" s="176"/>
      <c r="CQ71" s="176"/>
      <c r="CR71" s="176"/>
      <c r="CS71" s="282"/>
      <c r="CT71" s="282"/>
      <c r="CU71" s="282"/>
      <c r="CV71" s="282"/>
      <c r="CW71" s="282"/>
      <c r="CX71" s="282"/>
      <c r="CY71" s="283"/>
      <c r="CZ71" s="289" t="s">
        <v>111</v>
      </c>
      <c r="DA71" s="290"/>
      <c r="DB71" s="290"/>
      <c r="DC71" s="290"/>
      <c r="DD71" s="290"/>
      <c r="DE71" s="290"/>
      <c r="DF71" s="290"/>
      <c r="DG71" s="290"/>
      <c r="DH71" s="290"/>
      <c r="DI71" s="290"/>
      <c r="DJ71" s="290"/>
      <c r="DK71" s="290"/>
      <c r="DL71" s="290"/>
      <c r="DM71" s="290"/>
      <c r="DN71" s="290"/>
      <c r="DO71" s="290"/>
      <c r="DP71" s="290"/>
      <c r="DQ71" s="290"/>
      <c r="DR71" s="290"/>
      <c r="DS71" s="290"/>
      <c r="DT71" s="290"/>
      <c r="DU71" s="290"/>
      <c r="DV71" s="290"/>
      <c r="DW71" s="290"/>
      <c r="DX71" s="290"/>
      <c r="DY71" s="290"/>
      <c r="DZ71" s="290"/>
      <c r="EA71" s="290"/>
      <c r="EB71" s="290"/>
      <c r="EC71" s="290"/>
      <c r="ED71" s="290"/>
      <c r="EE71" s="290"/>
      <c r="EF71" s="290"/>
      <c r="EG71" s="290"/>
      <c r="EH71" s="290"/>
      <c r="EI71" s="290"/>
      <c r="EJ71" s="290"/>
      <c r="EK71" s="290"/>
      <c r="EL71" s="290"/>
      <c r="EM71" s="290"/>
      <c r="EN71" s="290"/>
      <c r="EO71" s="290"/>
      <c r="EP71" s="291"/>
    </row>
    <row r="72" spans="1:146" ht="8.65" customHeight="1">
      <c r="A72" s="8"/>
      <c r="B72" s="292" t="s">
        <v>112</v>
      </c>
      <c r="C72" s="293"/>
      <c r="D72" s="293"/>
      <c r="E72" s="293"/>
      <c r="F72" s="293"/>
      <c r="G72" s="293"/>
      <c r="H72" s="293"/>
      <c r="I72" s="293"/>
      <c r="J72" s="293"/>
      <c r="K72" s="293"/>
      <c r="L72" s="293"/>
      <c r="M72" s="293"/>
      <c r="N72" s="293"/>
      <c r="O72" s="293"/>
      <c r="P72" s="293"/>
      <c r="Q72" s="293"/>
      <c r="R72" s="293"/>
      <c r="S72" s="293"/>
      <c r="T72" s="293"/>
      <c r="U72" s="293"/>
      <c r="V72" s="293"/>
      <c r="W72" s="293"/>
      <c r="X72" s="293"/>
      <c r="Y72" s="293"/>
      <c r="Z72" s="293"/>
      <c r="AA72" s="293"/>
      <c r="AB72" s="293"/>
      <c r="AC72" s="293"/>
      <c r="AD72" s="275">
        <v>1.02</v>
      </c>
      <c r="AE72" s="275"/>
      <c r="AF72" s="275"/>
      <c r="AG72" s="275"/>
      <c r="AH72" s="275"/>
      <c r="AI72" s="275"/>
      <c r="AJ72" s="275"/>
      <c r="AK72" s="275"/>
      <c r="AL72" s="275"/>
      <c r="AM72" s="275"/>
      <c r="AN72" s="275"/>
      <c r="AO72" s="275"/>
      <c r="AP72" s="276"/>
      <c r="AQ72" s="279" t="s">
        <v>113</v>
      </c>
      <c r="AR72" s="280"/>
      <c r="AS72" s="280"/>
      <c r="AT72" s="280"/>
      <c r="AU72" s="280"/>
      <c r="AV72" s="280"/>
      <c r="AW72" s="280"/>
      <c r="AX72" s="280"/>
      <c r="AY72" s="280"/>
      <c r="AZ72" s="280"/>
      <c r="BA72" s="280"/>
      <c r="BB72" s="280"/>
      <c r="BC72" s="280"/>
      <c r="BD72" s="280"/>
      <c r="BE72" s="280"/>
      <c r="BF72" s="280"/>
      <c r="BG72" s="280"/>
      <c r="BH72" s="280"/>
      <c r="BI72" s="280"/>
      <c r="BJ72" s="280"/>
      <c r="BK72" s="280"/>
      <c r="BL72" s="280"/>
      <c r="BM72" s="275">
        <v>0.7</v>
      </c>
      <c r="BN72" s="275"/>
      <c r="BO72" s="275"/>
      <c r="BP72" s="275"/>
      <c r="BQ72" s="276"/>
      <c r="BR72" s="294" t="s">
        <v>114</v>
      </c>
      <c r="BS72" s="234"/>
      <c r="BT72" s="234"/>
      <c r="BU72" s="234"/>
      <c r="BV72" s="234"/>
      <c r="BW72" s="234"/>
      <c r="BX72" s="234"/>
      <c r="BY72" s="234"/>
      <c r="BZ72" s="234"/>
      <c r="CA72" s="234"/>
      <c r="CB72" s="234"/>
      <c r="CC72" s="234"/>
      <c r="CD72" s="234"/>
      <c r="CE72" s="234"/>
      <c r="CF72" s="234"/>
      <c r="CG72" s="234"/>
      <c r="CH72" s="234"/>
      <c r="CI72" s="234"/>
      <c r="CJ72" s="234"/>
      <c r="CK72" s="234"/>
      <c r="CL72" s="234"/>
      <c r="CM72" s="234"/>
      <c r="CN72" s="234"/>
      <c r="CO72" s="234"/>
      <c r="CP72" s="234"/>
      <c r="CQ72" s="234"/>
      <c r="CR72" s="234"/>
      <c r="CS72" s="234"/>
      <c r="CT72" s="234"/>
      <c r="CU72" s="234"/>
      <c r="CV72" s="234"/>
      <c r="CW72" s="234"/>
      <c r="CX72" s="234"/>
      <c r="CY72" s="235"/>
      <c r="CZ72" s="289"/>
      <c r="DA72" s="290"/>
      <c r="DB72" s="290"/>
      <c r="DC72" s="290"/>
      <c r="DD72" s="290"/>
      <c r="DE72" s="290"/>
      <c r="DF72" s="290"/>
      <c r="DG72" s="290"/>
      <c r="DH72" s="290"/>
      <c r="DI72" s="290"/>
      <c r="DJ72" s="290"/>
      <c r="DK72" s="290"/>
      <c r="DL72" s="290"/>
      <c r="DM72" s="290"/>
      <c r="DN72" s="290"/>
      <c r="DO72" s="290"/>
      <c r="DP72" s="290"/>
      <c r="DQ72" s="290"/>
      <c r="DR72" s="290"/>
      <c r="DS72" s="290"/>
      <c r="DT72" s="290"/>
      <c r="DU72" s="290"/>
      <c r="DV72" s="290"/>
      <c r="DW72" s="290"/>
      <c r="DX72" s="290"/>
      <c r="DY72" s="290"/>
      <c r="DZ72" s="290"/>
      <c r="EA72" s="290"/>
      <c r="EB72" s="290"/>
      <c r="EC72" s="290"/>
      <c r="ED72" s="290"/>
      <c r="EE72" s="290"/>
      <c r="EF72" s="290"/>
      <c r="EG72" s="290"/>
      <c r="EH72" s="290"/>
      <c r="EI72" s="290"/>
      <c r="EJ72" s="290"/>
      <c r="EK72" s="290"/>
      <c r="EL72" s="290"/>
      <c r="EM72" s="290"/>
      <c r="EN72" s="290"/>
      <c r="EO72" s="290"/>
      <c r="EP72" s="291"/>
    </row>
    <row r="73" spans="1:146" ht="8.65" customHeight="1">
      <c r="A73" s="8"/>
      <c r="B73" s="292"/>
      <c r="C73" s="293"/>
      <c r="D73" s="293"/>
      <c r="E73" s="293"/>
      <c r="F73" s="293"/>
      <c r="G73" s="293"/>
      <c r="H73" s="293"/>
      <c r="I73" s="293"/>
      <c r="J73" s="293"/>
      <c r="K73" s="293"/>
      <c r="L73" s="293"/>
      <c r="M73" s="293"/>
      <c r="N73" s="293"/>
      <c r="O73" s="293"/>
      <c r="P73" s="293"/>
      <c r="Q73" s="293"/>
      <c r="R73" s="293"/>
      <c r="S73" s="293"/>
      <c r="T73" s="293"/>
      <c r="U73" s="293"/>
      <c r="V73" s="293"/>
      <c r="W73" s="293"/>
      <c r="X73" s="293"/>
      <c r="Y73" s="293"/>
      <c r="Z73" s="293"/>
      <c r="AA73" s="293"/>
      <c r="AB73" s="293"/>
      <c r="AC73" s="293"/>
      <c r="AD73" s="275"/>
      <c r="AE73" s="275"/>
      <c r="AF73" s="275"/>
      <c r="AG73" s="275"/>
      <c r="AH73" s="275"/>
      <c r="AI73" s="275"/>
      <c r="AJ73" s="275"/>
      <c r="AK73" s="275"/>
      <c r="AL73" s="275"/>
      <c r="AM73" s="275"/>
      <c r="AN73" s="275"/>
      <c r="AO73" s="275"/>
      <c r="AP73" s="276"/>
      <c r="AQ73" s="279"/>
      <c r="AR73" s="280"/>
      <c r="AS73" s="280"/>
      <c r="AT73" s="280"/>
      <c r="AU73" s="280"/>
      <c r="AV73" s="280"/>
      <c r="AW73" s="280"/>
      <c r="AX73" s="280"/>
      <c r="AY73" s="280"/>
      <c r="AZ73" s="280"/>
      <c r="BA73" s="280"/>
      <c r="BB73" s="280"/>
      <c r="BC73" s="280"/>
      <c r="BD73" s="280"/>
      <c r="BE73" s="280"/>
      <c r="BF73" s="280"/>
      <c r="BG73" s="280"/>
      <c r="BH73" s="280"/>
      <c r="BI73" s="280"/>
      <c r="BJ73" s="280"/>
      <c r="BK73" s="280"/>
      <c r="BL73" s="280"/>
      <c r="BM73" s="275"/>
      <c r="BN73" s="275"/>
      <c r="BO73" s="275"/>
      <c r="BP73" s="275"/>
      <c r="BQ73" s="276"/>
      <c r="BR73" s="295"/>
      <c r="BS73" s="236"/>
      <c r="BT73" s="236"/>
      <c r="BU73" s="236"/>
      <c r="BV73" s="236"/>
      <c r="BW73" s="236"/>
      <c r="BX73" s="236"/>
      <c r="BY73" s="236"/>
      <c r="BZ73" s="236"/>
      <c r="CA73" s="236"/>
      <c r="CB73" s="236"/>
      <c r="CC73" s="236"/>
      <c r="CD73" s="236"/>
      <c r="CE73" s="236"/>
      <c r="CF73" s="236"/>
      <c r="CG73" s="236"/>
      <c r="CH73" s="236"/>
      <c r="CI73" s="236"/>
      <c r="CJ73" s="236"/>
      <c r="CK73" s="236"/>
      <c r="CL73" s="236"/>
      <c r="CM73" s="236"/>
      <c r="CN73" s="236"/>
      <c r="CO73" s="236"/>
      <c r="CP73" s="236"/>
      <c r="CQ73" s="236"/>
      <c r="CR73" s="236"/>
      <c r="CS73" s="236"/>
      <c r="CT73" s="236"/>
      <c r="CU73" s="236"/>
      <c r="CV73" s="236"/>
      <c r="CW73" s="236"/>
      <c r="CX73" s="236"/>
      <c r="CY73" s="237"/>
      <c r="CZ73" s="289"/>
      <c r="DA73" s="290"/>
      <c r="DB73" s="290"/>
      <c r="DC73" s="290"/>
      <c r="DD73" s="290"/>
      <c r="DE73" s="290"/>
      <c r="DF73" s="290"/>
      <c r="DG73" s="290"/>
      <c r="DH73" s="290"/>
      <c r="DI73" s="290"/>
      <c r="DJ73" s="290"/>
      <c r="DK73" s="290"/>
      <c r="DL73" s="290"/>
      <c r="DM73" s="290"/>
      <c r="DN73" s="290"/>
      <c r="DO73" s="290"/>
      <c r="DP73" s="290"/>
      <c r="DQ73" s="290"/>
      <c r="DR73" s="290"/>
      <c r="DS73" s="290"/>
      <c r="DT73" s="290"/>
      <c r="DU73" s="290"/>
      <c r="DV73" s="290"/>
      <c r="DW73" s="290"/>
      <c r="DX73" s="290"/>
      <c r="DY73" s="290"/>
      <c r="DZ73" s="290"/>
      <c r="EA73" s="290"/>
      <c r="EB73" s="290"/>
      <c r="EC73" s="290"/>
      <c r="ED73" s="290"/>
      <c r="EE73" s="290"/>
      <c r="EF73" s="290"/>
      <c r="EG73" s="290"/>
      <c r="EH73" s="290"/>
      <c r="EI73" s="290"/>
      <c r="EJ73" s="290"/>
      <c r="EK73" s="290"/>
      <c r="EL73" s="290"/>
      <c r="EM73" s="290"/>
      <c r="EN73" s="290"/>
      <c r="EO73" s="290"/>
      <c r="EP73" s="291"/>
    </row>
    <row r="74" spans="1:146" ht="8.65" customHeight="1">
      <c r="A74" s="8"/>
      <c r="B74" s="292" t="s">
        <v>115</v>
      </c>
      <c r="C74" s="293"/>
      <c r="D74" s="293"/>
      <c r="E74" s="293"/>
      <c r="F74" s="293"/>
      <c r="G74" s="293"/>
      <c r="H74" s="293"/>
      <c r="I74" s="293"/>
      <c r="J74" s="293"/>
      <c r="K74" s="293"/>
      <c r="L74" s="293"/>
      <c r="M74" s="293"/>
      <c r="N74" s="293"/>
      <c r="O74" s="293"/>
      <c r="P74" s="293"/>
      <c r="Q74" s="293"/>
      <c r="R74" s="293"/>
      <c r="S74" s="293"/>
      <c r="T74" s="293"/>
      <c r="U74" s="293"/>
      <c r="V74" s="293"/>
      <c r="W74" s="293"/>
      <c r="X74" s="293"/>
      <c r="Y74" s="293"/>
      <c r="Z74" s="293"/>
      <c r="AA74" s="293"/>
      <c r="AB74" s="293"/>
      <c r="AC74" s="293"/>
      <c r="AD74" s="275">
        <v>1.01</v>
      </c>
      <c r="AE74" s="275"/>
      <c r="AF74" s="275"/>
      <c r="AG74" s="275"/>
      <c r="AH74" s="275"/>
      <c r="AI74" s="275"/>
      <c r="AJ74" s="275"/>
      <c r="AK74" s="275"/>
      <c r="AL74" s="275"/>
      <c r="AM74" s="275"/>
      <c r="AN74" s="275"/>
      <c r="AO74" s="275"/>
      <c r="AP74" s="276"/>
      <c r="AQ74" s="279" t="s">
        <v>116</v>
      </c>
      <c r="AR74" s="280"/>
      <c r="AS74" s="280"/>
      <c r="AT74" s="280"/>
      <c r="AU74" s="280"/>
      <c r="AV74" s="280"/>
      <c r="AW74" s="280"/>
      <c r="AX74" s="280"/>
      <c r="AY74" s="280"/>
      <c r="AZ74" s="280"/>
      <c r="BA74" s="280"/>
      <c r="BB74" s="280"/>
      <c r="BC74" s="280"/>
      <c r="BD74" s="280"/>
      <c r="BE74" s="280"/>
      <c r="BF74" s="280"/>
      <c r="BG74" s="280"/>
      <c r="BH74" s="280"/>
      <c r="BI74" s="280"/>
      <c r="BJ74" s="280"/>
      <c r="BK74" s="280"/>
      <c r="BL74" s="280"/>
      <c r="BM74" s="275">
        <v>0.3</v>
      </c>
      <c r="BN74" s="275"/>
      <c r="BO74" s="275"/>
      <c r="BP74" s="275"/>
      <c r="BQ74" s="276"/>
      <c r="BR74" s="296" t="s">
        <v>117</v>
      </c>
      <c r="BS74" s="297"/>
      <c r="BT74" s="297"/>
      <c r="BU74" s="297"/>
      <c r="BV74" s="297"/>
      <c r="BW74" s="297"/>
      <c r="BX74" s="297"/>
      <c r="BY74" s="297"/>
      <c r="BZ74" s="297"/>
      <c r="CA74" s="297"/>
      <c r="CB74" s="297"/>
      <c r="CC74" s="297"/>
      <c r="CD74" s="297"/>
      <c r="CE74" s="297"/>
      <c r="CF74" s="297"/>
      <c r="CG74" s="297"/>
      <c r="CH74" s="297"/>
      <c r="CI74" s="297"/>
      <c r="CJ74" s="297"/>
      <c r="CK74" s="297"/>
      <c r="CL74" s="297"/>
      <c r="CM74" s="297"/>
      <c r="CN74" s="297"/>
      <c r="CO74" s="297"/>
      <c r="CP74" s="297"/>
      <c r="CQ74" s="297"/>
      <c r="CR74" s="297"/>
      <c r="CS74" s="297"/>
      <c r="CT74" s="297"/>
      <c r="CU74" s="297"/>
      <c r="CV74" s="297"/>
      <c r="CW74" s="297"/>
      <c r="CX74" s="297"/>
      <c r="CY74" s="298"/>
      <c r="CZ74" s="289" t="s">
        <v>118</v>
      </c>
      <c r="DA74" s="290"/>
      <c r="DB74" s="290"/>
      <c r="DC74" s="290"/>
      <c r="DD74" s="290"/>
      <c r="DE74" s="290"/>
      <c r="DF74" s="290"/>
      <c r="DG74" s="290"/>
      <c r="DH74" s="290"/>
      <c r="DI74" s="290"/>
      <c r="DJ74" s="290"/>
      <c r="DK74" s="290"/>
      <c r="DL74" s="290"/>
      <c r="DM74" s="290"/>
      <c r="DN74" s="290"/>
      <c r="DO74" s="290"/>
      <c r="DP74" s="290"/>
      <c r="DQ74" s="290"/>
      <c r="DR74" s="290"/>
      <c r="DS74" s="290"/>
      <c r="DT74" s="290"/>
      <c r="DU74" s="290"/>
      <c r="DV74" s="290"/>
      <c r="DW74" s="290"/>
      <c r="DX74" s="290"/>
      <c r="DY74" s="290"/>
      <c r="DZ74" s="290"/>
      <c r="EA74" s="290"/>
      <c r="EB74" s="290"/>
      <c r="EC74" s="290"/>
      <c r="ED74" s="290"/>
      <c r="EE74" s="290"/>
      <c r="EF74" s="290"/>
      <c r="EG74" s="290"/>
      <c r="EH74" s="290"/>
      <c r="EI74" s="290"/>
      <c r="EJ74" s="290"/>
      <c r="EK74" s="290"/>
      <c r="EL74" s="290"/>
      <c r="EM74" s="290"/>
      <c r="EN74" s="290"/>
      <c r="EO74" s="290"/>
      <c r="EP74" s="291"/>
    </row>
    <row r="75" spans="1:146" ht="8.65" customHeight="1">
      <c r="A75" s="8"/>
      <c r="B75" s="292"/>
      <c r="C75" s="293"/>
      <c r="D75" s="293"/>
      <c r="E75" s="293"/>
      <c r="F75" s="293"/>
      <c r="G75" s="293"/>
      <c r="H75" s="293"/>
      <c r="I75" s="293"/>
      <c r="J75" s="293"/>
      <c r="K75" s="293"/>
      <c r="L75" s="293"/>
      <c r="M75" s="293"/>
      <c r="N75" s="293"/>
      <c r="O75" s="293"/>
      <c r="P75" s="293"/>
      <c r="Q75" s="293"/>
      <c r="R75" s="293"/>
      <c r="S75" s="293"/>
      <c r="T75" s="293"/>
      <c r="U75" s="293"/>
      <c r="V75" s="293"/>
      <c r="W75" s="293"/>
      <c r="X75" s="293"/>
      <c r="Y75" s="293"/>
      <c r="Z75" s="293"/>
      <c r="AA75" s="293"/>
      <c r="AB75" s="293"/>
      <c r="AC75" s="293"/>
      <c r="AD75" s="275"/>
      <c r="AE75" s="275"/>
      <c r="AF75" s="275"/>
      <c r="AG75" s="275"/>
      <c r="AH75" s="275"/>
      <c r="AI75" s="275"/>
      <c r="AJ75" s="275"/>
      <c r="AK75" s="275"/>
      <c r="AL75" s="275"/>
      <c r="AM75" s="275"/>
      <c r="AN75" s="275"/>
      <c r="AO75" s="275"/>
      <c r="AP75" s="276"/>
      <c r="AQ75" s="279"/>
      <c r="AR75" s="280"/>
      <c r="AS75" s="280"/>
      <c r="AT75" s="280"/>
      <c r="AU75" s="280"/>
      <c r="AV75" s="280"/>
      <c r="AW75" s="280"/>
      <c r="AX75" s="280"/>
      <c r="AY75" s="280"/>
      <c r="AZ75" s="280"/>
      <c r="BA75" s="280"/>
      <c r="BB75" s="280"/>
      <c r="BC75" s="280"/>
      <c r="BD75" s="280"/>
      <c r="BE75" s="280"/>
      <c r="BF75" s="280"/>
      <c r="BG75" s="280"/>
      <c r="BH75" s="280"/>
      <c r="BI75" s="280"/>
      <c r="BJ75" s="280"/>
      <c r="BK75" s="280"/>
      <c r="BL75" s="280"/>
      <c r="BM75" s="275"/>
      <c r="BN75" s="275"/>
      <c r="BO75" s="275"/>
      <c r="BP75" s="275"/>
      <c r="BQ75" s="276"/>
      <c r="BR75" s="296"/>
      <c r="BS75" s="297"/>
      <c r="BT75" s="297"/>
      <c r="BU75" s="297"/>
      <c r="BV75" s="297"/>
      <c r="BW75" s="297"/>
      <c r="BX75" s="297"/>
      <c r="BY75" s="297"/>
      <c r="BZ75" s="297"/>
      <c r="CA75" s="297"/>
      <c r="CB75" s="297"/>
      <c r="CC75" s="297"/>
      <c r="CD75" s="297"/>
      <c r="CE75" s="297"/>
      <c r="CF75" s="297"/>
      <c r="CG75" s="297"/>
      <c r="CH75" s="297"/>
      <c r="CI75" s="297"/>
      <c r="CJ75" s="297"/>
      <c r="CK75" s="297"/>
      <c r="CL75" s="297"/>
      <c r="CM75" s="297"/>
      <c r="CN75" s="297"/>
      <c r="CO75" s="297"/>
      <c r="CP75" s="297"/>
      <c r="CQ75" s="297"/>
      <c r="CR75" s="297"/>
      <c r="CS75" s="297"/>
      <c r="CT75" s="297"/>
      <c r="CU75" s="297"/>
      <c r="CV75" s="297"/>
      <c r="CW75" s="297"/>
      <c r="CX75" s="297"/>
      <c r="CY75" s="298"/>
      <c r="CZ75" s="289"/>
      <c r="DA75" s="290"/>
      <c r="DB75" s="290"/>
      <c r="DC75" s="290"/>
      <c r="DD75" s="290"/>
      <c r="DE75" s="290"/>
      <c r="DF75" s="290"/>
      <c r="DG75" s="290"/>
      <c r="DH75" s="290"/>
      <c r="DI75" s="290"/>
      <c r="DJ75" s="290"/>
      <c r="DK75" s="290"/>
      <c r="DL75" s="290"/>
      <c r="DM75" s="290"/>
      <c r="DN75" s="290"/>
      <c r="DO75" s="290"/>
      <c r="DP75" s="290"/>
      <c r="DQ75" s="290"/>
      <c r="DR75" s="290"/>
      <c r="DS75" s="290"/>
      <c r="DT75" s="290"/>
      <c r="DU75" s="290"/>
      <c r="DV75" s="290"/>
      <c r="DW75" s="290"/>
      <c r="DX75" s="290"/>
      <c r="DY75" s="290"/>
      <c r="DZ75" s="290"/>
      <c r="EA75" s="290"/>
      <c r="EB75" s="290"/>
      <c r="EC75" s="290"/>
      <c r="ED75" s="290"/>
      <c r="EE75" s="290"/>
      <c r="EF75" s="290"/>
      <c r="EG75" s="290"/>
      <c r="EH75" s="290"/>
      <c r="EI75" s="290"/>
      <c r="EJ75" s="290"/>
      <c r="EK75" s="290"/>
      <c r="EL75" s="290"/>
      <c r="EM75" s="290"/>
      <c r="EN75" s="290"/>
      <c r="EO75" s="290"/>
      <c r="EP75" s="291"/>
    </row>
    <row r="76" spans="1:146" ht="8.65" customHeight="1">
      <c r="A76" s="8"/>
      <c r="B76" s="292" t="s">
        <v>119</v>
      </c>
      <c r="C76" s="293"/>
      <c r="D76" s="293"/>
      <c r="E76" s="293"/>
      <c r="F76" s="293"/>
      <c r="G76" s="293"/>
      <c r="H76" s="293"/>
      <c r="I76" s="293"/>
      <c r="J76" s="293"/>
      <c r="K76" s="293"/>
      <c r="L76" s="293"/>
      <c r="M76" s="293"/>
      <c r="N76" s="293"/>
      <c r="O76" s="293"/>
      <c r="P76" s="293"/>
      <c r="Q76" s="293"/>
      <c r="R76" s="293"/>
      <c r="S76" s="293"/>
      <c r="T76" s="293"/>
      <c r="U76" s="293"/>
      <c r="V76" s="293"/>
      <c r="W76" s="293"/>
      <c r="X76" s="293"/>
      <c r="Y76" s="293"/>
      <c r="Z76" s="293"/>
      <c r="AA76" s="293"/>
      <c r="AB76" s="293"/>
      <c r="AC76" s="293"/>
      <c r="AD76" s="275"/>
      <c r="AE76" s="275"/>
      <c r="AF76" s="275"/>
      <c r="AG76" s="275"/>
      <c r="AH76" s="275"/>
      <c r="AI76" s="275"/>
      <c r="AJ76" s="275"/>
      <c r="AK76" s="275"/>
      <c r="AL76" s="275"/>
      <c r="AM76" s="275"/>
      <c r="AN76" s="275"/>
      <c r="AO76" s="275"/>
      <c r="AP76" s="276"/>
      <c r="AQ76" s="279" t="s">
        <v>120</v>
      </c>
      <c r="AR76" s="280"/>
      <c r="AS76" s="280"/>
      <c r="AT76" s="280"/>
      <c r="AU76" s="280"/>
      <c r="AV76" s="280"/>
      <c r="AW76" s="280"/>
      <c r="AX76" s="280"/>
      <c r="AY76" s="280"/>
      <c r="AZ76" s="280"/>
      <c r="BA76" s="280"/>
      <c r="BB76" s="280"/>
      <c r="BC76" s="280"/>
      <c r="BD76" s="280"/>
      <c r="BE76" s="280"/>
      <c r="BF76" s="280"/>
      <c r="BG76" s="280"/>
      <c r="BH76" s="280"/>
      <c r="BI76" s="280"/>
      <c r="BJ76" s="280"/>
      <c r="BK76" s="280"/>
      <c r="BL76" s="280"/>
      <c r="BM76" s="275">
        <v>0.5</v>
      </c>
      <c r="BN76" s="275"/>
      <c r="BO76" s="275"/>
      <c r="BP76" s="275"/>
      <c r="BQ76" s="276"/>
      <c r="BR76" s="296" t="s">
        <v>121</v>
      </c>
      <c r="BS76" s="297"/>
      <c r="BT76" s="297"/>
      <c r="BU76" s="297"/>
      <c r="BV76" s="297"/>
      <c r="BW76" s="297"/>
      <c r="BX76" s="297"/>
      <c r="BY76" s="297"/>
      <c r="BZ76" s="297"/>
      <c r="CA76" s="297"/>
      <c r="CB76" s="297"/>
      <c r="CC76" s="297"/>
      <c r="CD76" s="297"/>
      <c r="CE76" s="297"/>
      <c r="CF76" s="297"/>
      <c r="CG76" s="297"/>
      <c r="CH76" s="297"/>
      <c r="CI76" s="297"/>
      <c r="CJ76" s="297"/>
      <c r="CK76" s="297"/>
      <c r="CL76" s="297"/>
      <c r="CM76" s="297"/>
      <c r="CN76" s="297"/>
      <c r="CO76" s="297"/>
      <c r="CP76" s="297"/>
      <c r="CQ76" s="297"/>
      <c r="CR76" s="297"/>
      <c r="CS76" s="297"/>
      <c r="CT76" s="297"/>
      <c r="CU76" s="297"/>
      <c r="CV76" s="297"/>
      <c r="CW76" s="297"/>
      <c r="CX76" s="297"/>
      <c r="CY76" s="298"/>
      <c r="CZ76" s="289"/>
      <c r="DA76" s="290"/>
      <c r="DB76" s="290"/>
      <c r="DC76" s="290"/>
      <c r="DD76" s="290"/>
      <c r="DE76" s="290"/>
      <c r="DF76" s="290"/>
      <c r="DG76" s="290"/>
      <c r="DH76" s="290"/>
      <c r="DI76" s="290"/>
      <c r="DJ76" s="290"/>
      <c r="DK76" s="290"/>
      <c r="DL76" s="290"/>
      <c r="DM76" s="290"/>
      <c r="DN76" s="290"/>
      <c r="DO76" s="290"/>
      <c r="DP76" s="290"/>
      <c r="DQ76" s="290"/>
      <c r="DR76" s="290"/>
      <c r="DS76" s="290"/>
      <c r="DT76" s="290"/>
      <c r="DU76" s="290"/>
      <c r="DV76" s="290"/>
      <c r="DW76" s="290"/>
      <c r="DX76" s="290"/>
      <c r="DY76" s="290"/>
      <c r="DZ76" s="290"/>
      <c r="EA76" s="290"/>
      <c r="EB76" s="290"/>
      <c r="EC76" s="290"/>
      <c r="ED76" s="290"/>
      <c r="EE76" s="290"/>
      <c r="EF76" s="290"/>
      <c r="EG76" s="290"/>
      <c r="EH76" s="290"/>
      <c r="EI76" s="290"/>
      <c r="EJ76" s="290"/>
      <c r="EK76" s="290"/>
      <c r="EL76" s="290"/>
      <c r="EM76" s="290"/>
      <c r="EN76" s="290"/>
      <c r="EO76" s="290"/>
      <c r="EP76" s="291"/>
    </row>
    <row r="77" spans="1:146" ht="8.65" customHeight="1" thickBot="1">
      <c r="A77" s="8"/>
      <c r="B77" s="292"/>
      <c r="C77" s="293"/>
      <c r="D77" s="293"/>
      <c r="E77" s="293"/>
      <c r="F77" s="293"/>
      <c r="G77" s="293"/>
      <c r="H77" s="293"/>
      <c r="I77" s="293"/>
      <c r="J77" s="293"/>
      <c r="K77" s="293"/>
      <c r="L77" s="293"/>
      <c r="M77" s="293"/>
      <c r="N77" s="293"/>
      <c r="O77" s="293"/>
      <c r="P77" s="293"/>
      <c r="Q77" s="293"/>
      <c r="R77" s="293"/>
      <c r="S77" s="293"/>
      <c r="T77" s="293"/>
      <c r="U77" s="293"/>
      <c r="V77" s="293"/>
      <c r="W77" s="293"/>
      <c r="X77" s="293"/>
      <c r="Y77" s="293"/>
      <c r="Z77" s="293"/>
      <c r="AA77" s="293"/>
      <c r="AB77" s="293"/>
      <c r="AC77" s="293"/>
      <c r="AD77" s="275"/>
      <c r="AE77" s="275"/>
      <c r="AF77" s="275"/>
      <c r="AG77" s="275"/>
      <c r="AH77" s="275"/>
      <c r="AI77" s="275"/>
      <c r="AJ77" s="275"/>
      <c r="AK77" s="275"/>
      <c r="AL77" s="275"/>
      <c r="AM77" s="275"/>
      <c r="AN77" s="275"/>
      <c r="AO77" s="275"/>
      <c r="AP77" s="276"/>
      <c r="AQ77" s="279"/>
      <c r="AR77" s="280"/>
      <c r="AS77" s="280"/>
      <c r="AT77" s="280"/>
      <c r="AU77" s="280"/>
      <c r="AV77" s="280"/>
      <c r="AW77" s="280"/>
      <c r="AX77" s="280"/>
      <c r="AY77" s="280"/>
      <c r="AZ77" s="280"/>
      <c r="BA77" s="280"/>
      <c r="BB77" s="280"/>
      <c r="BC77" s="280"/>
      <c r="BD77" s="280"/>
      <c r="BE77" s="280"/>
      <c r="BF77" s="280"/>
      <c r="BG77" s="280"/>
      <c r="BH77" s="280"/>
      <c r="BI77" s="280"/>
      <c r="BJ77" s="280"/>
      <c r="BK77" s="280"/>
      <c r="BL77" s="280"/>
      <c r="BM77" s="275"/>
      <c r="BN77" s="275"/>
      <c r="BO77" s="275"/>
      <c r="BP77" s="275"/>
      <c r="BQ77" s="276"/>
      <c r="BR77" s="299"/>
      <c r="BS77" s="300"/>
      <c r="BT77" s="300"/>
      <c r="BU77" s="300"/>
      <c r="BV77" s="300"/>
      <c r="BW77" s="300"/>
      <c r="BX77" s="300"/>
      <c r="BY77" s="300"/>
      <c r="BZ77" s="300"/>
      <c r="CA77" s="300"/>
      <c r="CB77" s="300"/>
      <c r="CC77" s="300"/>
      <c r="CD77" s="300"/>
      <c r="CE77" s="300"/>
      <c r="CF77" s="300"/>
      <c r="CG77" s="300"/>
      <c r="CH77" s="300"/>
      <c r="CI77" s="300"/>
      <c r="CJ77" s="300"/>
      <c r="CK77" s="300"/>
      <c r="CL77" s="300"/>
      <c r="CM77" s="300"/>
      <c r="CN77" s="300"/>
      <c r="CO77" s="300"/>
      <c r="CP77" s="300"/>
      <c r="CQ77" s="300"/>
      <c r="CR77" s="300"/>
      <c r="CS77" s="300"/>
      <c r="CT77" s="300"/>
      <c r="CU77" s="300"/>
      <c r="CV77" s="300"/>
      <c r="CW77" s="300"/>
      <c r="CX77" s="300"/>
      <c r="CY77" s="301"/>
      <c r="CZ77" s="289" t="s">
        <v>122</v>
      </c>
      <c r="DA77" s="290"/>
      <c r="DB77" s="290"/>
      <c r="DC77" s="290"/>
      <c r="DD77" s="290"/>
      <c r="DE77" s="290"/>
      <c r="DF77" s="290"/>
      <c r="DG77" s="290"/>
      <c r="DH77" s="290"/>
      <c r="DI77" s="290"/>
      <c r="DJ77" s="290"/>
      <c r="DK77" s="290"/>
      <c r="DL77" s="290"/>
      <c r="DM77" s="290"/>
      <c r="DN77" s="290"/>
      <c r="DO77" s="290"/>
      <c r="DP77" s="290"/>
      <c r="DQ77" s="290"/>
      <c r="DR77" s="290"/>
      <c r="DS77" s="290"/>
      <c r="DT77" s="290"/>
      <c r="DU77" s="290"/>
      <c r="DV77" s="290"/>
      <c r="DW77" s="290"/>
      <c r="DX77" s="290"/>
      <c r="DY77" s="290"/>
      <c r="DZ77" s="290"/>
      <c r="EA77" s="290"/>
      <c r="EB77" s="290"/>
      <c r="EC77" s="290"/>
      <c r="ED77" s="290"/>
      <c r="EE77" s="290"/>
      <c r="EF77" s="290"/>
      <c r="EG77" s="290"/>
      <c r="EH77" s="290"/>
      <c r="EI77" s="290"/>
      <c r="EJ77" s="290"/>
      <c r="EK77" s="290"/>
      <c r="EL77" s="290"/>
      <c r="EM77" s="290"/>
      <c r="EN77" s="290"/>
      <c r="EO77" s="290"/>
      <c r="EP77" s="291"/>
    </row>
    <row r="78" spans="1:146" ht="8.65" customHeight="1" thickTop="1">
      <c r="A78" s="8"/>
      <c r="B78" s="277" t="s">
        <v>123</v>
      </c>
      <c r="C78" s="278"/>
      <c r="D78" s="278"/>
      <c r="E78" s="278"/>
      <c r="F78" s="278"/>
      <c r="G78" s="278"/>
      <c r="H78" s="278"/>
      <c r="I78" s="278"/>
      <c r="J78" s="278"/>
      <c r="K78" s="278"/>
      <c r="L78" s="278"/>
      <c r="M78" s="278"/>
      <c r="N78" s="278"/>
      <c r="O78" s="278"/>
      <c r="P78" s="278"/>
      <c r="Q78" s="278"/>
      <c r="R78" s="278"/>
      <c r="S78" s="278"/>
      <c r="T78" s="278"/>
      <c r="U78" s="278"/>
      <c r="V78" s="278"/>
      <c r="W78" s="278"/>
      <c r="X78" s="278"/>
      <c r="Y78" s="278"/>
      <c r="Z78" s="278"/>
      <c r="AA78" s="278"/>
      <c r="AB78" s="278"/>
      <c r="AC78" s="278"/>
      <c r="AD78" s="278"/>
      <c r="AE78" s="278"/>
      <c r="AF78" s="278"/>
      <c r="AG78" s="278"/>
      <c r="AH78" s="278"/>
      <c r="AI78" s="278"/>
      <c r="AJ78" s="278"/>
      <c r="AK78" s="278"/>
      <c r="AL78" s="278"/>
      <c r="AM78" s="278"/>
      <c r="AN78" s="278"/>
      <c r="AO78" s="278"/>
      <c r="AP78" s="278"/>
      <c r="AQ78" s="279" t="s">
        <v>124</v>
      </c>
      <c r="AR78" s="280"/>
      <c r="AS78" s="280"/>
      <c r="AT78" s="280"/>
      <c r="AU78" s="280"/>
      <c r="AV78" s="280"/>
      <c r="AW78" s="280"/>
      <c r="AX78" s="280"/>
      <c r="AY78" s="280"/>
      <c r="AZ78" s="280"/>
      <c r="BA78" s="280"/>
      <c r="BB78" s="280"/>
      <c r="BC78" s="280"/>
      <c r="BD78" s="280"/>
      <c r="BE78" s="280"/>
      <c r="BF78" s="280"/>
      <c r="BG78" s="280"/>
      <c r="BH78" s="280"/>
      <c r="BI78" s="280"/>
      <c r="BJ78" s="280"/>
      <c r="BK78" s="280"/>
      <c r="BL78" s="280"/>
      <c r="BM78" s="275">
        <v>0.3</v>
      </c>
      <c r="BN78" s="275"/>
      <c r="BO78" s="275"/>
      <c r="BP78" s="275"/>
      <c r="BQ78" s="276"/>
      <c r="BR78" s="23" t="s">
        <v>125</v>
      </c>
      <c r="BS78" s="16"/>
      <c r="BT78" s="16"/>
      <c r="BU78" s="16"/>
      <c r="BV78" s="16"/>
      <c r="BW78" s="16"/>
      <c r="BX78" s="16"/>
      <c r="BY78" s="16"/>
      <c r="BZ78" s="16"/>
      <c r="CA78" s="16"/>
      <c r="CB78" s="16"/>
      <c r="CC78" s="16"/>
      <c r="CD78" s="16"/>
      <c r="CE78" s="16"/>
      <c r="CF78" s="16"/>
      <c r="CG78" s="16"/>
      <c r="CH78" s="16"/>
      <c r="CI78" s="16"/>
      <c r="CJ78" s="16"/>
      <c r="CK78" s="16"/>
      <c r="CL78" s="16"/>
      <c r="CM78" s="16"/>
      <c r="CN78" s="16"/>
      <c r="CO78" s="16"/>
      <c r="CP78" s="16"/>
      <c r="CQ78" s="16"/>
      <c r="CR78" s="16"/>
      <c r="CS78" s="16"/>
      <c r="CT78" s="16"/>
      <c r="CU78" s="16"/>
      <c r="CV78" s="16"/>
      <c r="CW78" s="16"/>
      <c r="CX78" s="16"/>
      <c r="CY78" s="17"/>
      <c r="CZ78" s="289"/>
      <c r="DA78" s="290"/>
      <c r="DB78" s="290"/>
      <c r="DC78" s="290"/>
      <c r="DD78" s="290"/>
      <c r="DE78" s="290"/>
      <c r="DF78" s="290"/>
      <c r="DG78" s="290"/>
      <c r="DH78" s="290"/>
      <c r="DI78" s="290"/>
      <c r="DJ78" s="290"/>
      <c r="DK78" s="290"/>
      <c r="DL78" s="290"/>
      <c r="DM78" s="290"/>
      <c r="DN78" s="290"/>
      <c r="DO78" s="290"/>
      <c r="DP78" s="290"/>
      <c r="DQ78" s="290"/>
      <c r="DR78" s="290"/>
      <c r="DS78" s="290"/>
      <c r="DT78" s="290"/>
      <c r="DU78" s="290"/>
      <c r="DV78" s="290"/>
      <c r="DW78" s="290"/>
      <c r="DX78" s="290"/>
      <c r="DY78" s="290"/>
      <c r="DZ78" s="290"/>
      <c r="EA78" s="290"/>
      <c r="EB78" s="290"/>
      <c r="EC78" s="290"/>
      <c r="ED78" s="290"/>
      <c r="EE78" s="290"/>
      <c r="EF78" s="290"/>
      <c r="EG78" s="290"/>
      <c r="EH78" s="290"/>
      <c r="EI78" s="290"/>
      <c r="EJ78" s="290"/>
      <c r="EK78" s="290"/>
      <c r="EL78" s="290"/>
      <c r="EM78" s="290"/>
      <c r="EN78" s="290"/>
      <c r="EO78" s="290"/>
      <c r="EP78" s="291"/>
    </row>
    <row r="79" spans="1:146" ht="8.65" customHeight="1">
      <c r="A79" s="8"/>
      <c r="B79" s="277"/>
      <c r="C79" s="278"/>
      <c r="D79" s="278"/>
      <c r="E79" s="278"/>
      <c r="F79" s="278"/>
      <c r="G79" s="278"/>
      <c r="H79" s="278"/>
      <c r="I79" s="278"/>
      <c r="J79" s="278"/>
      <c r="K79" s="278"/>
      <c r="L79" s="278"/>
      <c r="M79" s="278"/>
      <c r="N79" s="278"/>
      <c r="O79" s="278"/>
      <c r="P79" s="278"/>
      <c r="Q79" s="278"/>
      <c r="R79" s="278"/>
      <c r="S79" s="278"/>
      <c r="T79" s="278"/>
      <c r="U79" s="278"/>
      <c r="V79" s="278"/>
      <c r="W79" s="278"/>
      <c r="X79" s="278"/>
      <c r="Y79" s="278"/>
      <c r="Z79" s="278"/>
      <c r="AA79" s="278"/>
      <c r="AB79" s="278"/>
      <c r="AC79" s="278"/>
      <c r="AD79" s="278"/>
      <c r="AE79" s="278"/>
      <c r="AF79" s="278"/>
      <c r="AG79" s="278"/>
      <c r="AH79" s="278"/>
      <c r="AI79" s="278"/>
      <c r="AJ79" s="278"/>
      <c r="AK79" s="278"/>
      <c r="AL79" s="278"/>
      <c r="AM79" s="278"/>
      <c r="AN79" s="278"/>
      <c r="AO79" s="278"/>
      <c r="AP79" s="278"/>
      <c r="AQ79" s="279"/>
      <c r="AR79" s="280"/>
      <c r="AS79" s="280"/>
      <c r="AT79" s="280"/>
      <c r="AU79" s="280"/>
      <c r="AV79" s="280"/>
      <c r="AW79" s="280"/>
      <c r="AX79" s="280"/>
      <c r="AY79" s="280"/>
      <c r="AZ79" s="280"/>
      <c r="BA79" s="280"/>
      <c r="BB79" s="280"/>
      <c r="BC79" s="280"/>
      <c r="BD79" s="280"/>
      <c r="BE79" s="280"/>
      <c r="BF79" s="280"/>
      <c r="BG79" s="280"/>
      <c r="BH79" s="280"/>
      <c r="BI79" s="280"/>
      <c r="BJ79" s="280"/>
      <c r="BK79" s="280"/>
      <c r="BL79" s="280"/>
      <c r="BM79" s="275"/>
      <c r="BN79" s="275"/>
      <c r="BO79" s="275"/>
      <c r="BP79" s="275"/>
      <c r="BQ79" s="276"/>
      <c r="BR79" s="260"/>
      <c r="BS79" s="261"/>
      <c r="BT79" s="261"/>
      <c r="BU79" s="261"/>
      <c r="BV79" s="261"/>
      <c r="BW79" s="261"/>
      <c r="BX79" s="261"/>
      <c r="BY79" s="261"/>
      <c r="BZ79" s="261"/>
      <c r="CA79" s="261"/>
      <c r="CB79" s="261"/>
      <c r="CC79" s="261"/>
      <c r="CD79" s="261"/>
      <c r="CE79" s="261"/>
      <c r="CF79" s="261"/>
      <c r="CG79" s="261"/>
      <c r="CH79" s="261"/>
      <c r="CI79" s="261"/>
      <c r="CJ79" s="261"/>
      <c r="CK79" s="261"/>
      <c r="CL79" s="261"/>
      <c r="CM79" s="261"/>
      <c r="CN79" s="261"/>
      <c r="CO79" s="261"/>
      <c r="CP79" s="261"/>
      <c r="CQ79" s="261"/>
      <c r="CR79" s="261"/>
      <c r="CS79" s="261"/>
      <c r="CT79" s="261"/>
      <c r="CU79" s="261"/>
      <c r="CV79" s="261"/>
      <c r="CW79" s="261"/>
      <c r="CX79" s="261"/>
      <c r="CY79" s="262"/>
      <c r="CZ79" s="289"/>
      <c r="DA79" s="290"/>
      <c r="DB79" s="290"/>
      <c r="DC79" s="290"/>
      <c r="DD79" s="290"/>
      <c r="DE79" s="290"/>
      <c r="DF79" s="290"/>
      <c r="DG79" s="290"/>
      <c r="DH79" s="290"/>
      <c r="DI79" s="290"/>
      <c r="DJ79" s="290"/>
      <c r="DK79" s="290"/>
      <c r="DL79" s="290"/>
      <c r="DM79" s="290"/>
      <c r="DN79" s="290"/>
      <c r="DO79" s="290"/>
      <c r="DP79" s="290"/>
      <c r="DQ79" s="290"/>
      <c r="DR79" s="290"/>
      <c r="DS79" s="290"/>
      <c r="DT79" s="290"/>
      <c r="DU79" s="290"/>
      <c r="DV79" s="290"/>
      <c r="DW79" s="290"/>
      <c r="DX79" s="290"/>
      <c r="DY79" s="290"/>
      <c r="DZ79" s="290"/>
      <c r="EA79" s="290"/>
      <c r="EB79" s="290"/>
      <c r="EC79" s="290"/>
      <c r="ED79" s="290"/>
      <c r="EE79" s="290"/>
      <c r="EF79" s="290"/>
      <c r="EG79" s="290"/>
      <c r="EH79" s="290"/>
      <c r="EI79" s="290"/>
      <c r="EJ79" s="290"/>
      <c r="EK79" s="290"/>
      <c r="EL79" s="290"/>
      <c r="EM79" s="290"/>
      <c r="EN79" s="290"/>
      <c r="EO79" s="290"/>
      <c r="EP79" s="291"/>
    </row>
    <row r="80" spans="1:146" ht="8.65" customHeight="1">
      <c r="A80" s="204"/>
      <c r="B80" s="277" t="s">
        <v>126</v>
      </c>
      <c r="C80" s="278"/>
      <c r="D80" s="278"/>
      <c r="E80" s="278"/>
      <c r="F80" s="278"/>
      <c r="G80" s="278"/>
      <c r="H80" s="278"/>
      <c r="I80" s="278"/>
      <c r="J80" s="278"/>
      <c r="K80" s="278"/>
      <c r="L80" s="278"/>
      <c r="M80" s="278"/>
      <c r="N80" s="278"/>
      <c r="O80" s="278"/>
      <c r="P80" s="278"/>
      <c r="Q80" s="278"/>
      <c r="R80" s="278"/>
      <c r="S80" s="278"/>
      <c r="T80" s="278"/>
      <c r="U80" s="278"/>
      <c r="V80" s="278"/>
      <c r="W80" s="278"/>
      <c r="X80" s="278"/>
      <c r="Y80" s="278"/>
      <c r="Z80" s="278"/>
      <c r="AA80" s="278"/>
      <c r="AB80" s="278"/>
      <c r="AC80" s="278"/>
      <c r="AD80" s="278"/>
      <c r="AE80" s="278"/>
      <c r="AF80" s="278"/>
      <c r="AG80" s="278"/>
      <c r="AH80" s="278"/>
      <c r="AI80" s="278"/>
      <c r="AJ80" s="278"/>
      <c r="AK80" s="278"/>
      <c r="AL80" s="278"/>
      <c r="AM80" s="278"/>
      <c r="AN80" s="278"/>
      <c r="AO80" s="278"/>
      <c r="AP80" s="278"/>
      <c r="AQ80" s="279" t="s">
        <v>127</v>
      </c>
      <c r="AR80" s="280"/>
      <c r="AS80" s="280"/>
      <c r="AT80" s="280"/>
      <c r="AU80" s="280"/>
      <c r="AV80" s="280"/>
      <c r="AW80" s="280"/>
      <c r="AX80" s="280"/>
      <c r="AY80" s="280"/>
      <c r="AZ80" s="280"/>
      <c r="BA80" s="280"/>
      <c r="BB80" s="280"/>
      <c r="BC80" s="280"/>
      <c r="BD80" s="280"/>
      <c r="BE80" s="280"/>
      <c r="BF80" s="280"/>
      <c r="BG80" s="280"/>
      <c r="BH80" s="280"/>
      <c r="BI80" s="280"/>
      <c r="BJ80" s="280"/>
      <c r="BK80" s="280"/>
      <c r="BL80" s="280"/>
      <c r="BM80" s="275">
        <v>0.8</v>
      </c>
      <c r="BN80" s="275"/>
      <c r="BO80" s="275"/>
      <c r="BP80" s="275"/>
      <c r="BQ80" s="276"/>
      <c r="BR80" s="302" t="s">
        <v>128</v>
      </c>
      <c r="BS80" s="303"/>
      <c r="BT80" s="303"/>
      <c r="BU80" s="303"/>
      <c r="BV80" s="303"/>
      <c r="BW80" s="303"/>
      <c r="BX80" s="303"/>
      <c r="BY80" s="303"/>
      <c r="BZ80" s="303"/>
      <c r="CA80" s="303"/>
      <c r="CB80" s="303"/>
      <c r="CC80" s="303"/>
      <c r="CD80" s="303"/>
      <c r="CE80" s="303"/>
      <c r="CF80" s="303"/>
      <c r="CG80" s="303"/>
      <c r="CH80" s="303"/>
      <c r="CI80" s="303"/>
      <c r="CJ80" s="303"/>
      <c r="CK80" s="303"/>
      <c r="CL80" s="303"/>
      <c r="CM80" s="303"/>
      <c r="CN80" s="303"/>
      <c r="CO80" s="303"/>
      <c r="CP80" s="303"/>
      <c r="CQ80" s="303"/>
      <c r="CR80" s="303"/>
      <c r="CS80" s="303"/>
      <c r="CT80" s="303"/>
      <c r="CU80" s="303"/>
      <c r="CV80" s="303"/>
      <c r="CW80" s="303"/>
      <c r="CX80" s="303"/>
      <c r="CY80" s="304"/>
      <c r="CZ80" s="305" t="s">
        <v>129</v>
      </c>
      <c r="DA80" s="306"/>
      <c r="DB80" s="306"/>
      <c r="DC80" s="306"/>
      <c r="DD80" s="306"/>
      <c r="DE80" s="306"/>
      <c r="DF80" s="306"/>
      <c r="DG80" s="306"/>
      <c r="DH80" s="306"/>
      <c r="DI80" s="306"/>
      <c r="DJ80" s="306"/>
      <c r="DK80" s="306"/>
      <c r="DL80" s="306"/>
      <c r="DM80" s="306"/>
      <c r="DN80" s="306"/>
      <c r="DO80" s="306"/>
      <c r="DP80" s="306"/>
      <c r="DQ80" s="306"/>
      <c r="DR80" s="306"/>
      <c r="DS80" s="306"/>
      <c r="DT80" s="306"/>
      <c r="DU80" s="306"/>
      <c r="DV80" s="306"/>
      <c r="DW80" s="306"/>
      <c r="DX80" s="306"/>
      <c r="DY80" s="306"/>
      <c r="DZ80" s="306"/>
      <c r="EA80" s="306"/>
      <c r="EB80" s="306"/>
      <c r="EC80" s="306"/>
      <c r="ED80" s="306"/>
      <c r="EE80" s="306"/>
      <c r="EF80" s="306"/>
      <c r="EG80" s="306"/>
      <c r="EH80" s="306"/>
      <c r="EI80" s="306"/>
      <c r="EJ80" s="306"/>
      <c r="EK80" s="306"/>
      <c r="EL80" s="306"/>
      <c r="EM80" s="306"/>
      <c r="EN80" s="306"/>
      <c r="EO80" s="306"/>
      <c r="EP80" s="307"/>
    </row>
    <row r="81" spans="1:153" ht="8.65" customHeight="1">
      <c r="A81" s="204"/>
      <c r="B81" s="277"/>
      <c r="C81" s="278"/>
      <c r="D81" s="278"/>
      <c r="E81" s="278"/>
      <c r="F81" s="278"/>
      <c r="G81" s="278"/>
      <c r="H81" s="278"/>
      <c r="I81" s="278"/>
      <c r="J81" s="278"/>
      <c r="K81" s="278"/>
      <c r="L81" s="278"/>
      <c r="M81" s="278"/>
      <c r="N81" s="278"/>
      <c r="O81" s="278"/>
      <c r="P81" s="278"/>
      <c r="Q81" s="278"/>
      <c r="R81" s="278"/>
      <c r="S81" s="278"/>
      <c r="T81" s="278"/>
      <c r="U81" s="278"/>
      <c r="V81" s="278"/>
      <c r="W81" s="278"/>
      <c r="X81" s="278"/>
      <c r="Y81" s="278"/>
      <c r="Z81" s="278"/>
      <c r="AA81" s="278"/>
      <c r="AB81" s="278"/>
      <c r="AC81" s="278"/>
      <c r="AD81" s="278"/>
      <c r="AE81" s="278"/>
      <c r="AF81" s="278"/>
      <c r="AG81" s="278"/>
      <c r="AH81" s="278"/>
      <c r="AI81" s="278"/>
      <c r="AJ81" s="278"/>
      <c r="AK81" s="278"/>
      <c r="AL81" s="278"/>
      <c r="AM81" s="278"/>
      <c r="AN81" s="278"/>
      <c r="AO81" s="278"/>
      <c r="AP81" s="278"/>
      <c r="AQ81" s="279"/>
      <c r="AR81" s="280"/>
      <c r="AS81" s="280"/>
      <c r="AT81" s="280"/>
      <c r="AU81" s="280"/>
      <c r="AV81" s="280"/>
      <c r="AW81" s="280"/>
      <c r="AX81" s="280"/>
      <c r="AY81" s="280"/>
      <c r="AZ81" s="280"/>
      <c r="BA81" s="280"/>
      <c r="BB81" s="280"/>
      <c r="BC81" s="280"/>
      <c r="BD81" s="280"/>
      <c r="BE81" s="280"/>
      <c r="BF81" s="280"/>
      <c r="BG81" s="280"/>
      <c r="BH81" s="280"/>
      <c r="BI81" s="280"/>
      <c r="BJ81" s="280"/>
      <c r="BK81" s="280"/>
      <c r="BL81" s="280"/>
      <c r="BM81" s="275"/>
      <c r="BN81" s="275"/>
      <c r="BO81" s="275"/>
      <c r="BP81" s="275"/>
      <c r="BQ81" s="276"/>
      <c r="BR81" s="308"/>
      <c r="BS81" s="309"/>
      <c r="BT81" s="309"/>
      <c r="BU81" s="309"/>
      <c r="BV81" s="309"/>
      <c r="BW81" s="309"/>
      <c r="BX81" s="309"/>
      <c r="BY81" s="309"/>
      <c r="BZ81" s="309"/>
      <c r="CA81" s="309"/>
      <c r="CB81" s="309"/>
      <c r="CC81" s="309"/>
      <c r="CD81" s="309"/>
      <c r="CE81" s="309"/>
      <c r="CF81" s="309"/>
      <c r="CG81" s="309"/>
      <c r="CH81" s="309"/>
      <c r="CI81" s="309"/>
      <c r="CJ81" s="309"/>
      <c r="CK81" s="309"/>
      <c r="CL81" s="309"/>
      <c r="CM81" s="309"/>
      <c r="CN81" s="309"/>
      <c r="CO81" s="309"/>
      <c r="CP81" s="309"/>
      <c r="CQ81" s="309"/>
      <c r="CR81" s="309"/>
      <c r="CS81" s="309"/>
      <c r="CT81" s="309"/>
      <c r="CU81" s="309"/>
      <c r="CV81" s="309"/>
      <c r="CW81" s="309"/>
      <c r="CX81" s="309"/>
      <c r="CY81" s="310"/>
      <c r="CZ81" s="305"/>
      <c r="DA81" s="306"/>
      <c r="DB81" s="306"/>
      <c r="DC81" s="306"/>
      <c r="DD81" s="306"/>
      <c r="DE81" s="306"/>
      <c r="DF81" s="306"/>
      <c r="DG81" s="306"/>
      <c r="DH81" s="306"/>
      <c r="DI81" s="306"/>
      <c r="DJ81" s="306"/>
      <c r="DK81" s="306"/>
      <c r="DL81" s="306"/>
      <c r="DM81" s="306"/>
      <c r="DN81" s="306"/>
      <c r="DO81" s="306"/>
      <c r="DP81" s="306"/>
      <c r="DQ81" s="306"/>
      <c r="DR81" s="306"/>
      <c r="DS81" s="306"/>
      <c r="DT81" s="306"/>
      <c r="DU81" s="306"/>
      <c r="DV81" s="306"/>
      <c r="DW81" s="306"/>
      <c r="DX81" s="306"/>
      <c r="DY81" s="306"/>
      <c r="DZ81" s="306"/>
      <c r="EA81" s="306"/>
      <c r="EB81" s="306"/>
      <c r="EC81" s="306"/>
      <c r="ED81" s="306"/>
      <c r="EE81" s="306"/>
      <c r="EF81" s="306"/>
      <c r="EG81" s="306"/>
      <c r="EH81" s="306"/>
      <c r="EI81" s="306"/>
      <c r="EJ81" s="306"/>
      <c r="EK81" s="306"/>
      <c r="EL81" s="306"/>
      <c r="EM81" s="306"/>
      <c r="EN81" s="306"/>
      <c r="EO81" s="306"/>
      <c r="EP81" s="307"/>
    </row>
    <row r="82" spans="1:153" ht="8.65" customHeight="1">
      <c r="A82" s="8"/>
      <c r="B82" s="277" t="s">
        <v>130</v>
      </c>
      <c r="C82" s="278"/>
      <c r="D82" s="278"/>
      <c r="E82" s="278"/>
      <c r="F82" s="278"/>
      <c r="G82" s="278"/>
      <c r="H82" s="278"/>
      <c r="I82" s="278"/>
      <c r="J82" s="278"/>
      <c r="K82" s="278"/>
      <c r="L82" s="278"/>
      <c r="M82" s="278"/>
      <c r="N82" s="278"/>
      <c r="O82" s="278"/>
      <c r="P82" s="278"/>
      <c r="Q82" s="278"/>
      <c r="R82" s="278"/>
      <c r="S82" s="278"/>
      <c r="T82" s="278"/>
      <c r="U82" s="278"/>
      <c r="V82" s="278"/>
      <c r="W82" s="278"/>
      <c r="X82" s="278"/>
      <c r="Y82" s="278"/>
      <c r="Z82" s="278"/>
      <c r="AA82" s="278"/>
      <c r="AB82" s="278"/>
      <c r="AC82" s="278"/>
      <c r="AD82" s="278"/>
      <c r="AE82" s="278"/>
      <c r="AF82" s="278"/>
      <c r="AG82" s="278"/>
      <c r="AH82" s="278"/>
      <c r="AI82" s="278"/>
      <c r="AJ82" s="278"/>
      <c r="AK82" s="278"/>
      <c r="AL82" s="278"/>
      <c r="AM82" s="278"/>
      <c r="AN82" s="278"/>
      <c r="AO82" s="278"/>
      <c r="AP82" s="278"/>
      <c r="AQ82" s="311" t="s">
        <v>131</v>
      </c>
      <c r="AR82" s="312"/>
      <c r="AS82" s="312"/>
      <c r="AT82" s="312"/>
      <c r="AU82" s="312"/>
      <c r="AV82" s="312"/>
      <c r="AW82" s="312"/>
      <c r="AX82" s="312"/>
      <c r="AY82" s="312"/>
      <c r="AZ82" s="312"/>
      <c r="BA82" s="312"/>
      <c r="BB82" s="312"/>
      <c r="BC82" s="312"/>
      <c r="BD82" s="312"/>
      <c r="BE82" s="312"/>
      <c r="BF82" s="312"/>
      <c r="BG82" s="312"/>
      <c r="BH82" s="312"/>
      <c r="BI82" s="312"/>
      <c r="BJ82" s="312"/>
      <c r="BK82" s="312"/>
      <c r="BL82" s="312"/>
      <c r="BM82" s="312"/>
      <c r="BN82" s="312"/>
      <c r="BO82" s="312"/>
      <c r="BP82" s="312"/>
      <c r="BQ82" s="313"/>
      <c r="BR82" s="308"/>
      <c r="BS82" s="309"/>
      <c r="BT82" s="309"/>
      <c r="BU82" s="309"/>
      <c r="BV82" s="309"/>
      <c r="BW82" s="309"/>
      <c r="BX82" s="309"/>
      <c r="BY82" s="309"/>
      <c r="BZ82" s="309"/>
      <c r="CA82" s="309"/>
      <c r="CB82" s="309"/>
      <c r="CC82" s="309"/>
      <c r="CD82" s="309"/>
      <c r="CE82" s="309"/>
      <c r="CF82" s="309"/>
      <c r="CG82" s="309"/>
      <c r="CH82" s="309"/>
      <c r="CI82" s="309"/>
      <c r="CJ82" s="309"/>
      <c r="CK82" s="309"/>
      <c r="CL82" s="309"/>
      <c r="CM82" s="309"/>
      <c r="CN82" s="309"/>
      <c r="CO82" s="309"/>
      <c r="CP82" s="309"/>
      <c r="CQ82" s="309"/>
      <c r="CR82" s="309"/>
      <c r="CS82" s="309"/>
      <c r="CT82" s="309"/>
      <c r="CU82" s="309"/>
      <c r="CV82" s="309"/>
      <c r="CW82" s="309"/>
      <c r="CX82" s="309"/>
      <c r="CY82" s="310"/>
      <c r="CZ82" s="305"/>
      <c r="DA82" s="306"/>
      <c r="DB82" s="306"/>
      <c r="DC82" s="306"/>
      <c r="DD82" s="306"/>
      <c r="DE82" s="306"/>
      <c r="DF82" s="306"/>
      <c r="DG82" s="306"/>
      <c r="DH82" s="306"/>
      <c r="DI82" s="306"/>
      <c r="DJ82" s="306"/>
      <c r="DK82" s="306"/>
      <c r="DL82" s="306"/>
      <c r="DM82" s="306"/>
      <c r="DN82" s="306"/>
      <c r="DO82" s="306"/>
      <c r="DP82" s="306"/>
      <c r="DQ82" s="306"/>
      <c r="DR82" s="306"/>
      <c r="DS82" s="306"/>
      <c r="DT82" s="306"/>
      <c r="DU82" s="306"/>
      <c r="DV82" s="306"/>
      <c r="DW82" s="306"/>
      <c r="DX82" s="306"/>
      <c r="DY82" s="306"/>
      <c r="DZ82" s="306"/>
      <c r="EA82" s="306"/>
      <c r="EB82" s="306"/>
      <c r="EC82" s="306"/>
      <c r="ED82" s="306"/>
      <c r="EE82" s="306"/>
      <c r="EF82" s="306"/>
      <c r="EG82" s="306"/>
      <c r="EH82" s="306"/>
      <c r="EI82" s="306"/>
      <c r="EJ82" s="306"/>
      <c r="EK82" s="306"/>
      <c r="EL82" s="306"/>
      <c r="EM82" s="306"/>
      <c r="EN82" s="306"/>
      <c r="EO82" s="306"/>
      <c r="EP82" s="307"/>
    </row>
    <row r="83" spans="1:153" ht="8.65" customHeight="1">
      <c r="A83" s="8"/>
      <c r="B83" s="277"/>
      <c r="C83" s="278"/>
      <c r="D83" s="278"/>
      <c r="E83" s="278"/>
      <c r="F83" s="278"/>
      <c r="G83" s="278"/>
      <c r="H83" s="278"/>
      <c r="I83" s="278"/>
      <c r="J83" s="278"/>
      <c r="K83" s="278"/>
      <c r="L83" s="278"/>
      <c r="M83" s="278"/>
      <c r="N83" s="278"/>
      <c r="O83" s="278"/>
      <c r="P83" s="278"/>
      <c r="Q83" s="278"/>
      <c r="R83" s="278"/>
      <c r="S83" s="278"/>
      <c r="T83" s="278"/>
      <c r="U83" s="278"/>
      <c r="V83" s="278"/>
      <c r="W83" s="278"/>
      <c r="X83" s="278"/>
      <c r="Y83" s="278"/>
      <c r="Z83" s="278"/>
      <c r="AA83" s="278"/>
      <c r="AB83" s="278"/>
      <c r="AC83" s="278"/>
      <c r="AD83" s="278"/>
      <c r="AE83" s="278"/>
      <c r="AF83" s="278"/>
      <c r="AG83" s="278"/>
      <c r="AH83" s="278"/>
      <c r="AI83" s="278"/>
      <c r="AJ83" s="278"/>
      <c r="AK83" s="278"/>
      <c r="AL83" s="278"/>
      <c r="AM83" s="278"/>
      <c r="AN83" s="278"/>
      <c r="AO83" s="278"/>
      <c r="AP83" s="278"/>
      <c r="AQ83" s="305"/>
      <c r="AR83" s="306"/>
      <c r="AS83" s="306"/>
      <c r="AT83" s="306"/>
      <c r="AU83" s="306"/>
      <c r="AV83" s="306"/>
      <c r="AW83" s="306"/>
      <c r="AX83" s="306"/>
      <c r="AY83" s="306"/>
      <c r="AZ83" s="306"/>
      <c r="BA83" s="306"/>
      <c r="BB83" s="306"/>
      <c r="BC83" s="306"/>
      <c r="BD83" s="306"/>
      <c r="BE83" s="306"/>
      <c r="BF83" s="306"/>
      <c r="BG83" s="306"/>
      <c r="BH83" s="306"/>
      <c r="BI83" s="306"/>
      <c r="BJ83" s="306"/>
      <c r="BK83" s="306"/>
      <c r="BL83" s="306"/>
      <c r="BM83" s="306"/>
      <c r="BN83" s="306"/>
      <c r="BO83" s="306"/>
      <c r="BP83" s="306"/>
      <c r="BQ83" s="307"/>
      <c r="BR83" s="314"/>
      <c r="BS83" s="315"/>
      <c r="BT83" s="315"/>
      <c r="BU83" s="315"/>
      <c r="BV83" s="315"/>
      <c r="BW83" s="315"/>
      <c r="BX83" s="315"/>
      <c r="BY83" s="315"/>
      <c r="BZ83" s="315"/>
      <c r="CA83" s="315"/>
      <c r="CB83" s="315"/>
      <c r="CC83" s="315"/>
      <c r="CD83" s="315"/>
      <c r="CE83" s="315"/>
      <c r="CF83" s="315"/>
      <c r="CG83" s="315"/>
      <c r="CH83" s="315"/>
      <c r="CI83" s="315"/>
      <c r="CJ83" s="315"/>
      <c r="CK83" s="315"/>
      <c r="CL83" s="315"/>
      <c r="CM83" s="315"/>
      <c r="CN83" s="315"/>
      <c r="CO83" s="315"/>
      <c r="CP83" s="315"/>
      <c r="CQ83" s="315"/>
      <c r="CR83" s="315"/>
      <c r="CS83" s="315"/>
      <c r="CT83" s="315"/>
      <c r="CU83" s="315"/>
      <c r="CV83" s="315"/>
      <c r="CW83" s="315"/>
      <c r="CX83" s="315"/>
      <c r="CY83" s="316"/>
      <c r="CZ83" s="305" t="s">
        <v>132</v>
      </c>
      <c r="DA83" s="306"/>
      <c r="DB83" s="306"/>
      <c r="DC83" s="306"/>
      <c r="DD83" s="306"/>
      <c r="DE83" s="306"/>
      <c r="DF83" s="306"/>
      <c r="DG83" s="306"/>
      <c r="DH83" s="306"/>
      <c r="DI83" s="306"/>
      <c r="DJ83" s="306"/>
      <c r="DK83" s="306"/>
      <c r="DL83" s="306"/>
      <c r="DM83" s="306"/>
      <c r="DN83" s="306"/>
      <c r="DO83" s="306"/>
      <c r="DP83" s="306"/>
      <c r="DQ83" s="306"/>
      <c r="DR83" s="306"/>
      <c r="DS83" s="306"/>
      <c r="DT83" s="306"/>
      <c r="DU83" s="306"/>
      <c r="DV83" s="306"/>
      <c r="DW83" s="306"/>
      <c r="DX83" s="306"/>
      <c r="DY83" s="306"/>
      <c r="DZ83" s="306"/>
      <c r="EA83" s="306"/>
      <c r="EB83" s="306"/>
      <c r="EC83" s="306"/>
      <c r="ED83" s="306"/>
      <c r="EE83" s="306"/>
      <c r="EF83" s="306"/>
      <c r="EG83" s="306"/>
      <c r="EH83" s="306"/>
      <c r="EI83" s="306"/>
      <c r="EJ83" s="306"/>
      <c r="EK83" s="306"/>
      <c r="EL83" s="306"/>
      <c r="EM83" s="306"/>
      <c r="EN83" s="306"/>
      <c r="EO83" s="306"/>
      <c r="EP83" s="307"/>
    </row>
    <row r="84" spans="1:153" ht="8.65" customHeight="1">
      <c r="A84" s="8"/>
      <c r="B84" s="277" t="s">
        <v>133</v>
      </c>
      <c r="C84" s="278"/>
      <c r="D84" s="278"/>
      <c r="E84" s="278"/>
      <c r="F84" s="278"/>
      <c r="G84" s="278"/>
      <c r="H84" s="278"/>
      <c r="I84" s="278"/>
      <c r="J84" s="278"/>
      <c r="K84" s="278"/>
      <c r="L84" s="278"/>
      <c r="M84" s="278"/>
      <c r="N84" s="278"/>
      <c r="O84" s="278"/>
      <c r="P84" s="278"/>
      <c r="Q84" s="278"/>
      <c r="R84" s="278"/>
      <c r="S84" s="278"/>
      <c r="T84" s="278"/>
      <c r="U84" s="278"/>
      <c r="V84" s="278"/>
      <c r="W84" s="278"/>
      <c r="X84" s="278"/>
      <c r="Y84" s="278"/>
      <c r="Z84" s="278"/>
      <c r="AA84" s="278"/>
      <c r="AB84" s="278"/>
      <c r="AC84" s="278"/>
      <c r="AD84" s="278"/>
      <c r="AE84" s="278"/>
      <c r="AF84" s="278"/>
      <c r="AG84" s="278"/>
      <c r="AH84" s="278"/>
      <c r="AI84" s="278"/>
      <c r="AJ84" s="278"/>
      <c r="AK84" s="278"/>
      <c r="AL84" s="278"/>
      <c r="AM84" s="278"/>
      <c r="AN84" s="278"/>
      <c r="AO84" s="278"/>
      <c r="AP84" s="278"/>
      <c r="AQ84" s="305" t="s">
        <v>134</v>
      </c>
      <c r="AR84" s="306"/>
      <c r="AS84" s="306"/>
      <c r="AT84" s="306"/>
      <c r="AU84" s="306"/>
      <c r="AV84" s="306"/>
      <c r="AW84" s="306"/>
      <c r="AX84" s="306"/>
      <c r="AY84" s="306"/>
      <c r="AZ84" s="306"/>
      <c r="BA84" s="306"/>
      <c r="BB84" s="306"/>
      <c r="BC84" s="306"/>
      <c r="BD84" s="306"/>
      <c r="BE84" s="306"/>
      <c r="BF84" s="306"/>
      <c r="BG84" s="306"/>
      <c r="BH84" s="306"/>
      <c r="BI84" s="306"/>
      <c r="BJ84" s="306"/>
      <c r="BK84" s="306"/>
      <c r="BL84" s="306"/>
      <c r="BM84" s="306"/>
      <c r="BN84" s="306"/>
      <c r="BO84" s="306"/>
      <c r="BP84" s="306"/>
      <c r="BQ84" s="307"/>
      <c r="BR84" s="317" t="s">
        <v>135</v>
      </c>
      <c r="BS84" s="318"/>
      <c r="BT84" s="318"/>
      <c r="BU84" s="318"/>
      <c r="BV84" s="318"/>
      <c r="BW84" s="318"/>
      <c r="BX84" s="318"/>
      <c r="BY84" s="318"/>
      <c r="BZ84" s="318"/>
      <c r="CA84" s="318"/>
      <c r="CB84" s="318"/>
      <c r="CC84" s="275" t="s">
        <v>136</v>
      </c>
      <c r="CD84" s="275"/>
      <c r="CE84" s="275"/>
      <c r="CF84" s="275"/>
      <c r="CG84" s="275"/>
      <c r="CH84" s="275"/>
      <c r="CI84" s="275"/>
      <c r="CJ84" s="275"/>
      <c r="CK84" s="275"/>
      <c r="CL84" s="275"/>
      <c r="CM84" s="275"/>
      <c r="CN84" s="275"/>
      <c r="CO84" s="275"/>
      <c r="CP84" s="275"/>
      <c r="CQ84" s="275"/>
      <c r="CR84" s="275"/>
      <c r="CS84" s="275"/>
      <c r="CT84" s="275"/>
      <c r="CU84" s="275"/>
      <c r="CV84" s="275"/>
      <c r="CW84" s="275"/>
      <c r="CX84" s="275"/>
      <c r="CY84" s="276"/>
      <c r="CZ84" s="305"/>
      <c r="DA84" s="306"/>
      <c r="DB84" s="306"/>
      <c r="DC84" s="306"/>
      <c r="DD84" s="306"/>
      <c r="DE84" s="306"/>
      <c r="DF84" s="306"/>
      <c r="DG84" s="306"/>
      <c r="DH84" s="306"/>
      <c r="DI84" s="306"/>
      <c r="DJ84" s="306"/>
      <c r="DK84" s="306"/>
      <c r="DL84" s="306"/>
      <c r="DM84" s="306"/>
      <c r="DN84" s="306"/>
      <c r="DO84" s="306"/>
      <c r="DP84" s="306"/>
      <c r="DQ84" s="306"/>
      <c r="DR84" s="306"/>
      <c r="DS84" s="306"/>
      <c r="DT84" s="306"/>
      <c r="DU84" s="306"/>
      <c r="DV84" s="306"/>
      <c r="DW84" s="306"/>
      <c r="DX84" s="306"/>
      <c r="DY84" s="306"/>
      <c r="DZ84" s="306"/>
      <c r="EA84" s="306"/>
      <c r="EB84" s="306"/>
      <c r="EC84" s="306"/>
      <c r="ED84" s="306"/>
      <c r="EE84" s="306"/>
      <c r="EF84" s="306"/>
      <c r="EG84" s="306"/>
      <c r="EH84" s="306"/>
      <c r="EI84" s="306"/>
      <c r="EJ84" s="306"/>
      <c r="EK84" s="306"/>
      <c r="EL84" s="306"/>
      <c r="EM84" s="306"/>
      <c r="EN84" s="306"/>
      <c r="EO84" s="306"/>
      <c r="EP84" s="307"/>
    </row>
    <row r="85" spans="1:153" ht="8.65" customHeight="1" thickBot="1">
      <c r="A85" s="8"/>
      <c r="B85" s="319"/>
      <c r="C85" s="320"/>
      <c r="D85" s="320"/>
      <c r="E85" s="320"/>
      <c r="F85" s="320"/>
      <c r="G85" s="320"/>
      <c r="H85" s="320"/>
      <c r="I85" s="320"/>
      <c r="J85" s="320"/>
      <c r="K85" s="320"/>
      <c r="L85" s="320"/>
      <c r="M85" s="320"/>
      <c r="N85" s="320"/>
      <c r="O85" s="320"/>
      <c r="P85" s="320"/>
      <c r="Q85" s="320"/>
      <c r="R85" s="320"/>
      <c r="S85" s="320"/>
      <c r="T85" s="320"/>
      <c r="U85" s="320"/>
      <c r="V85" s="320"/>
      <c r="W85" s="320"/>
      <c r="X85" s="320"/>
      <c r="Y85" s="320"/>
      <c r="Z85" s="320"/>
      <c r="AA85" s="320"/>
      <c r="AB85" s="320"/>
      <c r="AC85" s="320"/>
      <c r="AD85" s="320"/>
      <c r="AE85" s="320"/>
      <c r="AF85" s="320"/>
      <c r="AG85" s="320"/>
      <c r="AH85" s="320"/>
      <c r="AI85" s="320"/>
      <c r="AJ85" s="320"/>
      <c r="AK85" s="320"/>
      <c r="AL85" s="320"/>
      <c r="AM85" s="320"/>
      <c r="AN85" s="320"/>
      <c r="AO85" s="320"/>
      <c r="AP85" s="320"/>
      <c r="AQ85" s="305"/>
      <c r="AR85" s="306"/>
      <c r="AS85" s="306"/>
      <c r="AT85" s="306"/>
      <c r="AU85" s="306"/>
      <c r="AV85" s="306"/>
      <c r="AW85" s="306"/>
      <c r="AX85" s="306"/>
      <c r="AY85" s="306"/>
      <c r="AZ85" s="306"/>
      <c r="BA85" s="306"/>
      <c r="BB85" s="306"/>
      <c r="BC85" s="306"/>
      <c r="BD85" s="306"/>
      <c r="BE85" s="306"/>
      <c r="BF85" s="306"/>
      <c r="BG85" s="306"/>
      <c r="BH85" s="306"/>
      <c r="BI85" s="306"/>
      <c r="BJ85" s="306"/>
      <c r="BK85" s="306"/>
      <c r="BL85" s="306"/>
      <c r="BM85" s="306"/>
      <c r="BN85" s="306"/>
      <c r="BO85" s="306"/>
      <c r="BP85" s="306"/>
      <c r="BQ85" s="307"/>
      <c r="BR85" s="317"/>
      <c r="BS85" s="318"/>
      <c r="BT85" s="318"/>
      <c r="BU85" s="318"/>
      <c r="BV85" s="318"/>
      <c r="BW85" s="318"/>
      <c r="BX85" s="318"/>
      <c r="BY85" s="318"/>
      <c r="BZ85" s="318"/>
      <c r="CA85" s="318"/>
      <c r="CB85" s="318"/>
      <c r="CC85" s="275"/>
      <c r="CD85" s="275"/>
      <c r="CE85" s="275"/>
      <c r="CF85" s="275"/>
      <c r="CG85" s="275"/>
      <c r="CH85" s="275"/>
      <c r="CI85" s="275"/>
      <c r="CJ85" s="275"/>
      <c r="CK85" s="275"/>
      <c r="CL85" s="275"/>
      <c r="CM85" s="275"/>
      <c r="CN85" s="275"/>
      <c r="CO85" s="275"/>
      <c r="CP85" s="275"/>
      <c r="CQ85" s="275"/>
      <c r="CR85" s="275"/>
      <c r="CS85" s="275"/>
      <c r="CT85" s="275"/>
      <c r="CU85" s="275"/>
      <c r="CV85" s="275"/>
      <c r="CW85" s="275"/>
      <c r="CX85" s="275"/>
      <c r="CY85" s="276"/>
      <c r="CZ85" s="305"/>
      <c r="DA85" s="306"/>
      <c r="DB85" s="306"/>
      <c r="DC85" s="306"/>
      <c r="DD85" s="306"/>
      <c r="DE85" s="306"/>
      <c r="DF85" s="306"/>
      <c r="DG85" s="306"/>
      <c r="DH85" s="306"/>
      <c r="DI85" s="306"/>
      <c r="DJ85" s="306"/>
      <c r="DK85" s="306"/>
      <c r="DL85" s="306"/>
      <c r="DM85" s="306"/>
      <c r="DN85" s="306"/>
      <c r="DO85" s="306"/>
      <c r="DP85" s="306"/>
      <c r="DQ85" s="306"/>
      <c r="DR85" s="306"/>
      <c r="DS85" s="306"/>
      <c r="DT85" s="306"/>
      <c r="DU85" s="306"/>
      <c r="DV85" s="306"/>
      <c r="DW85" s="306"/>
      <c r="DX85" s="306"/>
      <c r="DY85" s="306"/>
      <c r="DZ85" s="306"/>
      <c r="EA85" s="306"/>
      <c r="EB85" s="306"/>
      <c r="EC85" s="306"/>
      <c r="ED85" s="306"/>
      <c r="EE85" s="306"/>
      <c r="EF85" s="306"/>
      <c r="EG85" s="306"/>
      <c r="EH85" s="306"/>
      <c r="EI85" s="306"/>
      <c r="EJ85" s="306"/>
      <c r="EK85" s="306"/>
      <c r="EL85" s="306"/>
      <c r="EM85" s="306"/>
      <c r="EN85" s="306"/>
      <c r="EO85" s="306"/>
      <c r="EP85" s="307"/>
    </row>
    <row r="86" spans="1:153" ht="8.65" customHeight="1">
      <c r="A86" s="8"/>
      <c r="B86" s="321" t="s">
        <v>137</v>
      </c>
      <c r="C86" s="322"/>
      <c r="D86" s="322"/>
      <c r="E86" s="322"/>
      <c r="F86" s="322"/>
      <c r="G86" s="322"/>
      <c r="H86" s="322"/>
      <c r="I86" s="322"/>
      <c r="J86" s="322"/>
      <c r="K86" s="322"/>
      <c r="L86" s="322"/>
      <c r="M86" s="322"/>
      <c r="N86" s="322"/>
      <c r="O86" s="322"/>
      <c r="P86" s="322" t="s">
        <v>138</v>
      </c>
      <c r="Q86" s="322"/>
      <c r="R86" s="322"/>
      <c r="S86" s="322"/>
      <c r="T86" s="322"/>
      <c r="U86" s="322"/>
      <c r="V86" s="322"/>
      <c r="W86" s="322"/>
      <c r="X86" s="322"/>
      <c r="Y86" s="322"/>
      <c r="Z86" s="322"/>
      <c r="AA86" s="322"/>
      <c r="AB86" s="322"/>
      <c r="AC86" s="322"/>
      <c r="AD86" s="322" t="s">
        <v>139</v>
      </c>
      <c r="AE86" s="322"/>
      <c r="AF86" s="322"/>
      <c r="AG86" s="322"/>
      <c r="AH86" s="322"/>
      <c r="AI86" s="322"/>
      <c r="AJ86" s="322"/>
      <c r="AK86" s="322"/>
      <c r="AL86" s="322"/>
      <c r="AM86" s="322"/>
      <c r="AN86" s="322"/>
      <c r="AO86" s="322"/>
      <c r="AP86" s="323"/>
      <c r="AQ86" s="324" t="s">
        <v>140</v>
      </c>
      <c r="AR86" s="325"/>
      <c r="AS86" s="325"/>
      <c r="AT86" s="325"/>
      <c r="AU86" s="325"/>
      <c r="AV86" s="325"/>
      <c r="AW86" s="325"/>
      <c r="AX86" s="325"/>
      <c r="AY86" s="325"/>
      <c r="AZ86" s="325"/>
      <c r="BA86" s="325"/>
      <c r="BB86" s="325"/>
      <c r="BC86" s="325"/>
      <c r="BD86" s="325"/>
      <c r="BE86" s="325"/>
      <c r="BF86" s="325"/>
      <c r="BG86" s="325"/>
      <c r="BH86" s="325"/>
      <c r="BI86" s="325"/>
      <c r="BJ86" s="325"/>
      <c r="BK86" s="325"/>
      <c r="BL86" s="325"/>
      <c r="BM86" s="325"/>
      <c r="BN86" s="325"/>
      <c r="BO86" s="325"/>
      <c r="BP86" s="325"/>
      <c r="BQ86" s="326"/>
      <c r="BR86" s="279" t="s">
        <v>141</v>
      </c>
      <c r="BS86" s="280"/>
      <c r="BT86" s="280"/>
      <c r="BU86" s="280"/>
      <c r="BV86" s="280"/>
      <c r="BW86" s="280"/>
      <c r="BX86" s="280"/>
      <c r="BY86" s="280"/>
      <c r="BZ86" s="280"/>
      <c r="CA86" s="280"/>
      <c r="CB86" s="280"/>
      <c r="CC86" s="280" t="s">
        <v>142</v>
      </c>
      <c r="CD86" s="280"/>
      <c r="CE86" s="280"/>
      <c r="CF86" s="280"/>
      <c r="CG86" s="280"/>
      <c r="CH86" s="280"/>
      <c r="CI86" s="280"/>
      <c r="CJ86" s="280"/>
      <c r="CK86" s="280"/>
      <c r="CL86" s="280"/>
      <c r="CM86" s="280"/>
      <c r="CN86" s="280"/>
      <c r="CO86" s="280"/>
      <c r="CP86" s="280"/>
      <c r="CQ86" s="280"/>
      <c r="CR86" s="280"/>
      <c r="CS86" s="280"/>
      <c r="CT86" s="280"/>
      <c r="CU86" s="280"/>
      <c r="CV86" s="280"/>
      <c r="CW86" s="280"/>
      <c r="CX86" s="280"/>
      <c r="CY86" s="327"/>
      <c r="CZ86" s="289" t="s">
        <v>143</v>
      </c>
      <c r="DA86" s="290"/>
      <c r="DB86" s="290"/>
      <c r="DC86" s="290"/>
      <c r="DD86" s="290"/>
      <c r="DE86" s="290"/>
      <c r="DF86" s="290"/>
      <c r="DG86" s="290"/>
      <c r="DH86" s="290"/>
      <c r="DI86" s="290"/>
      <c r="DJ86" s="290"/>
      <c r="DK86" s="290"/>
      <c r="DL86" s="290"/>
      <c r="DM86" s="290"/>
      <c r="DN86" s="290"/>
      <c r="DO86" s="290"/>
      <c r="DP86" s="290"/>
      <c r="DQ86" s="290"/>
      <c r="DR86" s="290"/>
      <c r="DS86" s="290"/>
      <c r="DT86" s="290"/>
      <c r="DU86" s="290"/>
      <c r="DV86" s="290"/>
      <c r="DW86" s="290"/>
      <c r="DX86" s="290"/>
      <c r="DY86" s="290"/>
      <c r="DZ86" s="290"/>
      <c r="EA86" s="290"/>
      <c r="EB86" s="290"/>
      <c r="EC86" s="290"/>
      <c r="ED86" s="290"/>
      <c r="EE86" s="290"/>
      <c r="EF86" s="290"/>
      <c r="EG86" s="290"/>
      <c r="EH86" s="290"/>
      <c r="EI86" s="290"/>
      <c r="EJ86" s="290"/>
      <c r="EK86" s="290"/>
      <c r="EL86" s="290"/>
      <c r="EM86" s="290"/>
      <c r="EN86" s="290"/>
      <c r="EO86" s="290"/>
      <c r="EP86" s="291"/>
      <c r="EW86" s="328"/>
    </row>
    <row r="87" spans="1:153" ht="8.65" customHeight="1">
      <c r="A87" s="8"/>
      <c r="B87" s="329"/>
      <c r="C87" s="330"/>
      <c r="D87" s="330"/>
      <c r="E87" s="330"/>
      <c r="F87" s="330"/>
      <c r="G87" s="330"/>
      <c r="H87" s="330"/>
      <c r="I87" s="330"/>
      <c r="J87" s="330"/>
      <c r="K87" s="330"/>
      <c r="L87" s="330"/>
      <c r="M87" s="330"/>
      <c r="N87" s="330"/>
      <c r="O87" s="330"/>
      <c r="P87" s="330"/>
      <c r="Q87" s="330"/>
      <c r="R87" s="330"/>
      <c r="S87" s="330"/>
      <c r="T87" s="330"/>
      <c r="U87" s="330"/>
      <c r="V87" s="330"/>
      <c r="W87" s="330"/>
      <c r="X87" s="330"/>
      <c r="Y87" s="330"/>
      <c r="Z87" s="330"/>
      <c r="AA87" s="330"/>
      <c r="AB87" s="330"/>
      <c r="AC87" s="330"/>
      <c r="AD87" s="330"/>
      <c r="AE87" s="330"/>
      <c r="AF87" s="330"/>
      <c r="AG87" s="330"/>
      <c r="AH87" s="330"/>
      <c r="AI87" s="330"/>
      <c r="AJ87" s="330"/>
      <c r="AK87" s="330"/>
      <c r="AL87" s="330"/>
      <c r="AM87" s="330"/>
      <c r="AN87" s="330"/>
      <c r="AO87" s="330"/>
      <c r="AP87" s="331"/>
      <c r="AQ87" s="324"/>
      <c r="AR87" s="325"/>
      <c r="AS87" s="325"/>
      <c r="AT87" s="325"/>
      <c r="AU87" s="325"/>
      <c r="AV87" s="325"/>
      <c r="AW87" s="325"/>
      <c r="AX87" s="325"/>
      <c r="AY87" s="325"/>
      <c r="AZ87" s="325"/>
      <c r="BA87" s="325"/>
      <c r="BB87" s="325"/>
      <c r="BC87" s="325"/>
      <c r="BD87" s="325"/>
      <c r="BE87" s="325"/>
      <c r="BF87" s="325"/>
      <c r="BG87" s="325"/>
      <c r="BH87" s="325"/>
      <c r="BI87" s="325"/>
      <c r="BJ87" s="325"/>
      <c r="BK87" s="325"/>
      <c r="BL87" s="325"/>
      <c r="BM87" s="325"/>
      <c r="BN87" s="325"/>
      <c r="BO87" s="325"/>
      <c r="BP87" s="325"/>
      <c r="BQ87" s="326"/>
      <c r="BR87" s="279"/>
      <c r="BS87" s="280"/>
      <c r="BT87" s="280"/>
      <c r="BU87" s="280"/>
      <c r="BV87" s="280"/>
      <c r="BW87" s="280"/>
      <c r="BX87" s="280"/>
      <c r="BY87" s="280"/>
      <c r="BZ87" s="280"/>
      <c r="CA87" s="280"/>
      <c r="CB87" s="280"/>
      <c r="CC87" s="280"/>
      <c r="CD87" s="280"/>
      <c r="CE87" s="280"/>
      <c r="CF87" s="280"/>
      <c r="CG87" s="280"/>
      <c r="CH87" s="280"/>
      <c r="CI87" s="280"/>
      <c r="CJ87" s="280"/>
      <c r="CK87" s="280"/>
      <c r="CL87" s="280"/>
      <c r="CM87" s="280"/>
      <c r="CN87" s="280"/>
      <c r="CO87" s="280"/>
      <c r="CP87" s="280"/>
      <c r="CQ87" s="280"/>
      <c r="CR87" s="280"/>
      <c r="CS87" s="280"/>
      <c r="CT87" s="280"/>
      <c r="CU87" s="280"/>
      <c r="CV87" s="280"/>
      <c r="CW87" s="280"/>
      <c r="CX87" s="280"/>
      <c r="CY87" s="327"/>
      <c r="CZ87" s="289"/>
      <c r="DA87" s="290"/>
      <c r="DB87" s="290"/>
      <c r="DC87" s="290"/>
      <c r="DD87" s="290"/>
      <c r="DE87" s="290"/>
      <c r="DF87" s="290"/>
      <c r="DG87" s="290"/>
      <c r="DH87" s="290"/>
      <c r="DI87" s="290"/>
      <c r="DJ87" s="290"/>
      <c r="DK87" s="290"/>
      <c r="DL87" s="290"/>
      <c r="DM87" s="290"/>
      <c r="DN87" s="290"/>
      <c r="DO87" s="290"/>
      <c r="DP87" s="290"/>
      <c r="DQ87" s="290"/>
      <c r="DR87" s="290"/>
      <c r="DS87" s="290"/>
      <c r="DT87" s="290"/>
      <c r="DU87" s="290"/>
      <c r="DV87" s="290"/>
      <c r="DW87" s="290"/>
      <c r="DX87" s="290"/>
      <c r="DY87" s="290"/>
      <c r="DZ87" s="290"/>
      <c r="EA87" s="290"/>
      <c r="EB87" s="290"/>
      <c r="EC87" s="290"/>
      <c r="ED87" s="290"/>
      <c r="EE87" s="290"/>
      <c r="EF87" s="290"/>
      <c r="EG87" s="290"/>
      <c r="EH87" s="290"/>
      <c r="EI87" s="290"/>
      <c r="EJ87" s="290"/>
      <c r="EK87" s="290"/>
      <c r="EL87" s="290"/>
      <c r="EM87" s="290"/>
      <c r="EN87" s="290"/>
      <c r="EO87" s="290"/>
      <c r="EP87" s="291"/>
      <c r="EW87" s="328"/>
    </row>
    <row r="88" spans="1:153" ht="8.65" customHeight="1">
      <c r="A88" s="263">
        <v>3.5950000000000002</v>
      </c>
      <c r="B88" s="332" t="str">
        <f>"(직노) x "&amp;A88</f>
        <v>(직노) x 3.595</v>
      </c>
      <c r="C88" s="333"/>
      <c r="D88" s="333"/>
      <c r="E88" s="333"/>
      <c r="F88" s="333"/>
      <c r="G88" s="333"/>
      <c r="H88" s="333"/>
      <c r="I88" s="333"/>
      <c r="J88" s="333"/>
      <c r="K88" s="333"/>
      <c r="L88" s="333"/>
      <c r="M88" s="333"/>
      <c r="N88" s="333"/>
      <c r="O88" s="333"/>
      <c r="P88" s="333" t="str">
        <f>"(직노) x "&amp;A89</f>
        <v>(직노) x 4.75</v>
      </c>
      <c r="Q88" s="333"/>
      <c r="R88" s="333"/>
      <c r="S88" s="333"/>
      <c r="T88" s="333"/>
      <c r="U88" s="333"/>
      <c r="V88" s="333"/>
      <c r="W88" s="333"/>
      <c r="X88" s="333"/>
      <c r="Y88" s="333"/>
      <c r="Z88" s="333"/>
      <c r="AA88" s="333"/>
      <c r="AB88" s="333"/>
      <c r="AC88" s="333"/>
      <c r="AD88" s="334" t="str">
        <f>"(건강보험료) x "&amp;A90</f>
        <v>(건강보험료) x 13.14</v>
      </c>
      <c r="AE88" s="333"/>
      <c r="AF88" s="333"/>
      <c r="AG88" s="333"/>
      <c r="AH88" s="333"/>
      <c r="AI88" s="333"/>
      <c r="AJ88" s="333"/>
      <c r="AK88" s="333"/>
      <c r="AL88" s="333"/>
      <c r="AM88" s="333"/>
      <c r="AN88" s="333"/>
      <c r="AO88" s="333"/>
      <c r="AP88" s="335"/>
      <c r="AQ88" s="324" t="s">
        <v>144</v>
      </c>
      <c r="AR88" s="325"/>
      <c r="AS88" s="325"/>
      <c r="AT88" s="325"/>
      <c r="AU88" s="325"/>
      <c r="AV88" s="325"/>
      <c r="AW88" s="325"/>
      <c r="AX88" s="325"/>
      <c r="AY88" s="325"/>
      <c r="AZ88" s="325"/>
      <c r="BA88" s="325"/>
      <c r="BB88" s="325"/>
      <c r="BC88" s="325"/>
      <c r="BD88" s="325"/>
      <c r="BE88" s="325"/>
      <c r="BF88" s="325"/>
      <c r="BG88" s="325"/>
      <c r="BH88" s="325"/>
      <c r="BI88" s="325"/>
      <c r="BJ88" s="325"/>
      <c r="BK88" s="325"/>
      <c r="BL88" s="325"/>
      <c r="BM88" s="325"/>
      <c r="BN88" s="325"/>
      <c r="BO88" s="325"/>
      <c r="BP88" s="325"/>
      <c r="BQ88" s="326"/>
      <c r="BR88" s="279"/>
      <c r="BS88" s="280"/>
      <c r="BT88" s="280"/>
      <c r="BU88" s="280"/>
      <c r="BV88" s="280"/>
      <c r="BW88" s="280"/>
      <c r="BX88" s="280"/>
      <c r="BY88" s="280"/>
      <c r="BZ88" s="280"/>
      <c r="CA88" s="280"/>
      <c r="CB88" s="280"/>
      <c r="CC88" s="280"/>
      <c r="CD88" s="280"/>
      <c r="CE88" s="280"/>
      <c r="CF88" s="280"/>
      <c r="CG88" s="280"/>
      <c r="CH88" s="280"/>
      <c r="CI88" s="280"/>
      <c r="CJ88" s="280"/>
      <c r="CK88" s="280"/>
      <c r="CL88" s="280"/>
      <c r="CM88" s="280"/>
      <c r="CN88" s="280"/>
      <c r="CO88" s="280"/>
      <c r="CP88" s="280"/>
      <c r="CQ88" s="280"/>
      <c r="CR88" s="280"/>
      <c r="CS88" s="280"/>
      <c r="CT88" s="280"/>
      <c r="CU88" s="280"/>
      <c r="CV88" s="280"/>
      <c r="CW88" s="280"/>
      <c r="CX88" s="280"/>
      <c r="CY88" s="327"/>
      <c r="CZ88" s="289"/>
      <c r="DA88" s="290"/>
      <c r="DB88" s="290"/>
      <c r="DC88" s="290"/>
      <c r="DD88" s="290"/>
      <c r="DE88" s="290"/>
      <c r="DF88" s="290"/>
      <c r="DG88" s="290"/>
      <c r="DH88" s="290"/>
      <c r="DI88" s="290"/>
      <c r="DJ88" s="290"/>
      <c r="DK88" s="290"/>
      <c r="DL88" s="290"/>
      <c r="DM88" s="290"/>
      <c r="DN88" s="290"/>
      <c r="DO88" s="290"/>
      <c r="DP88" s="290"/>
      <c r="DQ88" s="290"/>
      <c r="DR88" s="290"/>
      <c r="DS88" s="290"/>
      <c r="DT88" s="290"/>
      <c r="DU88" s="290"/>
      <c r="DV88" s="290"/>
      <c r="DW88" s="290"/>
      <c r="DX88" s="290"/>
      <c r="DY88" s="290"/>
      <c r="DZ88" s="290"/>
      <c r="EA88" s="290"/>
      <c r="EB88" s="290"/>
      <c r="EC88" s="290"/>
      <c r="ED88" s="290"/>
      <c r="EE88" s="290"/>
      <c r="EF88" s="290"/>
      <c r="EG88" s="290"/>
      <c r="EH88" s="290"/>
      <c r="EI88" s="290"/>
      <c r="EJ88" s="290"/>
      <c r="EK88" s="290"/>
      <c r="EL88" s="290"/>
      <c r="EM88" s="290"/>
      <c r="EN88" s="290"/>
      <c r="EO88" s="290"/>
      <c r="EP88" s="291"/>
    </row>
    <row r="89" spans="1:153" ht="8.65" customHeight="1">
      <c r="A89" s="263">
        <v>4.75</v>
      </c>
      <c r="B89" s="336"/>
      <c r="C89" s="333"/>
      <c r="D89" s="333"/>
      <c r="E89" s="333"/>
      <c r="F89" s="333"/>
      <c r="G89" s="333"/>
      <c r="H89" s="333"/>
      <c r="I89" s="333"/>
      <c r="J89" s="333"/>
      <c r="K89" s="333"/>
      <c r="L89" s="333"/>
      <c r="M89" s="333"/>
      <c r="N89" s="333"/>
      <c r="O89" s="333"/>
      <c r="P89" s="333"/>
      <c r="Q89" s="333"/>
      <c r="R89" s="333"/>
      <c r="S89" s="333"/>
      <c r="T89" s="333"/>
      <c r="U89" s="333"/>
      <c r="V89" s="333"/>
      <c r="W89" s="333"/>
      <c r="X89" s="333"/>
      <c r="Y89" s="333"/>
      <c r="Z89" s="333"/>
      <c r="AA89" s="333"/>
      <c r="AB89" s="333"/>
      <c r="AC89" s="333"/>
      <c r="AD89" s="333"/>
      <c r="AE89" s="333"/>
      <c r="AF89" s="333"/>
      <c r="AG89" s="333"/>
      <c r="AH89" s="333"/>
      <c r="AI89" s="333"/>
      <c r="AJ89" s="333"/>
      <c r="AK89" s="333"/>
      <c r="AL89" s="333"/>
      <c r="AM89" s="333"/>
      <c r="AN89" s="333"/>
      <c r="AO89" s="333"/>
      <c r="AP89" s="335"/>
      <c r="AQ89" s="324"/>
      <c r="AR89" s="325"/>
      <c r="AS89" s="325"/>
      <c r="AT89" s="325"/>
      <c r="AU89" s="325"/>
      <c r="AV89" s="325"/>
      <c r="AW89" s="325"/>
      <c r="AX89" s="325"/>
      <c r="AY89" s="325"/>
      <c r="AZ89" s="325"/>
      <c r="BA89" s="325"/>
      <c r="BB89" s="325"/>
      <c r="BC89" s="325"/>
      <c r="BD89" s="325"/>
      <c r="BE89" s="325"/>
      <c r="BF89" s="325"/>
      <c r="BG89" s="325"/>
      <c r="BH89" s="325"/>
      <c r="BI89" s="325"/>
      <c r="BJ89" s="325"/>
      <c r="BK89" s="325"/>
      <c r="BL89" s="325"/>
      <c r="BM89" s="325"/>
      <c r="BN89" s="325"/>
      <c r="BO89" s="325"/>
      <c r="BP89" s="325"/>
      <c r="BQ89" s="326"/>
      <c r="BR89" s="279" t="s">
        <v>145</v>
      </c>
      <c r="BS89" s="280"/>
      <c r="BT89" s="280"/>
      <c r="BU89" s="280"/>
      <c r="BV89" s="280"/>
      <c r="BW89" s="280"/>
      <c r="BX89" s="280"/>
      <c r="BY89" s="280"/>
      <c r="BZ89" s="280"/>
      <c r="CA89" s="280"/>
      <c r="CB89" s="280"/>
      <c r="CC89" s="280" t="s">
        <v>146</v>
      </c>
      <c r="CD89" s="280"/>
      <c r="CE89" s="280"/>
      <c r="CF89" s="280"/>
      <c r="CG89" s="280"/>
      <c r="CH89" s="280"/>
      <c r="CI89" s="280"/>
      <c r="CJ89" s="280"/>
      <c r="CK89" s="280"/>
      <c r="CL89" s="280"/>
      <c r="CM89" s="280"/>
      <c r="CN89" s="280"/>
      <c r="CO89" s="280"/>
      <c r="CP89" s="280"/>
      <c r="CQ89" s="280"/>
      <c r="CR89" s="280"/>
      <c r="CS89" s="280"/>
      <c r="CT89" s="280"/>
      <c r="CU89" s="280"/>
      <c r="CV89" s="280"/>
      <c r="CW89" s="280"/>
      <c r="CX89" s="280"/>
      <c r="CY89" s="327"/>
      <c r="CZ89" s="289" t="s">
        <v>147</v>
      </c>
      <c r="DA89" s="290"/>
      <c r="DB89" s="290"/>
      <c r="DC89" s="290"/>
      <c r="DD89" s="290"/>
      <c r="DE89" s="290"/>
      <c r="DF89" s="290"/>
      <c r="DG89" s="290"/>
      <c r="DH89" s="290"/>
      <c r="DI89" s="290"/>
      <c r="DJ89" s="290"/>
      <c r="DK89" s="290"/>
      <c r="DL89" s="290"/>
      <c r="DM89" s="290"/>
      <c r="DN89" s="290"/>
      <c r="DO89" s="290"/>
      <c r="DP89" s="290"/>
      <c r="DQ89" s="290"/>
      <c r="DR89" s="290"/>
      <c r="DS89" s="290"/>
      <c r="DT89" s="290"/>
      <c r="DU89" s="290"/>
      <c r="DV89" s="290"/>
      <c r="DW89" s="290"/>
      <c r="DX89" s="290"/>
      <c r="DY89" s="290"/>
      <c r="DZ89" s="290"/>
      <c r="EA89" s="290"/>
      <c r="EB89" s="290"/>
      <c r="EC89" s="290"/>
      <c r="ED89" s="290"/>
      <c r="EE89" s="290"/>
      <c r="EF89" s="290"/>
      <c r="EG89" s="290"/>
      <c r="EH89" s="290"/>
      <c r="EI89" s="290"/>
      <c r="EJ89" s="290"/>
      <c r="EK89" s="290"/>
      <c r="EL89" s="290"/>
      <c r="EM89" s="290"/>
      <c r="EN89" s="290"/>
      <c r="EO89" s="290"/>
      <c r="EP89" s="291"/>
    </row>
    <row r="90" spans="1:153" ht="8.65" customHeight="1">
      <c r="A90" s="263">
        <v>13.14</v>
      </c>
      <c r="B90" s="311" t="s">
        <v>148</v>
      </c>
      <c r="C90" s="312"/>
      <c r="D90" s="312"/>
      <c r="E90" s="312"/>
      <c r="F90" s="312"/>
      <c r="G90" s="312"/>
      <c r="H90" s="312"/>
      <c r="I90" s="312"/>
      <c r="J90" s="312"/>
      <c r="K90" s="312"/>
      <c r="L90" s="312"/>
      <c r="M90" s="312"/>
      <c r="N90" s="312"/>
      <c r="O90" s="312"/>
      <c r="P90" s="312"/>
      <c r="Q90" s="312"/>
      <c r="R90" s="312"/>
      <c r="S90" s="312"/>
      <c r="T90" s="312"/>
      <c r="U90" s="312"/>
      <c r="V90" s="312"/>
      <c r="W90" s="312"/>
      <c r="X90" s="312"/>
      <c r="Y90" s="312"/>
      <c r="Z90" s="312"/>
      <c r="AA90" s="312"/>
      <c r="AB90" s="312"/>
      <c r="AC90" s="312"/>
      <c r="AD90" s="312"/>
      <c r="AE90" s="312"/>
      <c r="AF90" s="312"/>
      <c r="AG90" s="312"/>
      <c r="AH90" s="312"/>
      <c r="AI90" s="312"/>
      <c r="AJ90" s="312"/>
      <c r="AK90" s="312"/>
      <c r="AL90" s="312"/>
      <c r="AM90" s="312"/>
      <c r="AN90" s="312"/>
      <c r="AO90" s="312"/>
      <c r="AP90" s="312"/>
      <c r="AQ90" s="324" t="s">
        <v>149</v>
      </c>
      <c r="AR90" s="325"/>
      <c r="AS90" s="325"/>
      <c r="AT90" s="325"/>
      <c r="AU90" s="325"/>
      <c r="AV90" s="325"/>
      <c r="AW90" s="325"/>
      <c r="AX90" s="325"/>
      <c r="AY90" s="325"/>
      <c r="AZ90" s="325"/>
      <c r="BA90" s="325"/>
      <c r="BB90" s="325"/>
      <c r="BC90" s="325"/>
      <c r="BD90" s="325"/>
      <c r="BE90" s="325"/>
      <c r="BF90" s="325"/>
      <c r="BG90" s="325"/>
      <c r="BH90" s="325"/>
      <c r="BI90" s="325"/>
      <c r="BJ90" s="325"/>
      <c r="BK90" s="325"/>
      <c r="BL90" s="325"/>
      <c r="BM90" s="325"/>
      <c r="BN90" s="325"/>
      <c r="BO90" s="325"/>
      <c r="BP90" s="325"/>
      <c r="BQ90" s="326"/>
      <c r="BR90" s="279"/>
      <c r="BS90" s="280"/>
      <c r="BT90" s="280"/>
      <c r="BU90" s="280"/>
      <c r="BV90" s="280"/>
      <c r="BW90" s="280"/>
      <c r="BX90" s="280"/>
      <c r="BY90" s="280"/>
      <c r="BZ90" s="280"/>
      <c r="CA90" s="280"/>
      <c r="CB90" s="280"/>
      <c r="CC90" s="280"/>
      <c r="CD90" s="280"/>
      <c r="CE90" s="280"/>
      <c r="CF90" s="280"/>
      <c r="CG90" s="280"/>
      <c r="CH90" s="280"/>
      <c r="CI90" s="280"/>
      <c r="CJ90" s="280"/>
      <c r="CK90" s="280"/>
      <c r="CL90" s="280"/>
      <c r="CM90" s="280"/>
      <c r="CN90" s="280"/>
      <c r="CO90" s="280"/>
      <c r="CP90" s="280"/>
      <c r="CQ90" s="280"/>
      <c r="CR90" s="280"/>
      <c r="CS90" s="280"/>
      <c r="CT90" s="280"/>
      <c r="CU90" s="280"/>
      <c r="CV90" s="280"/>
      <c r="CW90" s="280"/>
      <c r="CX90" s="280"/>
      <c r="CY90" s="327"/>
      <c r="CZ90" s="289"/>
      <c r="DA90" s="290"/>
      <c r="DB90" s="290"/>
      <c r="DC90" s="290"/>
      <c r="DD90" s="290"/>
      <c r="DE90" s="290"/>
      <c r="DF90" s="290"/>
      <c r="DG90" s="290"/>
      <c r="DH90" s="290"/>
      <c r="DI90" s="290"/>
      <c r="DJ90" s="290"/>
      <c r="DK90" s="290"/>
      <c r="DL90" s="290"/>
      <c r="DM90" s="290"/>
      <c r="DN90" s="290"/>
      <c r="DO90" s="290"/>
      <c r="DP90" s="290"/>
      <c r="DQ90" s="290"/>
      <c r="DR90" s="290"/>
      <c r="DS90" s="290"/>
      <c r="DT90" s="290"/>
      <c r="DU90" s="290"/>
      <c r="DV90" s="290"/>
      <c r="DW90" s="290"/>
      <c r="DX90" s="290"/>
      <c r="DY90" s="290"/>
      <c r="DZ90" s="290"/>
      <c r="EA90" s="290"/>
      <c r="EB90" s="290"/>
      <c r="EC90" s="290"/>
      <c r="ED90" s="290"/>
      <c r="EE90" s="290"/>
      <c r="EF90" s="290"/>
      <c r="EG90" s="290"/>
      <c r="EH90" s="290"/>
      <c r="EI90" s="290"/>
      <c r="EJ90" s="290"/>
      <c r="EK90" s="290"/>
      <c r="EL90" s="290"/>
      <c r="EM90" s="290"/>
      <c r="EN90" s="290"/>
      <c r="EO90" s="290"/>
      <c r="EP90" s="291"/>
    </row>
    <row r="91" spans="1:153" ht="8.65" customHeight="1">
      <c r="A91" s="8"/>
      <c r="B91" s="305"/>
      <c r="C91" s="306"/>
      <c r="D91" s="306"/>
      <c r="E91" s="306"/>
      <c r="F91" s="306"/>
      <c r="G91" s="306"/>
      <c r="H91" s="306"/>
      <c r="I91" s="306"/>
      <c r="J91" s="306"/>
      <c r="K91" s="306"/>
      <c r="L91" s="306"/>
      <c r="M91" s="306"/>
      <c r="N91" s="306"/>
      <c r="O91" s="306"/>
      <c r="P91" s="306"/>
      <c r="Q91" s="306"/>
      <c r="R91" s="306"/>
      <c r="S91" s="306"/>
      <c r="T91" s="306"/>
      <c r="U91" s="306"/>
      <c r="V91" s="306"/>
      <c r="W91" s="306"/>
      <c r="X91" s="306"/>
      <c r="Y91" s="306"/>
      <c r="Z91" s="306"/>
      <c r="AA91" s="306"/>
      <c r="AB91" s="306"/>
      <c r="AC91" s="306"/>
      <c r="AD91" s="306"/>
      <c r="AE91" s="306"/>
      <c r="AF91" s="306"/>
      <c r="AG91" s="306"/>
      <c r="AH91" s="306"/>
      <c r="AI91" s="306"/>
      <c r="AJ91" s="306"/>
      <c r="AK91" s="306"/>
      <c r="AL91" s="306"/>
      <c r="AM91" s="306"/>
      <c r="AN91" s="306"/>
      <c r="AO91" s="306"/>
      <c r="AP91" s="306"/>
      <c r="AQ91" s="324"/>
      <c r="AR91" s="325"/>
      <c r="AS91" s="325"/>
      <c r="AT91" s="325"/>
      <c r="AU91" s="325"/>
      <c r="AV91" s="325"/>
      <c r="AW91" s="325"/>
      <c r="AX91" s="325"/>
      <c r="AY91" s="325"/>
      <c r="AZ91" s="325"/>
      <c r="BA91" s="325"/>
      <c r="BB91" s="325"/>
      <c r="BC91" s="325"/>
      <c r="BD91" s="325"/>
      <c r="BE91" s="325"/>
      <c r="BF91" s="325"/>
      <c r="BG91" s="325"/>
      <c r="BH91" s="325"/>
      <c r="BI91" s="325"/>
      <c r="BJ91" s="325"/>
      <c r="BK91" s="325"/>
      <c r="BL91" s="325"/>
      <c r="BM91" s="325"/>
      <c r="BN91" s="325"/>
      <c r="BO91" s="325"/>
      <c r="BP91" s="325"/>
      <c r="BQ91" s="326"/>
      <c r="BR91" s="279"/>
      <c r="BS91" s="280"/>
      <c r="BT91" s="280"/>
      <c r="BU91" s="280"/>
      <c r="BV91" s="280"/>
      <c r="BW91" s="280"/>
      <c r="BX91" s="280"/>
      <c r="BY91" s="280"/>
      <c r="BZ91" s="280"/>
      <c r="CA91" s="280"/>
      <c r="CB91" s="280"/>
      <c r="CC91" s="280"/>
      <c r="CD91" s="280"/>
      <c r="CE91" s="280"/>
      <c r="CF91" s="280"/>
      <c r="CG91" s="280"/>
      <c r="CH91" s="280"/>
      <c r="CI91" s="280"/>
      <c r="CJ91" s="280"/>
      <c r="CK91" s="280"/>
      <c r="CL91" s="280"/>
      <c r="CM91" s="280"/>
      <c r="CN91" s="280"/>
      <c r="CO91" s="280"/>
      <c r="CP91" s="280"/>
      <c r="CQ91" s="280"/>
      <c r="CR91" s="280"/>
      <c r="CS91" s="280"/>
      <c r="CT91" s="280"/>
      <c r="CU91" s="280"/>
      <c r="CV91" s="280"/>
      <c r="CW91" s="280"/>
      <c r="CX91" s="280"/>
      <c r="CY91" s="327"/>
      <c r="CZ91" s="289"/>
      <c r="DA91" s="290"/>
      <c r="DB91" s="290"/>
      <c r="DC91" s="290"/>
      <c r="DD91" s="290"/>
      <c r="DE91" s="290"/>
      <c r="DF91" s="290"/>
      <c r="DG91" s="290"/>
      <c r="DH91" s="290"/>
      <c r="DI91" s="290"/>
      <c r="DJ91" s="290"/>
      <c r="DK91" s="290"/>
      <c r="DL91" s="290"/>
      <c r="DM91" s="290"/>
      <c r="DN91" s="290"/>
      <c r="DO91" s="290"/>
      <c r="DP91" s="290"/>
      <c r="DQ91" s="290"/>
      <c r="DR91" s="290"/>
      <c r="DS91" s="290"/>
      <c r="DT91" s="290"/>
      <c r="DU91" s="290"/>
      <c r="DV91" s="290"/>
      <c r="DW91" s="290"/>
      <c r="DX91" s="290"/>
      <c r="DY91" s="290"/>
      <c r="DZ91" s="290"/>
      <c r="EA91" s="290"/>
      <c r="EB91" s="290"/>
      <c r="EC91" s="290"/>
      <c r="ED91" s="290"/>
      <c r="EE91" s="290"/>
      <c r="EF91" s="290"/>
      <c r="EG91" s="290"/>
      <c r="EH91" s="290"/>
      <c r="EI91" s="290"/>
      <c r="EJ91" s="290"/>
      <c r="EK91" s="290"/>
      <c r="EL91" s="290"/>
      <c r="EM91" s="290"/>
      <c r="EN91" s="290"/>
      <c r="EO91" s="290"/>
      <c r="EP91" s="291"/>
    </row>
    <row r="92" spans="1:153" ht="8.65" customHeight="1">
      <c r="A92" s="8"/>
      <c r="B92" s="277" t="s">
        <v>133</v>
      </c>
      <c r="C92" s="278"/>
      <c r="D92" s="278"/>
      <c r="E92" s="278"/>
      <c r="F92" s="278"/>
      <c r="G92" s="278"/>
      <c r="H92" s="278"/>
      <c r="I92" s="278"/>
      <c r="J92" s="278"/>
      <c r="K92" s="278"/>
      <c r="L92" s="278"/>
      <c r="M92" s="278"/>
      <c r="N92" s="278"/>
      <c r="O92" s="278"/>
      <c r="P92" s="278"/>
      <c r="Q92" s="278"/>
      <c r="R92" s="278"/>
      <c r="S92" s="278"/>
      <c r="T92" s="278"/>
      <c r="U92" s="278"/>
      <c r="V92" s="278"/>
      <c r="W92" s="278"/>
      <c r="X92" s="278"/>
      <c r="Y92" s="278"/>
      <c r="Z92" s="278"/>
      <c r="AA92" s="278"/>
      <c r="AB92" s="278"/>
      <c r="AC92" s="278"/>
      <c r="AD92" s="278"/>
      <c r="AE92" s="278"/>
      <c r="AF92" s="278"/>
      <c r="AG92" s="278"/>
      <c r="AH92" s="278"/>
      <c r="AI92" s="278"/>
      <c r="AJ92" s="278"/>
      <c r="AK92" s="278"/>
      <c r="AL92" s="278"/>
      <c r="AM92" s="278"/>
      <c r="AN92" s="278"/>
      <c r="AO92" s="278"/>
      <c r="AP92" s="278"/>
      <c r="AQ92" s="337" t="s">
        <v>150</v>
      </c>
      <c r="AR92" s="338"/>
      <c r="AS92" s="338"/>
      <c r="AT92" s="338"/>
      <c r="AU92" s="338"/>
      <c r="AV92" s="338"/>
      <c r="AW92" s="338"/>
      <c r="AX92" s="338"/>
      <c r="AY92" s="338"/>
      <c r="AZ92" s="338"/>
      <c r="BA92" s="338"/>
      <c r="BB92" s="338"/>
      <c r="BC92" s="338"/>
      <c r="BD92" s="338"/>
      <c r="BE92" s="338"/>
      <c r="BF92" s="338"/>
      <c r="BG92" s="338"/>
      <c r="BH92" s="338"/>
      <c r="BI92" s="338"/>
      <c r="BJ92" s="338"/>
      <c r="BK92" s="338"/>
      <c r="BL92" s="338"/>
      <c r="BM92" s="338"/>
      <c r="BN92" s="338"/>
      <c r="BO92" s="338"/>
      <c r="BP92" s="338"/>
      <c r="BQ92" s="339"/>
      <c r="BR92" s="279" t="s">
        <v>151</v>
      </c>
      <c r="BS92" s="280"/>
      <c r="BT92" s="280"/>
      <c r="BU92" s="280"/>
      <c r="BV92" s="280"/>
      <c r="BW92" s="280"/>
      <c r="BX92" s="280"/>
      <c r="BY92" s="280"/>
      <c r="BZ92" s="280"/>
      <c r="CA92" s="280"/>
      <c r="CB92" s="280"/>
      <c r="CC92" s="280" t="s">
        <v>152</v>
      </c>
      <c r="CD92" s="280"/>
      <c r="CE92" s="280"/>
      <c r="CF92" s="280"/>
      <c r="CG92" s="280"/>
      <c r="CH92" s="280"/>
      <c r="CI92" s="280"/>
      <c r="CJ92" s="280"/>
      <c r="CK92" s="280"/>
      <c r="CL92" s="280"/>
      <c r="CM92" s="280"/>
      <c r="CN92" s="280"/>
      <c r="CO92" s="280"/>
      <c r="CP92" s="280"/>
      <c r="CQ92" s="280"/>
      <c r="CR92" s="280"/>
      <c r="CS92" s="280"/>
      <c r="CT92" s="280"/>
      <c r="CU92" s="280"/>
      <c r="CV92" s="280"/>
      <c r="CW92" s="280"/>
      <c r="CX92" s="280"/>
      <c r="CY92" s="327"/>
      <c r="CZ92" s="305" t="s">
        <v>153</v>
      </c>
      <c r="DA92" s="306"/>
      <c r="DB92" s="306"/>
      <c r="DC92" s="306"/>
      <c r="DD92" s="306"/>
      <c r="DE92" s="306"/>
      <c r="DF92" s="306"/>
      <c r="DG92" s="306"/>
      <c r="DH92" s="306"/>
      <c r="DI92" s="306"/>
      <c r="DJ92" s="306"/>
      <c r="DK92" s="306"/>
      <c r="DL92" s="306"/>
      <c r="DM92" s="306"/>
      <c r="DN92" s="306"/>
      <c r="DO92" s="306"/>
      <c r="DP92" s="306"/>
      <c r="DQ92" s="306"/>
      <c r="DR92" s="306"/>
      <c r="DS92" s="306"/>
      <c r="DT92" s="306"/>
      <c r="DU92" s="306"/>
      <c r="DV92" s="306"/>
      <c r="DW92" s="306"/>
      <c r="DX92" s="306"/>
      <c r="DY92" s="306"/>
      <c r="DZ92" s="306"/>
      <c r="EA92" s="306"/>
      <c r="EB92" s="306"/>
      <c r="EC92" s="306"/>
      <c r="ED92" s="306"/>
      <c r="EE92" s="306"/>
      <c r="EF92" s="306"/>
      <c r="EG92" s="306"/>
      <c r="EH92" s="306"/>
      <c r="EI92" s="306"/>
      <c r="EJ92" s="306"/>
      <c r="EK92" s="306"/>
      <c r="EL92" s="306"/>
      <c r="EM92" s="306"/>
      <c r="EN92" s="306"/>
      <c r="EO92" s="306"/>
      <c r="EP92" s="307"/>
    </row>
    <row r="93" spans="1:153" ht="8.65" customHeight="1" thickBot="1">
      <c r="A93" s="8"/>
      <c r="B93" s="284"/>
      <c r="C93" s="285"/>
      <c r="D93" s="285"/>
      <c r="E93" s="285"/>
      <c r="F93" s="285"/>
      <c r="G93" s="285"/>
      <c r="H93" s="285"/>
      <c r="I93" s="285"/>
      <c r="J93" s="285"/>
      <c r="K93" s="285"/>
      <c r="L93" s="285"/>
      <c r="M93" s="285"/>
      <c r="N93" s="285"/>
      <c r="O93" s="285"/>
      <c r="P93" s="285"/>
      <c r="Q93" s="285"/>
      <c r="R93" s="285"/>
      <c r="S93" s="285"/>
      <c r="T93" s="285"/>
      <c r="U93" s="285"/>
      <c r="V93" s="285"/>
      <c r="W93" s="285"/>
      <c r="X93" s="285"/>
      <c r="Y93" s="285"/>
      <c r="Z93" s="285"/>
      <c r="AA93" s="285"/>
      <c r="AB93" s="285"/>
      <c r="AC93" s="285"/>
      <c r="AD93" s="285"/>
      <c r="AE93" s="285"/>
      <c r="AF93" s="285"/>
      <c r="AG93" s="285"/>
      <c r="AH93" s="285"/>
      <c r="AI93" s="285"/>
      <c r="AJ93" s="285"/>
      <c r="AK93" s="285"/>
      <c r="AL93" s="285"/>
      <c r="AM93" s="285"/>
      <c r="AN93" s="285"/>
      <c r="AO93" s="285"/>
      <c r="AP93" s="285"/>
      <c r="AQ93" s="337"/>
      <c r="AR93" s="338"/>
      <c r="AS93" s="338"/>
      <c r="AT93" s="338"/>
      <c r="AU93" s="338"/>
      <c r="AV93" s="338"/>
      <c r="AW93" s="338"/>
      <c r="AX93" s="338"/>
      <c r="AY93" s="338"/>
      <c r="AZ93" s="338"/>
      <c r="BA93" s="338"/>
      <c r="BB93" s="338"/>
      <c r="BC93" s="338"/>
      <c r="BD93" s="338"/>
      <c r="BE93" s="338"/>
      <c r="BF93" s="338"/>
      <c r="BG93" s="338"/>
      <c r="BH93" s="338"/>
      <c r="BI93" s="338"/>
      <c r="BJ93" s="338"/>
      <c r="BK93" s="338"/>
      <c r="BL93" s="338"/>
      <c r="BM93" s="338"/>
      <c r="BN93" s="338"/>
      <c r="BO93" s="338"/>
      <c r="BP93" s="338"/>
      <c r="BQ93" s="339"/>
      <c r="BR93" s="279"/>
      <c r="BS93" s="280"/>
      <c r="BT93" s="280"/>
      <c r="BU93" s="280"/>
      <c r="BV93" s="280"/>
      <c r="BW93" s="280"/>
      <c r="BX93" s="280"/>
      <c r="BY93" s="280"/>
      <c r="BZ93" s="280"/>
      <c r="CA93" s="280"/>
      <c r="CB93" s="280"/>
      <c r="CC93" s="280"/>
      <c r="CD93" s="280"/>
      <c r="CE93" s="280"/>
      <c r="CF93" s="280"/>
      <c r="CG93" s="280"/>
      <c r="CH93" s="280"/>
      <c r="CI93" s="280"/>
      <c r="CJ93" s="280"/>
      <c r="CK93" s="280"/>
      <c r="CL93" s="280"/>
      <c r="CM93" s="280"/>
      <c r="CN93" s="280"/>
      <c r="CO93" s="280"/>
      <c r="CP93" s="280"/>
      <c r="CQ93" s="280"/>
      <c r="CR93" s="280"/>
      <c r="CS93" s="280"/>
      <c r="CT93" s="280"/>
      <c r="CU93" s="280"/>
      <c r="CV93" s="280"/>
      <c r="CW93" s="280"/>
      <c r="CX93" s="280"/>
      <c r="CY93" s="327"/>
      <c r="CZ93" s="305"/>
      <c r="DA93" s="306"/>
      <c r="DB93" s="306"/>
      <c r="DC93" s="306"/>
      <c r="DD93" s="306"/>
      <c r="DE93" s="306"/>
      <c r="DF93" s="306"/>
      <c r="DG93" s="306"/>
      <c r="DH93" s="306"/>
      <c r="DI93" s="306"/>
      <c r="DJ93" s="306"/>
      <c r="DK93" s="306"/>
      <c r="DL93" s="306"/>
      <c r="DM93" s="306"/>
      <c r="DN93" s="306"/>
      <c r="DO93" s="306"/>
      <c r="DP93" s="306"/>
      <c r="DQ93" s="306"/>
      <c r="DR93" s="306"/>
      <c r="DS93" s="306"/>
      <c r="DT93" s="306"/>
      <c r="DU93" s="306"/>
      <c r="DV93" s="306"/>
      <c r="DW93" s="306"/>
      <c r="DX93" s="306"/>
      <c r="DY93" s="306"/>
      <c r="DZ93" s="306"/>
      <c r="EA93" s="306"/>
      <c r="EB93" s="306"/>
      <c r="EC93" s="306"/>
      <c r="ED93" s="306"/>
      <c r="EE93" s="306"/>
      <c r="EF93" s="306"/>
      <c r="EG93" s="306"/>
      <c r="EH93" s="306"/>
      <c r="EI93" s="306"/>
      <c r="EJ93" s="306"/>
      <c r="EK93" s="306"/>
      <c r="EL93" s="306"/>
      <c r="EM93" s="306"/>
      <c r="EN93" s="306"/>
      <c r="EO93" s="306"/>
      <c r="EP93" s="307"/>
    </row>
    <row r="94" spans="1:153" ht="8.65" customHeight="1" thickTop="1">
      <c r="A94" s="8"/>
      <c r="B94" s="340" t="s">
        <v>154</v>
      </c>
      <c r="C94" s="341"/>
      <c r="D94" s="341"/>
      <c r="E94" s="341"/>
      <c r="F94" s="341"/>
      <c r="G94" s="341"/>
      <c r="H94" s="341"/>
      <c r="I94" s="341"/>
      <c r="J94" s="341"/>
      <c r="K94" s="341"/>
      <c r="L94" s="341"/>
      <c r="M94" s="341"/>
      <c r="N94" s="341"/>
      <c r="O94" s="341"/>
      <c r="P94" s="341"/>
      <c r="Q94" s="341"/>
      <c r="R94" s="341"/>
      <c r="S94" s="341"/>
      <c r="T94" s="341"/>
      <c r="U94" s="341"/>
      <c r="V94" s="341"/>
      <c r="W94" s="341"/>
      <c r="X94" s="341"/>
      <c r="Y94" s="341"/>
      <c r="Z94" s="341"/>
      <c r="AA94" s="341"/>
      <c r="AB94" s="341"/>
      <c r="AC94" s="341"/>
      <c r="AD94" s="341"/>
      <c r="AE94" s="341"/>
      <c r="AF94" s="341"/>
      <c r="AG94" s="341"/>
      <c r="AH94" s="341"/>
      <c r="AI94" s="341"/>
      <c r="AJ94" s="341"/>
      <c r="AK94" s="341"/>
      <c r="AL94" s="341"/>
      <c r="AM94" s="341"/>
      <c r="AN94" s="341"/>
      <c r="AO94" s="341"/>
      <c r="AP94" s="342"/>
      <c r="AQ94" s="337" t="s">
        <v>155</v>
      </c>
      <c r="AR94" s="338"/>
      <c r="AS94" s="338"/>
      <c r="AT94" s="338"/>
      <c r="AU94" s="338"/>
      <c r="AV94" s="338"/>
      <c r="AW94" s="338"/>
      <c r="AX94" s="338"/>
      <c r="AY94" s="338"/>
      <c r="AZ94" s="338"/>
      <c r="BA94" s="338"/>
      <c r="BB94" s="338"/>
      <c r="BC94" s="338"/>
      <c r="BD94" s="338"/>
      <c r="BE94" s="338"/>
      <c r="BF94" s="338"/>
      <c r="BG94" s="338"/>
      <c r="BH94" s="338"/>
      <c r="BI94" s="338"/>
      <c r="BJ94" s="338"/>
      <c r="BK94" s="338"/>
      <c r="BL94" s="338"/>
      <c r="BM94" s="338"/>
      <c r="BN94" s="338"/>
      <c r="BO94" s="338"/>
      <c r="BP94" s="338"/>
      <c r="BQ94" s="339"/>
      <c r="BR94" s="279"/>
      <c r="BS94" s="280"/>
      <c r="BT94" s="280"/>
      <c r="BU94" s="280"/>
      <c r="BV94" s="280"/>
      <c r="BW94" s="280"/>
      <c r="BX94" s="280"/>
      <c r="BY94" s="280"/>
      <c r="BZ94" s="280"/>
      <c r="CA94" s="280"/>
      <c r="CB94" s="280"/>
      <c r="CC94" s="280"/>
      <c r="CD94" s="280"/>
      <c r="CE94" s="280"/>
      <c r="CF94" s="280"/>
      <c r="CG94" s="280"/>
      <c r="CH94" s="280"/>
      <c r="CI94" s="280"/>
      <c r="CJ94" s="280"/>
      <c r="CK94" s="280"/>
      <c r="CL94" s="280"/>
      <c r="CM94" s="280"/>
      <c r="CN94" s="280"/>
      <c r="CO94" s="280"/>
      <c r="CP94" s="280"/>
      <c r="CQ94" s="280"/>
      <c r="CR94" s="280"/>
      <c r="CS94" s="280"/>
      <c r="CT94" s="280"/>
      <c r="CU94" s="280"/>
      <c r="CV94" s="280"/>
      <c r="CW94" s="280"/>
      <c r="CX94" s="280"/>
      <c r="CY94" s="327"/>
      <c r="CZ94" s="305"/>
      <c r="DA94" s="306"/>
      <c r="DB94" s="306"/>
      <c r="DC94" s="306"/>
      <c r="DD94" s="306"/>
      <c r="DE94" s="306"/>
      <c r="DF94" s="306"/>
      <c r="DG94" s="306"/>
      <c r="DH94" s="306"/>
      <c r="DI94" s="306"/>
      <c r="DJ94" s="306"/>
      <c r="DK94" s="306"/>
      <c r="DL94" s="306"/>
      <c r="DM94" s="306"/>
      <c r="DN94" s="306"/>
      <c r="DO94" s="306"/>
      <c r="DP94" s="306"/>
      <c r="DQ94" s="306"/>
      <c r="DR94" s="306"/>
      <c r="DS94" s="306"/>
      <c r="DT94" s="306"/>
      <c r="DU94" s="306"/>
      <c r="DV94" s="306"/>
      <c r="DW94" s="306"/>
      <c r="DX94" s="306"/>
      <c r="DY94" s="306"/>
      <c r="DZ94" s="306"/>
      <c r="EA94" s="306"/>
      <c r="EB94" s="306"/>
      <c r="EC94" s="306"/>
      <c r="ED94" s="306"/>
      <c r="EE94" s="306"/>
      <c r="EF94" s="306"/>
      <c r="EG94" s="306"/>
      <c r="EH94" s="306"/>
      <c r="EI94" s="306"/>
      <c r="EJ94" s="306"/>
      <c r="EK94" s="306"/>
      <c r="EL94" s="306"/>
      <c r="EM94" s="306"/>
      <c r="EN94" s="306"/>
      <c r="EO94" s="306"/>
      <c r="EP94" s="307"/>
    </row>
    <row r="95" spans="1:153" ht="8.65" customHeight="1">
      <c r="A95" s="8"/>
      <c r="B95" s="343"/>
      <c r="C95" s="344"/>
      <c r="D95" s="344"/>
      <c r="E95" s="344"/>
      <c r="F95" s="344"/>
      <c r="G95" s="344"/>
      <c r="H95" s="344"/>
      <c r="I95" s="344"/>
      <c r="J95" s="344"/>
      <c r="K95" s="344"/>
      <c r="L95" s="344"/>
      <c r="M95" s="344"/>
      <c r="N95" s="344"/>
      <c r="O95" s="344"/>
      <c r="P95" s="344"/>
      <c r="Q95" s="344"/>
      <c r="R95" s="344"/>
      <c r="S95" s="344"/>
      <c r="T95" s="344"/>
      <c r="U95" s="344"/>
      <c r="V95" s="344"/>
      <c r="W95" s="344"/>
      <c r="X95" s="344"/>
      <c r="Y95" s="344"/>
      <c r="Z95" s="344"/>
      <c r="AA95" s="344"/>
      <c r="AB95" s="344"/>
      <c r="AC95" s="344"/>
      <c r="AD95" s="344"/>
      <c r="AE95" s="344"/>
      <c r="AF95" s="344"/>
      <c r="AG95" s="344"/>
      <c r="AH95" s="344"/>
      <c r="AI95" s="344"/>
      <c r="AJ95" s="344"/>
      <c r="AK95" s="344"/>
      <c r="AL95" s="344"/>
      <c r="AM95" s="344"/>
      <c r="AN95" s="344"/>
      <c r="AO95" s="344"/>
      <c r="AP95" s="345"/>
      <c r="AQ95" s="337"/>
      <c r="AR95" s="338"/>
      <c r="AS95" s="338"/>
      <c r="AT95" s="338"/>
      <c r="AU95" s="338"/>
      <c r="AV95" s="338"/>
      <c r="AW95" s="338"/>
      <c r="AX95" s="338"/>
      <c r="AY95" s="338"/>
      <c r="AZ95" s="338"/>
      <c r="BA95" s="338"/>
      <c r="BB95" s="338"/>
      <c r="BC95" s="338"/>
      <c r="BD95" s="338"/>
      <c r="BE95" s="338"/>
      <c r="BF95" s="338"/>
      <c r="BG95" s="338"/>
      <c r="BH95" s="338"/>
      <c r="BI95" s="338"/>
      <c r="BJ95" s="338"/>
      <c r="BK95" s="338"/>
      <c r="BL95" s="338"/>
      <c r="BM95" s="338"/>
      <c r="BN95" s="338"/>
      <c r="BO95" s="338"/>
      <c r="BP95" s="338"/>
      <c r="BQ95" s="339"/>
      <c r="BR95" s="346" t="s">
        <v>156</v>
      </c>
      <c r="BS95" s="347"/>
      <c r="BT95" s="347"/>
      <c r="BU95" s="347"/>
      <c r="BV95" s="347"/>
      <c r="BW95" s="347"/>
      <c r="BX95" s="347"/>
      <c r="BY95" s="347"/>
      <c r="BZ95" s="347"/>
      <c r="CA95" s="347"/>
      <c r="CB95" s="347"/>
      <c r="CC95" s="347"/>
      <c r="CD95" s="347"/>
      <c r="CE95" s="347"/>
      <c r="CF95" s="347"/>
      <c r="CG95" s="347"/>
      <c r="CH95" s="347"/>
      <c r="CI95" s="347"/>
      <c r="CJ95" s="347"/>
      <c r="CK95" s="347"/>
      <c r="CL95" s="347"/>
      <c r="CM95" s="347"/>
      <c r="CN95" s="347"/>
      <c r="CO95" s="347"/>
      <c r="CP95" s="347"/>
      <c r="CQ95" s="347"/>
      <c r="CR95" s="347"/>
      <c r="CS95" s="347"/>
      <c r="CT95" s="347"/>
      <c r="CU95" s="347"/>
      <c r="CV95" s="347"/>
      <c r="CW95" s="347"/>
      <c r="CX95" s="347"/>
      <c r="CY95" s="348"/>
      <c r="CZ95" s="349" t="s">
        <v>157</v>
      </c>
      <c r="DA95" s="350"/>
      <c r="DB95" s="350"/>
      <c r="DC95" s="350"/>
      <c r="DD95" s="350"/>
      <c r="DE95" s="350"/>
      <c r="DF95" s="350"/>
      <c r="DG95" s="350"/>
      <c r="DH95" s="350"/>
      <c r="DI95" s="350"/>
      <c r="DJ95" s="350"/>
      <c r="DK95" s="350"/>
      <c r="DL95" s="350"/>
      <c r="DM95" s="350"/>
      <c r="DN95" s="350"/>
      <c r="DO95" s="350"/>
      <c r="DP95" s="350"/>
      <c r="DQ95" s="350"/>
      <c r="DR95" s="350"/>
      <c r="DS95" s="350"/>
      <c r="DT95" s="350"/>
      <c r="DU95" s="350"/>
      <c r="DV95" s="350"/>
      <c r="DW95" s="350"/>
      <c r="DX95" s="350"/>
      <c r="DY95" s="350"/>
      <c r="DZ95" s="350"/>
      <c r="EA95" s="350"/>
      <c r="EB95" s="350"/>
      <c r="EC95" s="350"/>
      <c r="ED95" s="350"/>
      <c r="EE95" s="350"/>
      <c r="EF95" s="350"/>
      <c r="EG95" s="350"/>
      <c r="EH95" s="350"/>
      <c r="EI95" s="350"/>
      <c r="EJ95" s="350"/>
      <c r="EK95" s="350"/>
      <c r="EL95" s="350"/>
      <c r="EM95" s="350"/>
      <c r="EN95" s="350"/>
      <c r="EO95" s="350"/>
      <c r="EP95" s="351"/>
    </row>
    <row r="96" spans="1:153" ht="8.65" customHeight="1">
      <c r="A96" s="263">
        <v>2.2999999999999998</v>
      </c>
      <c r="B96" s="352" t="str">
        <f>"(직노) x "&amp;A96</f>
        <v>(직노) x 2.3</v>
      </c>
      <c r="C96" s="353"/>
      <c r="D96" s="353"/>
      <c r="E96" s="353"/>
      <c r="F96" s="353"/>
      <c r="G96" s="353"/>
      <c r="H96" s="353"/>
      <c r="I96" s="353"/>
      <c r="J96" s="353"/>
      <c r="K96" s="353"/>
      <c r="L96" s="353"/>
      <c r="M96" s="353"/>
      <c r="N96" s="353"/>
      <c r="O96" s="353"/>
      <c r="P96" s="353"/>
      <c r="Q96" s="353"/>
      <c r="R96" s="353"/>
      <c r="S96" s="353"/>
      <c r="T96" s="353"/>
      <c r="U96" s="353"/>
      <c r="V96" s="353"/>
      <c r="W96" s="353"/>
      <c r="X96" s="353"/>
      <c r="Y96" s="353"/>
      <c r="Z96" s="353"/>
      <c r="AA96" s="353"/>
      <c r="AB96" s="353"/>
      <c r="AC96" s="353"/>
      <c r="AD96" s="353"/>
      <c r="AE96" s="353"/>
      <c r="AF96" s="353"/>
      <c r="AG96" s="353"/>
      <c r="AH96" s="353"/>
      <c r="AI96" s="353"/>
      <c r="AJ96" s="353"/>
      <c r="AK96" s="353"/>
      <c r="AL96" s="353"/>
      <c r="AM96" s="353"/>
      <c r="AN96" s="353"/>
      <c r="AO96" s="353"/>
      <c r="AP96" s="354"/>
      <c r="AQ96" s="337" t="s">
        <v>158</v>
      </c>
      <c r="AR96" s="338"/>
      <c r="AS96" s="338"/>
      <c r="AT96" s="338"/>
      <c r="AU96" s="338"/>
      <c r="AV96" s="338"/>
      <c r="AW96" s="338"/>
      <c r="AX96" s="338"/>
      <c r="AY96" s="338"/>
      <c r="AZ96" s="338"/>
      <c r="BA96" s="338"/>
      <c r="BB96" s="338"/>
      <c r="BC96" s="338"/>
      <c r="BD96" s="338"/>
      <c r="BE96" s="338"/>
      <c r="BF96" s="338"/>
      <c r="BG96" s="338"/>
      <c r="BH96" s="338"/>
      <c r="BI96" s="338"/>
      <c r="BJ96" s="338"/>
      <c r="BK96" s="338"/>
      <c r="BL96" s="338"/>
      <c r="BM96" s="338"/>
      <c r="BN96" s="338"/>
      <c r="BO96" s="338"/>
      <c r="BP96" s="338"/>
      <c r="BQ96" s="339"/>
      <c r="BR96" s="355"/>
      <c r="BS96" s="356"/>
      <c r="BT96" s="356"/>
      <c r="BU96" s="356"/>
      <c r="BV96" s="356"/>
      <c r="BW96" s="356"/>
      <c r="BX96" s="356"/>
      <c r="BY96" s="356"/>
      <c r="BZ96" s="356"/>
      <c r="CA96" s="356"/>
      <c r="CB96" s="356"/>
      <c r="CC96" s="356"/>
      <c r="CD96" s="356"/>
      <c r="CE96" s="356"/>
      <c r="CF96" s="356"/>
      <c r="CG96" s="356"/>
      <c r="CH96" s="356"/>
      <c r="CI96" s="356"/>
      <c r="CJ96" s="356"/>
      <c r="CK96" s="356"/>
      <c r="CL96" s="356"/>
      <c r="CM96" s="356"/>
      <c r="CN96" s="356"/>
      <c r="CO96" s="356"/>
      <c r="CP96" s="356"/>
      <c r="CQ96" s="356"/>
      <c r="CR96" s="356"/>
      <c r="CS96" s="356"/>
      <c r="CT96" s="356"/>
      <c r="CU96" s="356"/>
      <c r="CV96" s="356"/>
      <c r="CW96" s="356"/>
      <c r="CX96" s="356"/>
      <c r="CY96" s="357"/>
      <c r="CZ96" s="349"/>
      <c r="DA96" s="350"/>
      <c r="DB96" s="350"/>
      <c r="DC96" s="350"/>
      <c r="DD96" s="350"/>
      <c r="DE96" s="350"/>
      <c r="DF96" s="350"/>
      <c r="DG96" s="350"/>
      <c r="DH96" s="350"/>
      <c r="DI96" s="350"/>
      <c r="DJ96" s="350"/>
      <c r="DK96" s="350"/>
      <c r="DL96" s="350"/>
      <c r="DM96" s="350"/>
      <c r="DN96" s="350"/>
      <c r="DO96" s="350"/>
      <c r="DP96" s="350"/>
      <c r="DQ96" s="350"/>
      <c r="DR96" s="350"/>
      <c r="DS96" s="350"/>
      <c r="DT96" s="350"/>
      <c r="DU96" s="350"/>
      <c r="DV96" s="350"/>
      <c r="DW96" s="350"/>
      <c r="DX96" s="350"/>
      <c r="DY96" s="350"/>
      <c r="DZ96" s="350"/>
      <c r="EA96" s="350"/>
      <c r="EB96" s="350"/>
      <c r="EC96" s="350"/>
      <c r="ED96" s="350"/>
      <c r="EE96" s="350"/>
      <c r="EF96" s="350"/>
      <c r="EG96" s="350"/>
      <c r="EH96" s="350"/>
      <c r="EI96" s="350"/>
      <c r="EJ96" s="350"/>
      <c r="EK96" s="350"/>
      <c r="EL96" s="350"/>
      <c r="EM96" s="350"/>
      <c r="EN96" s="350"/>
      <c r="EO96" s="350"/>
      <c r="EP96" s="351"/>
    </row>
    <row r="97" spans="1:146" ht="8.65" customHeight="1" thickBot="1">
      <c r="A97" s="8"/>
      <c r="B97" s="352"/>
      <c r="C97" s="353"/>
      <c r="D97" s="353"/>
      <c r="E97" s="353"/>
      <c r="F97" s="353"/>
      <c r="G97" s="353"/>
      <c r="H97" s="353"/>
      <c r="I97" s="353"/>
      <c r="J97" s="353"/>
      <c r="K97" s="353"/>
      <c r="L97" s="353"/>
      <c r="M97" s="353"/>
      <c r="N97" s="353"/>
      <c r="O97" s="353"/>
      <c r="P97" s="353"/>
      <c r="Q97" s="353"/>
      <c r="R97" s="353"/>
      <c r="S97" s="353"/>
      <c r="T97" s="353"/>
      <c r="U97" s="353"/>
      <c r="V97" s="353"/>
      <c r="W97" s="353"/>
      <c r="X97" s="353"/>
      <c r="Y97" s="353"/>
      <c r="Z97" s="353"/>
      <c r="AA97" s="353"/>
      <c r="AB97" s="353"/>
      <c r="AC97" s="353"/>
      <c r="AD97" s="353"/>
      <c r="AE97" s="353"/>
      <c r="AF97" s="353"/>
      <c r="AG97" s="353"/>
      <c r="AH97" s="353"/>
      <c r="AI97" s="353"/>
      <c r="AJ97" s="353"/>
      <c r="AK97" s="353"/>
      <c r="AL97" s="353"/>
      <c r="AM97" s="353"/>
      <c r="AN97" s="353"/>
      <c r="AO97" s="353"/>
      <c r="AP97" s="354"/>
      <c r="AQ97" s="337"/>
      <c r="AR97" s="338"/>
      <c r="AS97" s="338"/>
      <c r="AT97" s="338"/>
      <c r="AU97" s="338"/>
      <c r="AV97" s="338"/>
      <c r="AW97" s="338"/>
      <c r="AX97" s="338"/>
      <c r="AY97" s="338"/>
      <c r="AZ97" s="338"/>
      <c r="BA97" s="338"/>
      <c r="BB97" s="338"/>
      <c r="BC97" s="338"/>
      <c r="BD97" s="338"/>
      <c r="BE97" s="338"/>
      <c r="BF97" s="338"/>
      <c r="BG97" s="338"/>
      <c r="BH97" s="338"/>
      <c r="BI97" s="338"/>
      <c r="BJ97" s="338"/>
      <c r="BK97" s="338"/>
      <c r="BL97" s="338"/>
      <c r="BM97" s="338"/>
      <c r="BN97" s="338"/>
      <c r="BO97" s="338"/>
      <c r="BP97" s="338"/>
      <c r="BQ97" s="339"/>
      <c r="BR97" s="358"/>
      <c r="BS97" s="359"/>
      <c r="BT97" s="359"/>
      <c r="BU97" s="359"/>
      <c r="BV97" s="359"/>
      <c r="BW97" s="359"/>
      <c r="BX97" s="359"/>
      <c r="BY97" s="359"/>
      <c r="BZ97" s="359"/>
      <c r="CA97" s="359"/>
      <c r="CB97" s="359"/>
      <c r="CC97" s="359"/>
      <c r="CD97" s="359"/>
      <c r="CE97" s="359"/>
      <c r="CF97" s="359"/>
      <c r="CG97" s="359"/>
      <c r="CH97" s="359"/>
      <c r="CI97" s="359"/>
      <c r="CJ97" s="359"/>
      <c r="CK97" s="359"/>
      <c r="CL97" s="359"/>
      <c r="CM97" s="359"/>
      <c r="CN97" s="359"/>
      <c r="CO97" s="359"/>
      <c r="CP97" s="359"/>
      <c r="CQ97" s="359"/>
      <c r="CR97" s="359"/>
      <c r="CS97" s="359"/>
      <c r="CT97" s="359"/>
      <c r="CU97" s="359"/>
      <c r="CV97" s="359"/>
      <c r="CW97" s="359"/>
      <c r="CX97" s="359"/>
      <c r="CY97" s="360"/>
      <c r="CZ97" s="361"/>
      <c r="DA97" s="362"/>
      <c r="DB97" s="362"/>
      <c r="DC97" s="362"/>
      <c r="DD97" s="362"/>
      <c r="DE97" s="362"/>
      <c r="DF97" s="362"/>
      <c r="DG97" s="362"/>
      <c r="DH97" s="362"/>
      <c r="DI97" s="362"/>
      <c r="DJ97" s="362"/>
      <c r="DK97" s="362"/>
      <c r="DL97" s="362"/>
      <c r="DM97" s="362"/>
      <c r="DN97" s="362"/>
      <c r="DO97" s="362"/>
      <c r="DP97" s="362"/>
      <c r="DQ97" s="362"/>
      <c r="DR97" s="362"/>
      <c r="DS97" s="362"/>
      <c r="DT97" s="362"/>
      <c r="DU97" s="362"/>
      <c r="DV97" s="362"/>
      <c r="DW97" s="362"/>
      <c r="DX97" s="362"/>
      <c r="DY97" s="362"/>
      <c r="DZ97" s="362"/>
      <c r="EA97" s="362"/>
      <c r="EB97" s="362"/>
      <c r="EC97" s="362"/>
      <c r="ED97" s="362"/>
      <c r="EE97" s="362"/>
      <c r="EF97" s="362"/>
      <c r="EG97" s="362"/>
      <c r="EH97" s="362"/>
      <c r="EI97" s="362"/>
      <c r="EJ97" s="362"/>
      <c r="EK97" s="362"/>
      <c r="EL97" s="362"/>
      <c r="EM97" s="362"/>
      <c r="EN97" s="362"/>
      <c r="EO97" s="362"/>
      <c r="EP97" s="363"/>
    </row>
    <row r="98" spans="1:146" ht="8.65" customHeight="1" thickTop="1">
      <c r="A98" s="8"/>
      <c r="B98" s="305" t="s">
        <v>159</v>
      </c>
      <c r="C98" s="306"/>
      <c r="D98" s="306"/>
      <c r="E98" s="306"/>
      <c r="F98" s="306"/>
      <c r="G98" s="306"/>
      <c r="H98" s="306"/>
      <c r="I98" s="306"/>
      <c r="J98" s="306"/>
      <c r="K98" s="306"/>
      <c r="L98" s="306"/>
      <c r="M98" s="306"/>
      <c r="N98" s="306"/>
      <c r="O98" s="306"/>
      <c r="P98" s="306"/>
      <c r="Q98" s="306"/>
      <c r="R98" s="306"/>
      <c r="S98" s="306"/>
      <c r="T98" s="306"/>
      <c r="U98" s="306"/>
      <c r="V98" s="306"/>
      <c r="W98" s="306"/>
      <c r="X98" s="306"/>
      <c r="Y98" s="306"/>
      <c r="Z98" s="306"/>
      <c r="AA98" s="306"/>
      <c r="AB98" s="306"/>
      <c r="AC98" s="306"/>
      <c r="AD98" s="306"/>
      <c r="AE98" s="306"/>
      <c r="AF98" s="306"/>
      <c r="AG98" s="306"/>
      <c r="AH98" s="306"/>
      <c r="AI98" s="306"/>
      <c r="AJ98" s="306"/>
      <c r="AK98" s="306"/>
      <c r="AL98" s="306"/>
      <c r="AM98" s="306"/>
      <c r="AN98" s="306"/>
      <c r="AO98" s="306"/>
      <c r="AP98" s="306"/>
      <c r="AQ98" s="305" t="s">
        <v>160</v>
      </c>
      <c r="AR98" s="306"/>
      <c r="AS98" s="306"/>
      <c r="AT98" s="306"/>
      <c r="AU98" s="306"/>
      <c r="AV98" s="306"/>
      <c r="AW98" s="306"/>
      <c r="AX98" s="306"/>
      <c r="AY98" s="306"/>
      <c r="AZ98" s="306"/>
      <c r="BA98" s="306"/>
      <c r="BB98" s="306"/>
      <c r="BC98" s="306"/>
      <c r="BD98" s="306"/>
      <c r="BE98" s="306"/>
      <c r="BF98" s="306"/>
      <c r="BG98" s="306"/>
      <c r="BH98" s="306"/>
      <c r="BI98" s="306"/>
      <c r="BJ98" s="306"/>
      <c r="BK98" s="306"/>
      <c r="BL98" s="306"/>
      <c r="BM98" s="306"/>
      <c r="BN98" s="306"/>
      <c r="BO98" s="306"/>
      <c r="BP98" s="306"/>
      <c r="BQ98" s="307"/>
      <c r="BR98" s="364" t="s">
        <v>161</v>
      </c>
      <c r="BS98" s="365"/>
      <c r="BT98" s="365"/>
      <c r="BU98" s="365"/>
      <c r="BV98" s="365"/>
      <c r="BW98" s="365"/>
      <c r="BX98" s="365"/>
      <c r="BY98" s="365"/>
      <c r="BZ98" s="365"/>
      <c r="CA98" s="365"/>
      <c r="CB98" s="365"/>
      <c r="CC98" s="365"/>
      <c r="CD98" s="365"/>
      <c r="CE98" s="365"/>
      <c r="CF98" s="365"/>
      <c r="CG98" s="365"/>
      <c r="CH98" s="365"/>
      <c r="CI98" s="365"/>
      <c r="CJ98" s="365"/>
      <c r="CK98" s="365"/>
      <c r="CL98" s="365"/>
      <c r="CM98" s="365"/>
      <c r="CN98" s="365"/>
      <c r="CO98" s="365"/>
      <c r="CP98" s="365"/>
      <c r="CQ98" s="365"/>
      <c r="CR98" s="365"/>
      <c r="CS98" s="365"/>
      <c r="CT98" s="365"/>
      <c r="CU98" s="365"/>
      <c r="CV98" s="365"/>
      <c r="CW98" s="365"/>
      <c r="CX98" s="365"/>
      <c r="CY98" s="365"/>
      <c r="CZ98" s="365"/>
      <c r="DA98" s="365"/>
      <c r="DB98" s="365"/>
      <c r="DC98" s="365"/>
      <c r="DD98" s="365"/>
      <c r="DE98" s="365"/>
      <c r="DF98" s="365"/>
      <c r="DG98" s="365"/>
      <c r="DH98" s="365"/>
      <c r="DI98" s="365"/>
      <c r="DJ98" s="365"/>
      <c r="DK98" s="365"/>
      <c r="DL98" s="365"/>
      <c r="DM98" s="365"/>
      <c r="DN98" s="365"/>
      <c r="DO98" s="365"/>
      <c r="DP98" s="365"/>
      <c r="DQ98" s="365"/>
      <c r="DR98" s="365"/>
      <c r="DS98" s="365"/>
      <c r="DT98" s="365"/>
      <c r="DU98" s="365"/>
      <c r="DV98" s="365"/>
      <c r="DW98" s="365"/>
      <c r="DX98" s="365"/>
      <c r="DY98" s="365"/>
      <c r="DZ98" s="365"/>
      <c r="EA98" s="365"/>
      <c r="EB98" s="365"/>
      <c r="EC98" s="365"/>
      <c r="ED98" s="365"/>
      <c r="EE98" s="365"/>
      <c r="EF98" s="365"/>
      <c r="EG98" s="365"/>
      <c r="EH98" s="365"/>
      <c r="EI98" s="365"/>
      <c r="EJ98" s="365"/>
      <c r="EK98" s="365"/>
      <c r="EL98" s="365"/>
      <c r="EM98" s="365"/>
      <c r="EN98" s="365"/>
      <c r="EO98" s="365"/>
      <c r="EP98" s="366"/>
    </row>
    <row r="99" spans="1:146" ht="8.65" customHeight="1">
      <c r="B99" s="305"/>
      <c r="C99" s="306"/>
      <c r="D99" s="306"/>
      <c r="E99" s="306"/>
      <c r="F99" s="306"/>
      <c r="G99" s="306"/>
      <c r="H99" s="306"/>
      <c r="I99" s="306"/>
      <c r="J99" s="306"/>
      <c r="K99" s="306"/>
      <c r="L99" s="306"/>
      <c r="M99" s="306"/>
      <c r="N99" s="306"/>
      <c r="O99" s="306"/>
      <c r="P99" s="306"/>
      <c r="Q99" s="306"/>
      <c r="R99" s="306"/>
      <c r="S99" s="306"/>
      <c r="T99" s="306"/>
      <c r="U99" s="306"/>
      <c r="V99" s="306"/>
      <c r="W99" s="306"/>
      <c r="X99" s="306"/>
      <c r="Y99" s="306"/>
      <c r="Z99" s="306"/>
      <c r="AA99" s="306"/>
      <c r="AB99" s="306"/>
      <c r="AC99" s="306"/>
      <c r="AD99" s="306"/>
      <c r="AE99" s="306"/>
      <c r="AF99" s="306"/>
      <c r="AG99" s="306"/>
      <c r="AH99" s="306"/>
      <c r="AI99" s="306"/>
      <c r="AJ99" s="306"/>
      <c r="AK99" s="306"/>
      <c r="AL99" s="306"/>
      <c r="AM99" s="306"/>
      <c r="AN99" s="306"/>
      <c r="AO99" s="306"/>
      <c r="AP99" s="306"/>
      <c r="AQ99" s="305"/>
      <c r="AR99" s="306"/>
      <c r="AS99" s="306"/>
      <c r="AT99" s="306"/>
      <c r="AU99" s="306"/>
      <c r="AV99" s="306"/>
      <c r="AW99" s="306"/>
      <c r="AX99" s="306"/>
      <c r="AY99" s="306"/>
      <c r="AZ99" s="306"/>
      <c r="BA99" s="306"/>
      <c r="BB99" s="306"/>
      <c r="BC99" s="306"/>
      <c r="BD99" s="306"/>
      <c r="BE99" s="306"/>
      <c r="BF99" s="306"/>
      <c r="BG99" s="306"/>
      <c r="BH99" s="306"/>
      <c r="BI99" s="306"/>
      <c r="BJ99" s="306"/>
      <c r="BK99" s="306"/>
      <c r="BL99" s="306"/>
      <c r="BM99" s="306"/>
      <c r="BN99" s="306"/>
      <c r="BO99" s="306"/>
      <c r="BP99" s="306"/>
      <c r="BQ99" s="307"/>
      <c r="BR99" s="367"/>
      <c r="BS99" s="368"/>
      <c r="BT99" s="368"/>
      <c r="BU99" s="368"/>
      <c r="BV99" s="368"/>
      <c r="BW99" s="368"/>
      <c r="BX99" s="368"/>
      <c r="BY99" s="368"/>
      <c r="BZ99" s="368"/>
      <c r="CA99" s="368"/>
      <c r="CB99" s="368"/>
      <c r="CC99" s="368"/>
      <c r="CD99" s="368"/>
      <c r="CE99" s="368"/>
      <c r="CF99" s="368"/>
      <c r="CG99" s="368"/>
      <c r="CH99" s="368"/>
      <c r="CI99" s="368"/>
      <c r="CJ99" s="368"/>
      <c r="CK99" s="368"/>
      <c r="CL99" s="368"/>
      <c r="CM99" s="368"/>
      <c r="CN99" s="368"/>
      <c r="CO99" s="368"/>
      <c r="CP99" s="368"/>
      <c r="CQ99" s="368"/>
      <c r="CR99" s="368"/>
      <c r="CS99" s="368"/>
      <c r="CT99" s="368"/>
      <c r="CU99" s="368"/>
      <c r="CV99" s="368"/>
      <c r="CW99" s="368"/>
      <c r="CX99" s="368"/>
      <c r="CY99" s="368"/>
      <c r="CZ99" s="368"/>
      <c r="DA99" s="368"/>
      <c r="DB99" s="368"/>
      <c r="DC99" s="368"/>
      <c r="DD99" s="368"/>
      <c r="DE99" s="368"/>
      <c r="DF99" s="368"/>
      <c r="DG99" s="368"/>
      <c r="DH99" s="368"/>
      <c r="DI99" s="368"/>
      <c r="DJ99" s="368"/>
      <c r="DK99" s="368"/>
      <c r="DL99" s="368"/>
      <c r="DM99" s="368"/>
      <c r="DN99" s="368"/>
      <c r="DO99" s="368"/>
      <c r="DP99" s="368"/>
      <c r="DQ99" s="368"/>
      <c r="DR99" s="368"/>
      <c r="DS99" s="368"/>
      <c r="DT99" s="368"/>
      <c r="DU99" s="368"/>
      <c r="DV99" s="368"/>
      <c r="DW99" s="368"/>
      <c r="DX99" s="368"/>
      <c r="DY99" s="368"/>
      <c r="DZ99" s="368"/>
      <c r="EA99" s="368"/>
      <c r="EB99" s="368"/>
      <c r="EC99" s="368"/>
      <c r="ED99" s="368"/>
      <c r="EE99" s="368"/>
      <c r="EF99" s="368"/>
      <c r="EG99" s="368"/>
      <c r="EH99" s="368"/>
      <c r="EI99" s="368"/>
      <c r="EJ99" s="368"/>
      <c r="EK99" s="368"/>
      <c r="EL99" s="368"/>
      <c r="EM99" s="368"/>
      <c r="EN99" s="368"/>
      <c r="EO99" s="368"/>
      <c r="EP99" s="369"/>
    </row>
    <row r="100" spans="1:146" ht="8.65" customHeight="1">
      <c r="A100" s="370"/>
      <c r="B100" s="305" t="s">
        <v>162</v>
      </c>
      <c r="C100" s="306"/>
      <c r="D100" s="306"/>
      <c r="E100" s="306"/>
      <c r="F100" s="306"/>
      <c r="G100" s="306"/>
      <c r="H100" s="306"/>
      <c r="I100" s="306"/>
      <c r="J100" s="306"/>
      <c r="K100" s="306"/>
      <c r="L100" s="306"/>
      <c r="M100" s="306"/>
      <c r="N100" s="306"/>
      <c r="O100" s="306"/>
      <c r="P100" s="306"/>
      <c r="Q100" s="306"/>
      <c r="R100" s="306"/>
      <c r="S100" s="306"/>
      <c r="T100" s="306"/>
      <c r="U100" s="306"/>
      <c r="V100" s="306"/>
      <c r="W100" s="306"/>
      <c r="X100" s="306"/>
      <c r="Y100" s="306"/>
      <c r="Z100" s="306"/>
      <c r="AA100" s="306"/>
      <c r="AB100" s="306"/>
      <c r="AC100" s="306"/>
      <c r="AD100" s="306"/>
      <c r="AE100" s="306"/>
      <c r="AF100" s="306"/>
      <c r="AG100" s="306"/>
      <c r="AH100" s="306"/>
      <c r="AI100" s="306"/>
      <c r="AJ100" s="306"/>
      <c r="AK100" s="306"/>
      <c r="AL100" s="306"/>
      <c r="AM100" s="306"/>
      <c r="AN100" s="306"/>
      <c r="AO100" s="306"/>
      <c r="AP100" s="306"/>
      <c r="AQ100" s="305" t="s">
        <v>163</v>
      </c>
      <c r="AR100" s="306"/>
      <c r="AS100" s="306"/>
      <c r="AT100" s="306"/>
      <c r="AU100" s="306"/>
      <c r="AV100" s="306"/>
      <c r="AW100" s="306"/>
      <c r="AX100" s="306"/>
      <c r="AY100" s="306"/>
      <c r="AZ100" s="306"/>
      <c r="BA100" s="306"/>
      <c r="BB100" s="306"/>
      <c r="BC100" s="306"/>
      <c r="BD100" s="306"/>
      <c r="BE100" s="306"/>
      <c r="BF100" s="306"/>
      <c r="BG100" s="306"/>
      <c r="BH100" s="306"/>
      <c r="BI100" s="306"/>
      <c r="BJ100" s="306"/>
      <c r="BK100" s="306"/>
      <c r="BL100" s="306"/>
      <c r="BM100" s="306"/>
      <c r="BN100" s="306"/>
      <c r="BO100" s="306"/>
      <c r="BP100" s="306"/>
      <c r="BQ100" s="307"/>
      <c r="BR100" s="367" t="s">
        <v>164</v>
      </c>
      <c r="BS100" s="368"/>
      <c r="BT100" s="368"/>
      <c r="BU100" s="368"/>
      <c r="BV100" s="368"/>
      <c r="BW100" s="368"/>
      <c r="BX100" s="368"/>
      <c r="BY100" s="368"/>
      <c r="BZ100" s="368"/>
      <c r="CA100" s="368"/>
      <c r="CB100" s="368"/>
      <c r="CC100" s="368"/>
      <c r="CD100" s="368"/>
      <c r="CE100" s="368"/>
      <c r="CF100" s="368"/>
      <c r="CG100" s="368"/>
      <c r="CH100" s="368"/>
      <c r="CI100" s="368"/>
      <c r="CJ100" s="368"/>
      <c r="CK100" s="368"/>
      <c r="CL100" s="368"/>
      <c r="CM100" s="368"/>
      <c r="CN100" s="368"/>
      <c r="CO100" s="368"/>
      <c r="CP100" s="368"/>
      <c r="CQ100" s="368"/>
      <c r="CR100" s="368"/>
      <c r="CS100" s="368"/>
      <c r="CT100" s="368"/>
      <c r="CU100" s="368"/>
      <c r="CV100" s="368"/>
      <c r="CW100" s="368"/>
      <c r="CX100" s="368"/>
      <c r="CY100" s="368"/>
      <c r="CZ100" s="368"/>
      <c r="DA100" s="368"/>
      <c r="DB100" s="368"/>
      <c r="DC100" s="368"/>
      <c r="DD100" s="368"/>
      <c r="DE100" s="368"/>
      <c r="DF100" s="368"/>
      <c r="DG100" s="368"/>
      <c r="DH100" s="368"/>
      <c r="DI100" s="368"/>
      <c r="DJ100" s="368"/>
      <c r="DK100" s="368"/>
      <c r="DL100" s="368"/>
      <c r="DM100" s="368"/>
      <c r="DN100" s="368"/>
      <c r="DO100" s="368"/>
      <c r="DP100" s="368"/>
      <c r="DQ100" s="368"/>
      <c r="DR100" s="368"/>
      <c r="DS100" s="368"/>
      <c r="DT100" s="368"/>
      <c r="DU100" s="368"/>
      <c r="DV100" s="368"/>
      <c r="DW100" s="368"/>
      <c r="DX100" s="368"/>
      <c r="DY100" s="368"/>
      <c r="DZ100" s="368"/>
      <c r="EA100" s="368"/>
      <c r="EB100" s="368"/>
      <c r="EC100" s="368"/>
      <c r="ED100" s="368"/>
      <c r="EE100" s="368"/>
      <c r="EF100" s="368"/>
      <c r="EG100" s="368"/>
      <c r="EH100" s="368"/>
      <c r="EI100" s="368"/>
      <c r="EJ100" s="368"/>
      <c r="EK100" s="368"/>
      <c r="EL100" s="368"/>
      <c r="EM100" s="368"/>
      <c r="EN100" s="368"/>
      <c r="EO100" s="368"/>
      <c r="EP100" s="369"/>
    </row>
    <row r="101" spans="1:146" ht="8.65" customHeight="1" thickBot="1">
      <c r="A101" s="370"/>
      <c r="B101" s="371"/>
      <c r="C101" s="372"/>
      <c r="D101" s="372"/>
      <c r="E101" s="372"/>
      <c r="F101" s="372"/>
      <c r="G101" s="372"/>
      <c r="H101" s="372"/>
      <c r="I101" s="372"/>
      <c r="J101" s="372"/>
      <c r="K101" s="372"/>
      <c r="L101" s="372"/>
      <c r="M101" s="372"/>
      <c r="N101" s="372"/>
      <c r="O101" s="372"/>
      <c r="P101" s="372"/>
      <c r="Q101" s="372"/>
      <c r="R101" s="372"/>
      <c r="S101" s="372"/>
      <c r="T101" s="372"/>
      <c r="U101" s="372"/>
      <c r="V101" s="372"/>
      <c r="W101" s="372"/>
      <c r="X101" s="372"/>
      <c r="Y101" s="372"/>
      <c r="Z101" s="372"/>
      <c r="AA101" s="372"/>
      <c r="AB101" s="372"/>
      <c r="AC101" s="372"/>
      <c r="AD101" s="372"/>
      <c r="AE101" s="372"/>
      <c r="AF101" s="372"/>
      <c r="AG101" s="372"/>
      <c r="AH101" s="372"/>
      <c r="AI101" s="372"/>
      <c r="AJ101" s="372"/>
      <c r="AK101" s="372"/>
      <c r="AL101" s="372"/>
      <c r="AM101" s="372"/>
      <c r="AN101" s="372"/>
      <c r="AO101" s="372"/>
      <c r="AP101" s="372"/>
      <c r="AQ101" s="371"/>
      <c r="AR101" s="372"/>
      <c r="AS101" s="372"/>
      <c r="AT101" s="372"/>
      <c r="AU101" s="372"/>
      <c r="AV101" s="372"/>
      <c r="AW101" s="372"/>
      <c r="AX101" s="372"/>
      <c r="AY101" s="372"/>
      <c r="AZ101" s="372"/>
      <c r="BA101" s="372"/>
      <c r="BB101" s="372"/>
      <c r="BC101" s="372"/>
      <c r="BD101" s="372"/>
      <c r="BE101" s="372"/>
      <c r="BF101" s="372"/>
      <c r="BG101" s="372"/>
      <c r="BH101" s="372"/>
      <c r="BI101" s="372"/>
      <c r="BJ101" s="372"/>
      <c r="BK101" s="372"/>
      <c r="BL101" s="372"/>
      <c r="BM101" s="372"/>
      <c r="BN101" s="372"/>
      <c r="BO101" s="372"/>
      <c r="BP101" s="372"/>
      <c r="BQ101" s="373"/>
      <c r="BR101" s="374"/>
      <c r="BS101" s="375"/>
      <c r="BT101" s="375"/>
      <c r="BU101" s="375"/>
      <c r="BV101" s="375"/>
      <c r="BW101" s="375"/>
      <c r="BX101" s="375"/>
      <c r="BY101" s="375"/>
      <c r="BZ101" s="375"/>
      <c r="CA101" s="375"/>
      <c r="CB101" s="375"/>
      <c r="CC101" s="375"/>
      <c r="CD101" s="375"/>
      <c r="CE101" s="375"/>
      <c r="CF101" s="375"/>
      <c r="CG101" s="375"/>
      <c r="CH101" s="375"/>
      <c r="CI101" s="375"/>
      <c r="CJ101" s="375"/>
      <c r="CK101" s="375"/>
      <c r="CL101" s="375"/>
      <c r="CM101" s="375"/>
      <c r="CN101" s="375"/>
      <c r="CO101" s="375"/>
      <c r="CP101" s="375"/>
      <c r="CQ101" s="375"/>
      <c r="CR101" s="375"/>
      <c r="CS101" s="375"/>
      <c r="CT101" s="375"/>
      <c r="CU101" s="375"/>
      <c r="CV101" s="375"/>
      <c r="CW101" s="375"/>
      <c r="CX101" s="375"/>
      <c r="CY101" s="375"/>
      <c r="CZ101" s="375"/>
      <c r="DA101" s="375"/>
      <c r="DB101" s="375"/>
      <c r="DC101" s="375"/>
      <c r="DD101" s="375"/>
      <c r="DE101" s="375"/>
      <c r="DF101" s="375"/>
      <c r="DG101" s="375"/>
      <c r="DH101" s="375"/>
      <c r="DI101" s="375"/>
      <c r="DJ101" s="375"/>
      <c r="DK101" s="375"/>
      <c r="DL101" s="375"/>
      <c r="DM101" s="375"/>
      <c r="DN101" s="375"/>
      <c r="DO101" s="375"/>
      <c r="DP101" s="375"/>
      <c r="DQ101" s="375"/>
      <c r="DR101" s="375"/>
      <c r="DS101" s="375"/>
      <c r="DT101" s="375"/>
      <c r="DU101" s="375"/>
      <c r="DV101" s="375"/>
      <c r="DW101" s="375"/>
      <c r="DX101" s="375"/>
      <c r="DY101" s="375"/>
      <c r="DZ101" s="375"/>
      <c r="EA101" s="375"/>
      <c r="EB101" s="375"/>
      <c r="EC101" s="375"/>
      <c r="ED101" s="375"/>
      <c r="EE101" s="375"/>
      <c r="EF101" s="375"/>
      <c r="EG101" s="375"/>
      <c r="EH101" s="375"/>
      <c r="EI101" s="375"/>
      <c r="EJ101" s="375"/>
      <c r="EK101" s="375"/>
      <c r="EL101" s="375"/>
      <c r="EM101" s="375"/>
      <c r="EN101" s="375"/>
      <c r="EO101" s="375"/>
      <c r="EP101" s="376"/>
    </row>
    <row r="102" spans="1:146" ht="17.25" thickTop="1"/>
  </sheetData>
  <mergeCells count="402">
    <mergeCell ref="AQ96:BQ97"/>
    <mergeCell ref="B98:AP99"/>
    <mergeCell ref="AQ98:BQ99"/>
    <mergeCell ref="BR98:EP99"/>
    <mergeCell ref="B100:AP101"/>
    <mergeCell ref="AQ100:BQ101"/>
    <mergeCell ref="BR100:EP101"/>
    <mergeCell ref="B92:AP93"/>
    <mergeCell ref="AQ92:BQ93"/>
    <mergeCell ref="BR92:CB94"/>
    <mergeCell ref="CC92:CY94"/>
    <mergeCell ref="CZ92:EP94"/>
    <mergeCell ref="B94:AP95"/>
    <mergeCell ref="AQ94:BQ95"/>
    <mergeCell ref="BR95:CY97"/>
    <mergeCell ref="CZ95:EP97"/>
    <mergeCell ref="B96:AP97"/>
    <mergeCell ref="CZ86:EP88"/>
    <mergeCell ref="B88:O89"/>
    <mergeCell ref="P88:AC89"/>
    <mergeCell ref="AD88:AP89"/>
    <mergeCell ref="AQ88:BQ89"/>
    <mergeCell ref="BR89:CB91"/>
    <mergeCell ref="CC89:CY91"/>
    <mergeCell ref="CZ89:EP91"/>
    <mergeCell ref="B90:AP91"/>
    <mergeCell ref="AQ90:BQ91"/>
    <mergeCell ref="BR84:CB85"/>
    <mergeCell ref="CC84:CY85"/>
    <mergeCell ref="B86:O87"/>
    <mergeCell ref="P86:AC87"/>
    <mergeCell ref="AD86:AP87"/>
    <mergeCell ref="AQ86:BQ87"/>
    <mergeCell ref="BR86:CB88"/>
    <mergeCell ref="CC86:CY88"/>
    <mergeCell ref="B80:AP81"/>
    <mergeCell ref="AQ80:BL81"/>
    <mergeCell ref="BM80:BQ81"/>
    <mergeCell ref="BR80:CY83"/>
    <mergeCell ref="CZ80:EP82"/>
    <mergeCell ref="B82:AP83"/>
    <mergeCell ref="AQ82:BQ83"/>
    <mergeCell ref="CZ83:EP85"/>
    <mergeCell ref="B84:AP85"/>
    <mergeCell ref="AQ84:BQ85"/>
    <mergeCell ref="CZ74:EP76"/>
    <mergeCell ref="B76:AC77"/>
    <mergeCell ref="AQ76:BL77"/>
    <mergeCell ref="BM76:BQ77"/>
    <mergeCell ref="BR76:CY77"/>
    <mergeCell ref="CZ77:EP79"/>
    <mergeCell ref="B78:AP79"/>
    <mergeCell ref="AQ78:BL79"/>
    <mergeCell ref="BM78:BQ79"/>
    <mergeCell ref="BR78:CY79"/>
    <mergeCell ref="AQ72:BL73"/>
    <mergeCell ref="BM72:BQ73"/>
    <mergeCell ref="BR72:CY73"/>
    <mergeCell ref="B74:AC75"/>
    <mergeCell ref="AD74:AP77"/>
    <mergeCell ref="AQ74:BL75"/>
    <mergeCell ref="BM74:BQ75"/>
    <mergeCell ref="BR74:CY75"/>
    <mergeCell ref="CZ68:EP70"/>
    <mergeCell ref="BR69:CR71"/>
    <mergeCell ref="CS69:CY71"/>
    <mergeCell ref="B70:AC71"/>
    <mergeCell ref="AD70:AP71"/>
    <mergeCell ref="AQ70:BL71"/>
    <mergeCell ref="BM70:BQ71"/>
    <mergeCell ref="CZ71:EP73"/>
    <mergeCell ref="B72:AC73"/>
    <mergeCell ref="AD72:AP73"/>
    <mergeCell ref="AQ66:BL67"/>
    <mergeCell ref="BM66:BQ67"/>
    <mergeCell ref="BR66:CR68"/>
    <mergeCell ref="CS66:CY68"/>
    <mergeCell ref="B68:AC69"/>
    <mergeCell ref="AD68:AP69"/>
    <mergeCell ref="AQ68:BL69"/>
    <mergeCell ref="BM68:BQ69"/>
    <mergeCell ref="CZ62:EP64"/>
    <mergeCell ref="BR63:CR65"/>
    <mergeCell ref="CS63:CY65"/>
    <mergeCell ref="B64:AC65"/>
    <mergeCell ref="AD64:AP65"/>
    <mergeCell ref="AQ64:BL65"/>
    <mergeCell ref="BM64:BQ65"/>
    <mergeCell ref="CZ65:EP67"/>
    <mergeCell ref="B66:AC67"/>
    <mergeCell ref="AD66:AP67"/>
    <mergeCell ref="B60:AC61"/>
    <mergeCell ref="AD60:AP61"/>
    <mergeCell ref="AQ60:BL61"/>
    <mergeCell ref="BM60:BQ61"/>
    <mergeCell ref="BR60:CR62"/>
    <mergeCell ref="CS60:CY62"/>
    <mergeCell ref="B62:AC63"/>
    <mergeCell ref="AD62:AP63"/>
    <mergeCell ref="AQ62:BL63"/>
    <mergeCell ref="BM62:BQ63"/>
    <mergeCell ref="B56:AP57"/>
    <mergeCell ref="AQ56:BL57"/>
    <mergeCell ref="BM56:BQ57"/>
    <mergeCell ref="CZ56:EP58"/>
    <mergeCell ref="BR57:CR59"/>
    <mergeCell ref="CS57:CY59"/>
    <mergeCell ref="B58:AP59"/>
    <mergeCell ref="AQ58:BL59"/>
    <mergeCell ref="BM58:BQ59"/>
    <mergeCell ref="CZ59:EP61"/>
    <mergeCell ref="EA52:EH53"/>
    <mergeCell ref="EI52:EP53"/>
    <mergeCell ref="B54:AP55"/>
    <mergeCell ref="AQ54:BL55"/>
    <mergeCell ref="BM54:BQ55"/>
    <mergeCell ref="BR54:CR56"/>
    <mergeCell ref="CS54:CY56"/>
    <mergeCell ref="DL54:DZ55"/>
    <mergeCell ref="EA54:EH55"/>
    <mergeCell ref="EI54:EP55"/>
    <mergeCell ref="B52:AP53"/>
    <mergeCell ref="AQ52:BL53"/>
    <mergeCell ref="BM52:BQ53"/>
    <mergeCell ref="BR52:CR53"/>
    <mergeCell ref="CS52:CY53"/>
    <mergeCell ref="DL52:DZ53"/>
    <mergeCell ref="EI48:EP49"/>
    <mergeCell ref="B50:AP51"/>
    <mergeCell ref="AQ50:BQ51"/>
    <mergeCell ref="BR50:CY51"/>
    <mergeCell ref="DL50:DZ51"/>
    <mergeCell ref="EA50:EH51"/>
    <mergeCell ref="EI50:EP51"/>
    <mergeCell ref="B46:CY47"/>
    <mergeCell ref="CZ46:DK55"/>
    <mergeCell ref="DL46:DZ47"/>
    <mergeCell ref="EA46:EH47"/>
    <mergeCell ref="EI46:EP47"/>
    <mergeCell ref="B48:AP49"/>
    <mergeCell ref="AQ48:BQ49"/>
    <mergeCell ref="BR48:CY49"/>
    <mergeCell ref="DL48:DZ49"/>
    <mergeCell ref="EA48:EH49"/>
    <mergeCell ref="EA42:EH43"/>
    <mergeCell ref="EI42:EP43"/>
    <mergeCell ref="B44:AP45"/>
    <mergeCell ref="DL44:DZ45"/>
    <mergeCell ref="EA44:EH45"/>
    <mergeCell ref="EI44:EP45"/>
    <mergeCell ref="EA40:EH41"/>
    <mergeCell ref="EI40:EP41"/>
    <mergeCell ref="K42:X43"/>
    <mergeCell ref="Y42:AA43"/>
    <mergeCell ref="AB42:AD43"/>
    <mergeCell ref="AE42:AG43"/>
    <mergeCell ref="AH42:AJ43"/>
    <mergeCell ref="AK42:AM43"/>
    <mergeCell ref="AN42:AP43"/>
    <mergeCell ref="BR42:CY43"/>
    <mergeCell ref="EA38:EH39"/>
    <mergeCell ref="EI38:EP39"/>
    <mergeCell ref="K40:X41"/>
    <mergeCell ref="Y40:AA41"/>
    <mergeCell ref="AB40:AD41"/>
    <mergeCell ref="AE40:AG41"/>
    <mergeCell ref="AH40:AJ41"/>
    <mergeCell ref="AK40:AM41"/>
    <mergeCell ref="AN40:AP41"/>
    <mergeCell ref="BR40:CY41"/>
    <mergeCell ref="AN38:AP39"/>
    <mergeCell ref="AQ38:AX43"/>
    <mergeCell ref="AY38:BD43"/>
    <mergeCell ref="BK38:BQ43"/>
    <mergeCell ref="BR38:CY39"/>
    <mergeCell ref="DL38:DZ39"/>
    <mergeCell ref="DL40:DZ41"/>
    <mergeCell ref="DL42:DZ43"/>
    <mergeCell ref="CZ36:DK45"/>
    <mergeCell ref="DL36:DZ37"/>
    <mergeCell ref="EA36:EH37"/>
    <mergeCell ref="EI36:EP37"/>
    <mergeCell ref="K38:X39"/>
    <mergeCell ref="Y38:AA39"/>
    <mergeCell ref="AB38:AD39"/>
    <mergeCell ref="AE38:AG39"/>
    <mergeCell ref="AH38:AJ39"/>
    <mergeCell ref="AK38:AM39"/>
    <mergeCell ref="B36:J43"/>
    <mergeCell ref="K36:X37"/>
    <mergeCell ref="Y36:AA37"/>
    <mergeCell ref="AB36:AD37"/>
    <mergeCell ref="AE36:AG37"/>
    <mergeCell ref="AH36:AJ37"/>
    <mergeCell ref="AK34:AM35"/>
    <mergeCell ref="AN34:AP35"/>
    <mergeCell ref="AQ34:AX37"/>
    <mergeCell ref="AY34:BD37"/>
    <mergeCell ref="BK34:BQ37"/>
    <mergeCell ref="CF34:CT37"/>
    <mergeCell ref="AK36:AM37"/>
    <mergeCell ref="AN36:AP37"/>
    <mergeCell ref="AN32:AP33"/>
    <mergeCell ref="CF32:CT33"/>
    <mergeCell ref="DL32:DZ33"/>
    <mergeCell ref="EA32:EH33"/>
    <mergeCell ref="EI32:EP33"/>
    <mergeCell ref="K34:X35"/>
    <mergeCell ref="Y34:AA35"/>
    <mergeCell ref="AB34:AD35"/>
    <mergeCell ref="AE34:AG35"/>
    <mergeCell ref="AH34:AJ35"/>
    <mergeCell ref="K32:X33"/>
    <mergeCell ref="Y32:AA33"/>
    <mergeCell ref="AB32:AD33"/>
    <mergeCell ref="AE32:AG33"/>
    <mergeCell ref="AH32:AJ33"/>
    <mergeCell ref="AK32:AM33"/>
    <mergeCell ref="AQ30:AX33"/>
    <mergeCell ref="BE30:BJ43"/>
    <mergeCell ref="CF30:CT31"/>
    <mergeCell ref="DL30:DZ31"/>
    <mergeCell ref="EA30:EH31"/>
    <mergeCell ref="EI30:EP31"/>
    <mergeCell ref="CU34:CY37"/>
    <mergeCell ref="DL34:DZ35"/>
    <mergeCell ref="EA34:EH35"/>
    <mergeCell ref="EI34:EP35"/>
    <mergeCell ref="CU28:CY33"/>
    <mergeCell ref="DL28:DZ29"/>
    <mergeCell ref="EA28:EH29"/>
    <mergeCell ref="EI28:EP29"/>
    <mergeCell ref="K30:X31"/>
    <mergeCell ref="Y30:AA31"/>
    <mergeCell ref="AB30:AD31"/>
    <mergeCell ref="AE30:AG31"/>
    <mergeCell ref="AH30:AJ31"/>
    <mergeCell ref="AK30:AM31"/>
    <mergeCell ref="CZ26:DK35"/>
    <mergeCell ref="DL26:DZ27"/>
    <mergeCell ref="EA26:EH27"/>
    <mergeCell ref="EI26:EP27"/>
    <mergeCell ref="B28:J35"/>
    <mergeCell ref="K28:X29"/>
    <mergeCell ref="Y28:AA29"/>
    <mergeCell ref="AB28:AD29"/>
    <mergeCell ref="AE28:AG29"/>
    <mergeCell ref="AH28:AJ29"/>
    <mergeCell ref="AK26:AM27"/>
    <mergeCell ref="AN26:AP27"/>
    <mergeCell ref="AQ26:AX29"/>
    <mergeCell ref="AY26:BD33"/>
    <mergeCell ref="BK26:BQ33"/>
    <mergeCell ref="CF26:CT27"/>
    <mergeCell ref="AK28:AM29"/>
    <mergeCell ref="AN28:AP29"/>
    <mergeCell ref="CF28:CT29"/>
    <mergeCell ref="AN30:AP31"/>
    <mergeCell ref="CF24:CT25"/>
    <mergeCell ref="CU24:CY27"/>
    <mergeCell ref="DL24:DZ25"/>
    <mergeCell ref="EA24:EH25"/>
    <mergeCell ref="EI24:EP25"/>
    <mergeCell ref="K26:X27"/>
    <mergeCell ref="Y26:AA27"/>
    <mergeCell ref="AB26:AD27"/>
    <mergeCell ref="AE26:AG27"/>
    <mergeCell ref="AH26:AJ27"/>
    <mergeCell ref="EI22:EP23"/>
    <mergeCell ref="K24:X25"/>
    <mergeCell ref="Y24:AA25"/>
    <mergeCell ref="AB24:AD25"/>
    <mergeCell ref="AE24:AG25"/>
    <mergeCell ref="AH24:AJ25"/>
    <mergeCell ref="AK24:AM25"/>
    <mergeCell ref="AN24:AP25"/>
    <mergeCell ref="BR24:BZ27"/>
    <mergeCell ref="CA24:CE27"/>
    <mergeCell ref="EI20:EP21"/>
    <mergeCell ref="K22:X23"/>
    <mergeCell ref="Y22:AA23"/>
    <mergeCell ref="AB22:AD23"/>
    <mergeCell ref="AE22:AG23"/>
    <mergeCell ref="AH22:AJ23"/>
    <mergeCell ref="AK22:AM23"/>
    <mergeCell ref="AN22:AP23"/>
    <mergeCell ref="AQ22:AX25"/>
    <mergeCell ref="BE22:BJ29"/>
    <mergeCell ref="BR20:BZ23"/>
    <mergeCell ref="CA20:CE23"/>
    <mergeCell ref="CF20:CT21"/>
    <mergeCell ref="CU20:CY23"/>
    <mergeCell ref="DL20:DZ21"/>
    <mergeCell ref="EA20:EH21"/>
    <mergeCell ref="CF22:CT23"/>
    <mergeCell ref="DL22:DZ23"/>
    <mergeCell ref="EA22:EH23"/>
    <mergeCell ref="CF18:CT19"/>
    <mergeCell ref="DL18:DZ19"/>
    <mergeCell ref="EA18:EH19"/>
    <mergeCell ref="EI18:EP19"/>
    <mergeCell ref="B20:J27"/>
    <mergeCell ref="K20:X21"/>
    <mergeCell ref="Y20:AA21"/>
    <mergeCell ref="AB20:AD21"/>
    <mergeCell ref="AE20:AG21"/>
    <mergeCell ref="AH20:AJ21"/>
    <mergeCell ref="CU16:CY19"/>
    <mergeCell ref="CZ16:DK25"/>
    <mergeCell ref="DL16:DZ17"/>
    <mergeCell ref="EA16:EH17"/>
    <mergeCell ref="EI16:EP17"/>
    <mergeCell ref="K18:X19"/>
    <mergeCell ref="Y18:AA19"/>
    <mergeCell ref="AB18:AD19"/>
    <mergeCell ref="AE18:AG19"/>
    <mergeCell ref="AH18:AJ19"/>
    <mergeCell ref="AH16:AJ17"/>
    <mergeCell ref="AK16:AM17"/>
    <mergeCell ref="AN16:AP17"/>
    <mergeCell ref="BR16:BZ19"/>
    <mergeCell ref="CA16:CE19"/>
    <mergeCell ref="CF16:CT17"/>
    <mergeCell ref="AK18:AM19"/>
    <mergeCell ref="AN18:AP19"/>
    <mergeCell ref="AQ18:AX21"/>
    <mergeCell ref="BE18:BJ21"/>
    <mergeCell ref="EA12:EH15"/>
    <mergeCell ref="EI12:EP15"/>
    <mergeCell ref="K14:X15"/>
    <mergeCell ref="Y14:AA15"/>
    <mergeCell ref="AB14:AD15"/>
    <mergeCell ref="AE14:AG15"/>
    <mergeCell ref="AH14:AJ15"/>
    <mergeCell ref="AK14:AM15"/>
    <mergeCell ref="AN14:AP15"/>
    <mergeCell ref="BR12:BZ15"/>
    <mergeCell ref="CA12:CE15"/>
    <mergeCell ref="CF12:CT15"/>
    <mergeCell ref="CU12:CY15"/>
    <mergeCell ref="CZ12:DK15"/>
    <mergeCell ref="DL12:DZ15"/>
    <mergeCell ref="AK12:AM13"/>
    <mergeCell ref="AN12:AP13"/>
    <mergeCell ref="AQ12:AX17"/>
    <mergeCell ref="AY12:BD25"/>
    <mergeCell ref="BE12:BJ17"/>
    <mergeCell ref="BK12:BQ25"/>
    <mergeCell ref="AK20:AM21"/>
    <mergeCell ref="AN20:AP21"/>
    <mergeCell ref="B12:J19"/>
    <mergeCell ref="K12:X13"/>
    <mergeCell ref="Y12:AA13"/>
    <mergeCell ref="AB12:AD13"/>
    <mergeCell ref="AE12:AG13"/>
    <mergeCell ref="AH12:AJ13"/>
    <mergeCell ref="K16:X17"/>
    <mergeCell ref="Y16:AA17"/>
    <mergeCell ref="AB16:AD17"/>
    <mergeCell ref="AE16:AG17"/>
    <mergeCell ref="CZ8:DK11"/>
    <mergeCell ref="DL8:EP9"/>
    <mergeCell ref="B10:J11"/>
    <mergeCell ref="K10:X11"/>
    <mergeCell ref="AQ10:AX11"/>
    <mergeCell ref="DL10:EP11"/>
    <mergeCell ref="AY6:BD11"/>
    <mergeCell ref="BE6:BJ11"/>
    <mergeCell ref="B8:J9"/>
    <mergeCell ref="AQ8:AX9"/>
    <mergeCell ref="BR8:CE11"/>
    <mergeCell ref="CF8:CY11"/>
    <mergeCell ref="DL4:EP7"/>
    <mergeCell ref="B6:J7"/>
    <mergeCell ref="K6:X9"/>
    <mergeCell ref="Y6:AA11"/>
    <mergeCell ref="AB6:AD11"/>
    <mergeCell ref="AE6:AG11"/>
    <mergeCell ref="AH6:AJ11"/>
    <mergeCell ref="AK6:AM11"/>
    <mergeCell ref="AN6:AP11"/>
    <mergeCell ref="AQ6:AX7"/>
    <mergeCell ref="CZ2:EP3"/>
    <mergeCell ref="B4:J5"/>
    <mergeCell ref="K4:X5"/>
    <mergeCell ref="Y4:AG5"/>
    <mergeCell ref="AH4:AP5"/>
    <mergeCell ref="AQ4:AX5"/>
    <mergeCell ref="AY4:BJ5"/>
    <mergeCell ref="BK4:BQ11"/>
    <mergeCell ref="BR4:CY7"/>
    <mergeCell ref="CZ4:DK7"/>
    <mergeCell ref="B1:AG1"/>
    <mergeCell ref="AH1:DK1"/>
    <mergeCell ref="B2:J3"/>
    <mergeCell ref="K2:X3"/>
    <mergeCell ref="Y2:AG3"/>
    <mergeCell ref="AH2:AP3"/>
    <mergeCell ref="AQ2:AX3"/>
    <mergeCell ref="AY2:BJ3"/>
    <mergeCell ref="BK2:BQ3"/>
    <mergeCell ref="BR2:CY3"/>
  </mergeCells>
  <phoneticPr fontId="4" type="noConversion"/>
  <printOptions horizontalCentered="1"/>
  <pageMargins left="0.39370078740157483" right="0" top="0.39370078740157483" bottom="0" header="0" footer="0"/>
  <pageSetup paperSize="9" scale="5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4A85F-D8FB-4C54-A8D6-EE3866044D0E}">
  <dimension ref="A1:T38"/>
  <sheetViews>
    <sheetView tabSelected="1" view="pageBreakPreview" zoomScale="85" zoomScaleNormal="100" zoomScaleSheetLayoutView="85" workbookViewId="0">
      <selection activeCell="T24" sqref="T24"/>
    </sheetView>
  </sheetViews>
  <sheetFormatPr defaultColWidth="9" defaultRowHeight="21" customHeight="1"/>
  <cols>
    <col min="1" max="3" width="6.625" style="423" customWidth="1"/>
    <col min="4" max="4" width="14.625" style="423" bestFit="1" customWidth="1"/>
    <col min="5" max="5" width="1.75" style="423" customWidth="1"/>
    <col min="6" max="6" width="9.125" style="423" bestFit="1" customWidth="1"/>
    <col min="7" max="7" width="1.5" style="423" customWidth="1"/>
    <col min="8" max="10" width="16.625" style="424" customWidth="1"/>
    <col min="11" max="15" width="16.625" style="424" hidden="1" customWidth="1"/>
    <col min="16" max="17" width="16.625" style="424" customWidth="1"/>
    <col min="18" max="18" width="16.625" style="424" hidden="1" customWidth="1"/>
    <col min="19" max="19" width="16.625" style="424" customWidth="1"/>
    <col min="20" max="20" width="36" style="424" customWidth="1"/>
    <col min="21" max="21" width="13.625" style="423" bestFit="1" customWidth="1"/>
    <col min="22" max="25" width="10.625" style="423" customWidth="1"/>
    <col min="26" max="16384" width="9" style="423"/>
  </cols>
  <sheetData>
    <row r="1" spans="1:20" s="383" customFormat="1" ht="30" customHeight="1">
      <c r="A1" s="377" t="s">
        <v>165</v>
      </c>
      <c r="B1" s="377"/>
      <c r="C1" s="378">
        <f>H32</f>
        <v>112138000</v>
      </c>
      <c r="D1" s="378"/>
      <c r="E1" s="379"/>
      <c r="F1" s="377" t="s">
        <v>166</v>
      </c>
      <c r="G1" s="380"/>
      <c r="H1" s="381"/>
      <c r="I1" s="381"/>
      <c r="J1" s="381"/>
      <c r="K1" s="381"/>
      <c r="L1" s="381"/>
      <c r="M1" s="381"/>
      <c r="N1" s="381"/>
      <c r="O1" s="377"/>
      <c r="P1" s="377"/>
      <c r="Q1" s="377"/>
      <c r="R1" s="377"/>
      <c r="S1" s="377"/>
      <c r="T1" s="382"/>
    </row>
    <row r="2" spans="1:20" s="388" customFormat="1" ht="30" customHeight="1">
      <c r="A2" s="384" t="s">
        <v>167</v>
      </c>
      <c r="B2" s="385"/>
      <c r="C2" s="385"/>
      <c r="D2" s="385"/>
      <c r="E2" s="385"/>
      <c r="F2" s="385"/>
      <c r="G2" s="386"/>
      <c r="H2" s="387" t="s">
        <v>168</v>
      </c>
      <c r="I2" s="387" t="s">
        <v>169</v>
      </c>
      <c r="J2" s="387" t="s">
        <v>170</v>
      </c>
      <c r="K2" s="387"/>
      <c r="L2" s="387"/>
      <c r="M2" s="387"/>
      <c r="N2" s="387"/>
      <c r="O2" s="387"/>
      <c r="P2" s="387" t="s">
        <v>171</v>
      </c>
      <c r="Q2" s="387"/>
      <c r="R2" s="387"/>
      <c r="S2" s="387"/>
      <c r="T2" s="387" t="s">
        <v>172</v>
      </c>
    </row>
    <row r="3" spans="1:20" s="395" customFormat="1" ht="21" customHeight="1">
      <c r="A3" s="389" t="s">
        <v>173</v>
      </c>
      <c r="B3" s="389" t="s">
        <v>174</v>
      </c>
      <c r="C3" s="390" t="s">
        <v>175</v>
      </c>
      <c r="D3" s="391"/>
      <c r="E3" s="392" t="s">
        <v>176</v>
      </c>
      <c r="F3" s="385" t="s">
        <v>176</v>
      </c>
      <c r="G3" s="393" t="s">
        <v>176</v>
      </c>
      <c r="H3" s="394">
        <f t="shared" ref="H3:H32" si="0">SUM(I3:P3)</f>
        <v>33378796</v>
      </c>
      <c r="I3" s="394">
        <f>'평 야 부'!H3</f>
        <v>33378796</v>
      </c>
      <c r="J3" s="394">
        <f>'부 대 공 사'!I3</f>
        <v>0</v>
      </c>
      <c r="K3" s="394"/>
      <c r="L3" s="394"/>
      <c r="M3" s="394"/>
      <c r="N3" s="394"/>
      <c r="O3" s="394"/>
      <c r="P3" s="394"/>
      <c r="Q3" s="394"/>
      <c r="R3" s="394"/>
      <c r="S3" s="394"/>
      <c r="T3" s="394"/>
    </row>
    <row r="4" spans="1:20" s="395" customFormat="1" ht="21" customHeight="1">
      <c r="A4" s="396"/>
      <c r="B4" s="396"/>
      <c r="C4" s="390" t="s">
        <v>177</v>
      </c>
      <c r="D4" s="391"/>
      <c r="E4" s="392" t="s">
        <v>178</v>
      </c>
      <c r="F4" s="397">
        <f>내역서!D8</f>
        <v>0.191</v>
      </c>
      <c r="G4" s="393" t="s">
        <v>179</v>
      </c>
      <c r="H4" s="394">
        <f t="shared" si="0"/>
        <v>6375350</v>
      </c>
      <c r="I4" s="394">
        <f>'평 야 부'!H4</f>
        <v>6375350</v>
      </c>
      <c r="J4" s="394">
        <f>'부 대 공 사'!I4</f>
        <v>0</v>
      </c>
      <c r="K4" s="394"/>
      <c r="L4" s="394"/>
      <c r="M4" s="394"/>
      <c r="N4" s="394"/>
      <c r="O4" s="394"/>
      <c r="P4" s="394"/>
      <c r="Q4" s="394"/>
      <c r="R4" s="394"/>
      <c r="S4" s="394"/>
      <c r="T4" s="398" t="s">
        <v>180</v>
      </c>
    </row>
    <row r="5" spans="1:20" s="395" customFormat="1" ht="21" customHeight="1">
      <c r="A5" s="396"/>
      <c r="B5" s="399"/>
      <c r="C5" s="390" t="s">
        <v>181</v>
      </c>
      <c r="D5" s="391"/>
      <c r="E5" s="392"/>
      <c r="F5" s="385"/>
      <c r="G5" s="393"/>
      <c r="H5" s="394">
        <f t="shared" si="0"/>
        <v>39754146</v>
      </c>
      <c r="I5" s="394">
        <f>'평 야 부'!H5</f>
        <v>39754146</v>
      </c>
      <c r="J5" s="394">
        <f>'부 대 공 사'!I5</f>
        <v>0</v>
      </c>
      <c r="K5" s="394"/>
      <c r="L5" s="394"/>
      <c r="M5" s="394"/>
      <c r="N5" s="394"/>
      <c r="O5" s="394"/>
      <c r="P5" s="394"/>
      <c r="Q5" s="394"/>
      <c r="R5" s="394"/>
      <c r="S5" s="394"/>
      <c r="T5" s="394"/>
    </row>
    <row r="6" spans="1:20" s="395" customFormat="1" ht="21" customHeight="1">
      <c r="A6" s="396"/>
      <c r="B6" s="389" t="s">
        <v>182</v>
      </c>
      <c r="C6" s="390" t="s">
        <v>183</v>
      </c>
      <c r="D6" s="391"/>
      <c r="E6" s="392"/>
      <c r="F6" s="385"/>
      <c r="G6" s="393"/>
      <c r="H6" s="394">
        <f t="shared" si="0"/>
        <v>23970755</v>
      </c>
      <c r="I6" s="394">
        <f>'평 야 부'!H6</f>
        <v>23970755</v>
      </c>
      <c r="J6" s="394">
        <f>'부 대 공 사'!I6</f>
        <v>0</v>
      </c>
      <c r="K6" s="394"/>
      <c r="L6" s="394"/>
      <c r="M6" s="394"/>
      <c r="N6" s="394"/>
      <c r="O6" s="394"/>
      <c r="P6" s="394"/>
      <c r="Q6" s="394"/>
      <c r="R6" s="394"/>
      <c r="S6" s="394"/>
      <c r="T6" s="394"/>
    </row>
    <row r="7" spans="1:20" s="395" customFormat="1" ht="21" customHeight="1">
      <c r="A7" s="396"/>
      <c r="B7" s="396"/>
      <c r="C7" s="390" t="s">
        <v>184</v>
      </c>
      <c r="D7" s="391"/>
      <c r="E7" s="392"/>
      <c r="F7" s="385"/>
      <c r="G7" s="393"/>
      <c r="H7" s="394">
        <f t="shared" si="0"/>
        <v>0</v>
      </c>
      <c r="I7" s="394">
        <f>'평 야 부'!H7</f>
        <v>0</v>
      </c>
      <c r="J7" s="394">
        <f>'부 대 공 사'!I7</f>
        <v>0</v>
      </c>
      <c r="K7" s="394"/>
      <c r="L7" s="394"/>
      <c r="M7" s="394"/>
      <c r="N7" s="394"/>
      <c r="O7" s="394"/>
      <c r="P7" s="394"/>
      <c r="Q7" s="394"/>
      <c r="R7" s="394"/>
      <c r="S7" s="394"/>
      <c r="T7" s="394"/>
    </row>
    <row r="8" spans="1:20" s="395" customFormat="1" ht="21" customHeight="1">
      <c r="A8" s="396"/>
      <c r="B8" s="399"/>
      <c r="C8" s="390" t="s">
        <v>185</v>
      </c>
      <c r="D8" s="391"/>
      <c r="E8" s="392"/>
      <c r="F8" s="385"/>
      <c r="G8" s="393"/>
      <c r="H8" s="394">
        <f t="shared" si="0"/>
        <v>23970755</v>
      </c>
      <c r="I8" s="394">
        <f>'평 야 부'!H8</f>
        <v>23970755</v>
      </c>
      <c r="J8" s="394">
        <f>'부 대 공 사'!I8</f>
        <v>0</v>
      </c>
      <c r="K8" s="394"/>
      <c r="L8" s="394"/>
      <c r="M8" s="394"/>
      <c r="N8" s="394"/>
      <c r="O8" s="394"/>
      <c r="P8" s="394"/>
      <c r="Q8" s="394"/>
      <c r="R8" s="394"/>
      <c r="S8" s="394"/>
      <c r="T8" s="394"/>
    </row>
    <row r="9" spans="1:20" s="395" customFormat="1" ht="21" customHeight="1">
      <c r="A9" s="396"/>
      <c r="B9" s="389" t="s">
        <v>186</v>
      </c>
      <c r="C9" s="390" t="s">
        <v>187</v>
      </c>
      <c r="D9" s="391"/>
      <c r="E9" s="392"/>
      <c r="F9" s="385"/>
      <c r="G9" s="393"/>
      <c r="H9" s="394">
        <f t="shared" si="0"/>
        <v>9204661</v>
      </c>
      <c r="I9" s="394">
        <f>'평 야 부'!H9</f>
        <v>6842485</v>
      </c>
      <c r="J9" s="394">
        <f>'부 대 공 사'!I9</f>
        <v>2362176</v>
      </c>
      <c r="K9" s="394"/>
      <c r="L9" s="394"/>
      <c r="M9" s="394"/>
      <c r="N9" s="394"/>
      <c r="O9" s="394"/>
      <c r="P9" s="394"/>
      <c r="Q9" s="394"/>
      <c r="R9" s="394"/>
      <c r="S9" s="394"/>
      <c r="T9" s="394"/>
    </row>
    <row r="10" spans="1:20" s="395" customFormat="1" ht="21" customHeight="1">
      <c r="A10" s="396"/>
      <c r="B10" s="396"/>
      <c r="C10" s="390" t="s">
        <v>188</v>
      </c>
      <c r="D10" s="391"/>
      <c r="E10" s="392" t="s">
        <v>178</v>
      </c>
      <c r="F10" s="397">
        <f>내역서!D9</f>
        <v>3.56E-2</v>
      </c>
      <c r="G10" s="393" t="s">
        <v>179</v>
      </c>
      <c r="H10" s="394">
        <f t="shared" si="0"/>
        <v>1415247</v>
      </c>
      <c r="I10" s="394">
        <f>'평 야 부'!H10</f>
        <v>1415247</v>
      </c>
      <c r="J10" s="394">
        <f>'부 대 공 사'!I10</f>
        <v>0</v>
      </c>
      <c r="K10" s="394"/>
      <c r="L10" s="394"/>
      <c r="M10" s="394"/>
      <c r="N10" s="394"/>
      <c r="O10" s="394"/>
      <c r="P10" s="394"/>
      <c r="Q10" s="394"/>
      <c r="R10" s="394"/>
      <c r="S10" s="394"/>
      <c r="T10" s="398" t="s">
        <v>189</v>
      </c>
    </row>
    <row r="11" spans="1:20" s="395" customFormat="1" ht="21" customHeight="1">
      <c r="A11" s="396"/>
      <c r="B11" s="396"/>
      <c r="C11" s="390" t="s">
        <v>190</v>
      </c>
      <c r="D11" s="391"/>
      <c r="E11" s="392" t="s">
        <v>178</v>
      </c>
      <c r="F11" s="397">
        <f>내역서!D10</f>
        <v>1.01E-2</v>
      </c>
      <c r="G11" s="393" t="s">
        <v>179</v>
      </c>
      <c r="H11" s="394">
        <f t="shared" si="0"/>
        <v>401516</v>
      </c>
      <c r="I11" s="394">
        <f>'평 야 부'!H11</f>
        <v>401516</v>
      </c>
      <c r="J11" s="394">
        <f>'부 대 공 사'!I11</f>
        <v>0</v>
      </c>
      <c r="K11" s="394"/>
      <c r="L11" s="394"/>
      <c r="M11" s="394"/>
      <c r="N11" s="394"/>
      <c r="O11" s="394"/>
      <c r="P11" s="394"/>
      <c r="Q11" s="394"/>
      <c r="R11" s="394"/>
      <c r="S11" s="394"/>
      <c r="T11" s="398" t="s">
        <v>189</v>
      </c>
    </row>
    <row r="12" spans="1:20" s="395" customFormat="1" ht="21" customHeight="1">
      <c r="A12" s="396"/>
      <c r="B12" s="396"/>
      <c r="C12" s="400" t="s">
        <v>191</v>
      </c>
      <c r="D12" s="401" t="s">
        <v>192</v>
      </c>
      <c r="E12" s="392"/>
      <c r="F12" s="385"/>
      <c r="G12" s="393"/>
      <c r="H12" s="394">
        <f t="shared" si="0"/>
        <v>0</v>
      </c>
      <c r="I12" s="394">
        <f>'평 야 부'!H12</f>
        <v>0</v>
      </c>
      <c r="J12" s="394">
        <f>'부 대 공 사'!I12</f>
        <v>0</v>
      </c>
      <c r="K12" s="394"/>
      <c r="L12" s="394"/>
      <c r="M12" s="394"/>
      <c r="N12" s="394"/>
      <c r="O12" s="394"/>
      <c r="P12" s="394"/>
      <c r="Q12" s="394"/>
      <c r="R12" s="394"/>
      <c r="S12" s="394"/>
      <c r="T12" s="394"/>
    </row>
    <row r="13" spans="1:20" s="395" customFormat="1" ht="21" customHeight="1">
      <c r="A13" s="396"/>
      <c r="B13" s="396"/>
      <c r="C13" s="402"/>
      <c r="D13" s="401" t="s">
        <v>193</v>
      </c>
      <c r="E13" s="392" t="s">
        <v>178</v>
      </c>
      <c r="F13" s="397">
        <f>내역서!D14</f>
        <v>3.15E-2</v>
      </c>
      <c r="G13" s="393" t="s">
        <v>179</v>
      </c>
      <c r="H13" s="394">
        <f t="shared" si="0"/>
        <v>2167813</v>
      </c>
      <c r="I13" s="394">
        <f>'평 야 부'!H13</f>
        <v>2167813</v>
      </c>
      <c r="J13" s="394">
        <f>'부 대 공 사'!I13</f>
        <v>0</v>
      </c>
      <c r="K13" s="394"/>
      <c r="L13" s="394"/>
      <c r="M13" s="394"/>
      <c r="N13" s="394"/>
      <c r="O13" s="394"/>
      <c r="P13" s="394"/>
      <c r="Q13" s="394"/>
      <c r="R13" s="394"/>
      <c r="S13" s="394"/>
      <c r="T13" s="398" t="s">
        <v>194</v>
      </c>
    </row>
    <row r="14" spans="1:20" s="395" customFormat="1" ht="21" customHeight="1">
      <c r="A14" s="396"/>
      <c r="B14" s="396"/>
      <c r="C14" s="403"/>
      <c r="D14" s="401" t="s">
        <v>181</v>
      </c>
      <c r="E14" s="392"/>
      <c r="F14" s="385"/>
      <c r="G14" s="393"/>
      <c r="H14" s="394">
        <f t="shared" si="0"/>
        <v>2167813</v>
      </c>
      <c r="I14" s="394">
        <f>'평 야 부'!H14</f>
        <v>2167813</v>
      </c>
      <c r="J14" s="394">
        <f>'부 대 공 사'!I14</f>
        <v>0</v>
      </c>
      <c r="K14" s="394"/>
      <c r="L14" s="394"/>
      <c r="M14" s="394"/>
      <c r="N14" s="394"/>
      <c r="O14" s="394"/>
      <c r="P14" s="394"/>
      <c r="Q14" s="394"/>
      <c r="R14" s="394"/>
      <c r="S14" s="394"/>
      <c r="T14" s="394"/>
    </row>
    <row r="15" spans="1:20" s="395" customFormat="1" ht="21" customHeight="1">
      <c r="A15" s="396"/>
      <c r="B15" s="396"/>
      <c r="C15" s="390" t="s">
        <v>195</v>
      </c>
      <c r="D15" s="391"/>
      <c r="E15" s="392" t="s">
        <v>178</v>
      </c>
      <c r="F15" s="397">
        <f>내역서!D16</f>
        <v>8.0000000000000002E-3</v>
      </c>
      <c r="G15" s="393" t="s">
        <v>179</v>
      </c>
      <c r="H15" s="394">
        <f t="shared" si="0"/>
        <v>532433</v>
      </c>
      <c r="I15" s="394">
        <f>'평 야 부'!H15</f>
        <v>513536</v>
      </c>
      <c r="J15" s="394">
        <f>'부 대 공 사'!I15</f>
        <v>18897</v>
      </c>
      <c r="K15" s="394"/>
      <c r="L15" s="394"/>
      <c r="M15" s="394"/>
      <c r="N15" s="394"/>
      <c r="O15" s="394"/>
      <c r="P15" s="394"/>
      <c r="Q15" s="394"/>
      <c r="R15" s="394"/>
      <c r="S15" s="394"/>
      <c r="T15" s="398" t="s">
        <v>196</v>
      </c>
    </row>
    <row r="16" spans="1:20" s="395" customFormat="1" ht="21" customHeight="1">
      <c r="A16" s="396"/>
      <c r="B16" s="396"/>
      <c r="C16" s="390" t="s">
        <v>197</v>
      </c>
      <c r="D16" s="391"/>
      <c r="E16" s="392" t="s">
        <v>178</v>
      </c>
      <c r="F16" s="397"/>
      <c r="G16" s="393" t="s">
        <v>179</v>
      </c>
      <c r="H16" s="394">
        <f t="shared" si="0"/>
        <v>0</v>
      </c>
      <c r="I16" s="394">
        <f>'평 야 부'!H16</f>
        <v>0</v>
      </c>
      <c r="J16" s="394">
        <f>'부 대 공 사'!I16</f>
        <v>0</v>
      </c>
      <c r="K16" s="394"/>
      <c r="L16" s="394"/>
      <c r="M16" s="394"/>
      <c r="N16" s="394"/>
      <c r="O16" s="394"/>
      <c r="P16" s="394"/>
      <c r="Q16" s="394"/>
      <c r="R16" s="394"/>
      <c r="S16" s="394"/>
      <c r="T16" s="398" t="s">
        <v>180</v>
      </c>
    </row>
    <row r="17" spans="1:20" s="395" customFormat="1" ht="21" customHeight="1">
      <c r="A17" s="396"/>
      <c r="B17" s="396"/>
      <c r="C17" s="390" t="s">
        <v>198</v>
      </c>
      <c r="D17" s="391"/>
      <c r="E17" s="392" t="s">
        <v>178</v>
      </c>
      <c r="F17" s="404">
        <f>내역서!D11</f>
        <v>3.5950000000000003E-2</v>
      </c>
      <c r="G17" s="393" t="s">
        <v>179</v>
      </c>
      <c r="H17" s="394">
        <f t="shared" si="0"/>
        <v>1199967</v>
      </c>
      <c r="I17" s="394">
        <f>'평 야 부'!H17</f>
        <v>1199967</v>
      </c>
      <c r="J17" s="394">
        <f>'부 대 공 사'!I17</f>
        <v>0</v>
      </c>
      <c r="K17" s="394"/>
      <c r="L17" s="394"/>
      <c r="M17" s="394"/>
      <c r="N17" s="394"/>
      <c r="O17" s="394"/>
      <c r="P17" s="394"/>
      <c r="Q17" s="394"/>
      <c r="R17" s="394"/>
      <c r="S17" s="394"/>
      <c r="T17" s="398" t="s">
        <v>180</v>
      </c>
    </row>
    <row r="18" spans="1:20" s="395" customFormat="1" ht="21" customHeight="1">
      <c r="A18" s="396"/>
      <c r="B18" s="396"/>
      <c r="C18" s="390" t="s">
        <v>199</v>
      </c>
      <c r="D18" s="391"/>
      <c r="E18" s="392" t="s">
        <v>178</v>
      </c>
      <c r="F18" s="397">
        <f>내역서!D13</f>
        <v>0.13140000000000002</v>
      </c>
      <c r="G18" s="393" t="s">
        <v>179</v>
      </c>
      <c r="H18" s="394">
        <f t="shared" si="0"/>
        <v>157675</v>
      </c>
      <c r="I18" s="394">
        <f>'평 야 부'!H18</f>
        <v>157675</v>
      </c>
      <c r="J18" s="394">
        <f>'부 대 공 사'!I18</f>
        <v>0</v>
      </c>
      <c r="K18" s="394"/>
      <c r="L18" s="394"/>
      <c r="M18" s="394"/>
      <c r="N18" s="394"/>
      <c r="O18" s="394"/>
      <c r="P18" s="394"/>
      <c r="Q18" s="394"/>
      <c r="R18" s="394"/>
      <c r="S18" s="394"/>
      <c r="T18" s="398" t="s">
        <v>200</v>
      </c>
    </row>
    <row r="19" spans="1:20" s="395" customFormat="1" ht="21" customHeight="1">
      <c r="A19" s="396"/>
      <c r="B19" s="396"/>
      <c r="C19" s="390" t="s">
        <v>201</v>
      </c>
      <c r="D19" s="391"/>
      <c r="E19" s="392" t="s">
        <v>178</v>
      </c>
      <c r="F19" s="397">
        <f>내역서!D12</f>
        <v>4.7500000000000001E-2</v>
      </c>
      <c r="G19" s="393" t="s">
        <v>179</v>
      </c>
      <c r="H19" s="394">
        <f t="shared" si="0"/>
        <v>1585492</v>
      </c>
      <c r="I19" s="394">
        <f>'평 야 부'!H19</f>
        <v>1585492</v>
      </c>
      <c r="J19" s="394">
        <f>'부 대 공 사'!I19</f>
        <v>0</v>
      </c>
      <c r="K19" s="394"/>
      <c r="L19" s="394"/>
      <c r="M19" s="394"/>
      <c r="N19" s="394"/>
      <c r="O19" s="394"/>
      <c r="P19" s="394"/>
      <c r="Q19" s="394"/>
      <c r="R19" s="394"/>
      <c r="S19" s="394"/>
      <c r="T19" s="398" t="s">
        <v>180</v>
      </c>
    </row>
    <row r="20" spans="1:20" s="395" customFormat="1" ht="21" customHeight="1">
      <c r="A20" s="396"/>
      <c r="B20" s="396"/>
      <c r="C20" s="390" t="s">
        <v>202</v>
      </c>
      <c r="D20" s="391"/>
      <c r="E20" s="392" t="s">
        <v>178</v>
      </c>
      <c r="F20" s="404">
        <f>내역서!D18</f>
        <v>0</v>
      </c>
      <c r="G20" s="393" t="s">
        <v>179</v>
      </c>
      <c r="H20" s="394">
        <f t="shared" si="0"/>
        <v>0</v>
      </c>
      <c r="I20" s="394">
        <f>'평 야 부'!H20</f>
        <v>0</v>
      </c>
      <c r="J20" s="394">
        <f>'부 대 공 사'!I20</f>
        <v>0</v>
      </c>
      <c r="K20" s="394"/>
      <c r="L20" s="394"/>
      <c r="M20" s="394"/>
      <c r="N20" s="394"/>
      <c r="O20" s="394"/>
      <c r="P20" s="394"/>
      <c r="Q20" s="394"/>
      <c r="R20" s="394"/>
      <c r="S20" s="394"/>
      <c r="T20" s="398" t="s">
        <v>196</v>
      </c>
    </row>
    <row r="21" spans="1:20" s="395" customFormat="1" ht="21" customHeight="1">
      <c r="A21" s="396"/>
      <c r="B21" s="396"/>
      <c r="C21" s="405" t="s">
        <v>203</v>
      </c>
      <c r="D21" s="406"/>
      <c r="E21" s="392" t="s">
        <v>178</v>
      </c>
      <c r="F21" s="397">
        <f>내역서!D19</f>
        <v>3.2000000000000002E-3</v>
      </c>
      <c r="G21" s="393" t="s">
        <v>179</v>
      </c>
      <c r="H21" s="394">
        <f t="shared" si="0"/>
        <v>212972</v>
      </c>
      <c r="I21" s="394">
        <f>'평 야 부'!H21</f>
        <v>205414</v>
      </c>
      <c r="J21" s="394">
        <f>'부 대 공 사'!I21</f>
        <v>7558</v>
      </c>
      <c r="K21" s="394"/>
      <c r="L21" s="394"/>
      <c r="M21" s="394"/>
      <c r="N21" s="394"/>
      <c r="O21" s="394"/>
      <c r="P21" s="394"/>
      <c r="Q21" s="394"/>
      <c r="R21" s="394"/>
      <c r="S21" s="394"/>
      <c r="T21" s="398" t="s">
        <v>196</v>
      </c>
    </row>
    <row r="22" spans="1:20" s="395" customFormat="1" ht="21" customHeight="1">
      <c r="A22" s="396"/>
      <c r="B22" s="396"/>
      <c r="C22" s="390" t="s">
        <v>204</v>
      </c>
      <c r="D22" s="391"/>
      <c r="E22" s="392" t="s">
        <v>178</v>
      </c>
      <c r="F22" s="397">
        <f>내역서!D20</f>
        <v>5.5E-2</v>
      </c>
      <c r="G22" s="393" t="s">
        <v>179</v>
      </c>
      <c r="H22" s="394">
        <f t="shared" si="0"/>
        <v>3504869</v>
      </c>
      <c r="I22" s="394">
        <f>'평 야 부'!H22</f>
        <v>3504869</v>
      </c>
      <c r="J22" s="394">
        <f>'부 대 공 사'!I22</f>
        <v>0</v>
      </c>
      <c r="K22" s="394"/>
      <c r="L22" s="394"/>
      <c r="M22" s="394"/>
      <c r="N22" s="394"/>
      <c r="O22" s="394"/>
      <c r="P22" s="394"/>
      <c r="Q22" s="394"/>
      <c r="R22" s="394"/>
      <c r="S22" s="394"/>
      <c r="T22" s="398" t="s">
        <v>205</v>
      </c>
    </row>
    <row r="23" spans="1:20" s="395" customFormat="1" ht="21" customHeight="1">
      <c r="A23" s="396"/>
      <c r="B23" s="396"/>
      <c r="C23" s="390" t="s">
        <v>206</v>
      </c>
      <c r="D23" s="391"/>
      <c r="E23" s="392" t="s">
        <v>178</v>
      </c>
      <c r="F23" s="407">
        <v>6.0000000000000002E-5</v>
      </c>
      <c r="G23" s="393" t="s">
        <v>179</v>
      </c>
      <c r="H23" s="394">
        <f t="shared" si="0"/>
        <v>2385</v>
      </c>
      <c r="I23" s="394">
        <f>'평 야 부'!H23</f>
        <v>2385</v>
      </c>
      <c r="J23" s="394">
        <f>'부 대 공 사'!I23</f>
        <v>0</v>
      </c>
      <c r="K23" s="394"/>
      <c r="L23" s="394"/>
      <c r="M23" s="394"/>
      <c r="N23" s="394"/>
      <c r="O23" s="394"/>
      <c r="P23" s="408"/>
      <c r="Q23" s="394"/>
      <c r="R23" s="394"/>
      <c r="S23" s="408"/>
      <c r="T23" s="394"/>
    </row>
    <row r="24" spans="1:20" s="395" customFormat="1" ht="21" customHeight="1">
      <c r="A24" s="396"/>
      <c r="B24" s="396"/>
      <c r="C24" s="390" t="s">
        <v>207</v>
      </c>
      <c r="D24" s="391"/>
      <c r="E24" s="392" t="s">
        <v>178</v>
      </c>
      <c r="F24" s="409">
        <v>8.9999999999999998E-4</v>
      </c>
      <c r="G24" s="393" t="s">
        <v>179</v>
      </c>
      <c r="H24" s="394">
        <f t="shared" si="0"/>
        <v>35778</v>
      </c>
      <c r="I24" s="394">
        <f>'평 야 부'!H24</f>
        <v>35778</v>
      </c>
      <c r="J24" s="394">
        <f>'부 대 공 사'!I24</f>
        <v>0</v>
      </c>
      <c r="K24" s="394"/>
      <c r="L24" s="394"/>
      <c r="M24" s="394"/>
      <c r="N24" s="394"/>
      <c r="O24" s="394"/>
      <c r="P24" s="408"/>
      <c r="Q24" s="394"/>
      <c r="R24" s="394"/>
      <c r="S24" s="408"/>
      <c r="T24" s="394"/>
    </row>
    <row r="25" spans="1:20" s="395" customFormat="1" ht="21" customHeight="1">
      <c r="A25" s="410"/>
      <c r="B25" s="396"/>
      <c r="C25" s="411" t="s">
        <v>208</v>
      </c>
      <c r="D25" s="412"/>
      <c r="E25" s="413"/>
      <c r="F25" s="413"/>
      <c r="G25" s="414"/>
      <c r="H25" s="394">
        <f t="shared" si="0"/>
        <v>20420808</v>
      </c>
      <c r="I25" s="394">
        <f>'평 야 부'!H25</f>
        <v>18032177</v>
      </c>
      <c r="J25" s="394">
        <f>'부 대 공 사'!I25</f>
        <v>2388631</v>
      </c>
      <c r="K25" s="394"/>
      <c r="L25" s="394"/>
      <c r="M25" s="394"/>
      <c r="N25" s="394"/>
      <c r="O25" s="394"/>
      <c r="P25" s="415"/>
      <c r="Q25" s="394"/>
      <c r="R25" s="394"/>
      <c r="S25" s="415"/>
      <c r="T25" s="394"/>
    </row>
    <row r="26" spans="1:20" s="395" customFormat="1" ht="21" customHeight="1">
      <c r="A26" s="416" t="s">
        <v>209</v>
      </c>
      <c r="B26" s="417"/>
      <c r="C26" s="417"/>
      <c r="D26" s="417"/>
      <c r="E26" s="417"/>
      <c r="F26" s="417"/>
      <c r="G26" s="418"/>
      <c r="H26" s="394">
        <f t="shared" si="0"/>
        <v>84145709</v>
      </c>
      <c r="I26" s="394">
        <f>'평 야 부'!H26</f>
        <v>81757078</v>
      </c>
      <c r="J26" s="394">
        <f>'부 대 공 사'!I26</f>
        <v>2388631</v>
      </c>
      <c r="K26" s="394"/>
      <c r="L26" s="394"/>
      <c r="M26" s="394"/>
      <c r="N26" s="394"/>
      <c r="O26" s="394"/>
      <c r="P26" s="415"/>
      <c r="Q26" s="394"/>
      <c r="R26" s="394"/>
      <c r="S26" s="415"/>
      <c r="T26" s="394"/>
    </row>
    <row r="27" spans="1:20" s="395" customFormat="1" ht="21" customHeight="1">
      <c r="A27" s="390" t="s">
        <v>210</v>
      </c>
      <c r="B27" s="391"/>
      <c r="C27" s="391"/>
      <c r="D27" s="391"/>
      <c r="E27" s="392" t="s">
        <v>178</v>
      </c>
      <c r="F27" s="397">
        <f>내역서!D22</f>
        <v>0.08</v>
      </c>
      <c r="G27" s="393" t="s">
        <v>179</v>
      </c>
      <c r="H27" s="394">
        <f t="shared" si="0"/>
        <v>6731656</v>
      </c>
      <c r="I27" s="394">
        <f>'평 야 부'!H27</f>
        <v>6540566</v>
      </c>
      <c r="J27" s="394">
        <f>'부 대 공 사'!I27</f>
        <v>191090</v>
      </c>
      <c r="K27" s="394"/>
      <c r="L27" s="394"/>
      <c r="M27" s="394"/>
      <c r="N27" s="394"/>
      <c r="O27" s="394"/>
      <c r="P27" s="415"/>
      <c r="Q27" s="394"/>
      <c r="R27" s="394"/>
      <c r="S27" s="415"/>
      <c r="T27" s="398" t="s">
        <v>211</v>
      </c>
    </row>
    <row r="28" spans="1:20" s="395" customFormat="1" ht="21" customHeight="1">
      <c r="A28" s="390" t="s">
        <v>212</v>
      </c>
      <c r="B28" s="391"/>
      <c r="C28" s="391"/>
      <c r="D28" s="391"/>
      <c r="E28" s="392" t="s">
        <v>178</v>
      </c>
      <c r="F28" s="397">
        <f>내역서!D23</f>
        <v>0.15</v>
      </c>
      <c r="G28" s="393" t="s">
        <v>179</v>
      </c>
      <c r="H28" s="394">
        <f t="shared" si="0"/>
        <v>9035991</v>
      </c>
      <c r="I28" s="394">
        <f>'평 야 부'!H28</f>
        <v>8649033</v>
      </c>
      <c r="J28" s="394">
        <f>'부 대 공 사'!I28</f>
        <v>386958</v>
      </c>
      <c r="K28" s="394"/>
      <c r="L28" s="394"/>
      <c r="M28" s="394"/>
      <c r="N28" s="394"/>
      <c r="O28" s="394"/>
      <c r="P28" s="415"/>
      <c r="Q28" s="394"/>
      <c r="R28" s="394"/>
      <c r="S28" s="415"/>
      <c r="T28" s="398" t="s">
        <v>213</v>
      </c>
    </row>
    <row r="29" spans="1:20" s="395" customFormat="1" ht="21" customHeight="1">
      <c r="A29" s="416" t="s">
        <v>214</v>
      </c>
      <c r="B29" s="417"/>
      <c r="C29" s="417"/>
      <c r="D29" s="417"/>
      <c r="E29" s="417"/>
      <c r="F29" s="417"/>
      <c r="G29" s="418"/>
      <c r="H29" s="394">
        <f t="shared" si="0"/>
        <v>99913356</v>
      </c>
      <c r="I29" s="394">
        <f>'평 야 부'!H29</f>
        <v>96946677</v>
      </c>
      <c r="J29" s="394">
        <f>'부 대 공 사'!I29</f>
        <v>2966679</v>
      </c>
      <c r="K29" s="394"/>
      <c r="L29" s="394"/>
      <c r="M29" s="394"/>
      <c r="N29" s="394"/>
      <c r="O29" s="394"/>
      <c r="P29" s="415"/>
      <c r="Q29" s="394"/>
      <c r="R29" s="394"/>
      <c r="S29" s="415"/>
      <c r="T29" s="398"/>
    </row>
    <row r="30" spans="1:20" s="395" customFormat="1" ht="21" customHeight="1">
      <c r="A30" s="390" t="s">
        <v>215</v>
      </c>
      <c r="B30" s="391"/>
      <c r="C30" s="391"/>
      <c r="D30" s="391"/>
      <c r="E30" s="392" t="s">
        <v>178</v>
      </c>
      <c r="F30" s="404">
        <v>0</v>
      </c>
      <c r="G30" s="393" t="s">
        <v>179</v>
      </c>
      <c r="H30" s="394">
        <f t="shared" si="0"/>
        <v>2033680</v>
      </c>
      <c r="I30" s="394">
        <f>'평 야 부'!H30</f>
        <v>0</v>
      </c>
      <c r="J30" s="394">
        <f>'부 대 공 사'!I30</f>
        <v>0</v>
      </c>
      <c r="K30" s="394"/>
      <c r="L30" s="394"/>
      <c r="M30" s="394"/>
      <c r="N30" s="394"/>
      <c r="O30" s="394"/>
      <c r="P30" s="415">
        <f>'폐 기 물 처 리'!H30</f>
        <v>2033680</v>
      </c>
      <c r="Q30" s="394"/>
      <c r="R30" s="394"/>
      <c r="S30" s="415"/>
      <c r="T30" s="419"/>
    </row>
    <row r="31" spans="1:20" s="395" customFormat="1" ht="21" customHeight="1">
      <c r="A31" s="390" t="s">
        <v>216</v>
      </c>
      <c r="B31" s="391"/>
      <c r="C31" s="391"/>
      <c r="D31" s="391"/>
      <c r="E31" s="392" t="s">
        <v>178</v>
      </c>
      <c r="F31" s="397">
        <f>내역서!D28</f>
        <v>0.1</v>
      </c>
      <c r="G31" s="393" t="s">
        <v>179</v>
      </c>
      <c r="H31" s="394">
        <f t="shared" si="0"/>
        <v>10193000</v>
      </c>
      <c r="I31" s="394">
        <f>'평 야 부'!H31</f>
        <v>9694000</v>
      </c>
      <c r="J31" s="394">
        <f>'부 대 공 사'!I31</f>
        <v>296000</v>
      </c>
      <c r="K31" s="394"/>
      <c r="L31" s="394"/>
      <c r="M31" s="394"/>
      <c r="N31" s="394"/>
      <c r="O31" s="394"/>
      <c r="P31" s="415">
        <f>'폐 기 물 처 리'!H31</f>
        <v>203000</v>
      </c>
      <c r="Q31" s="394"/>
      <c r="R31" s="394"/>
      <c r="S31" s="415"/>
      <c r="T31" s="394"/>
    </row>
    <row r="32" spans="1:20" s="395" customFormat="1" ht="21" customHeight="1">
      <c r="A32" s="416" t="s">
        <v>217</v>
      </c>
      <c r="B32" s="417"/>
      <c r="C32" s="417"/>
      <c r="D32" s="417"/>
      <c r="E32" s="417"/>
      <c r="F32" s="417"/>
      <c r="G32" s="418"/>
      <c r="H32" s="394">
        <f t="shared" si="0"/>
        <v>112138000</v>
      </c>
      <c r="I32" s="394">
        <f>'평 야 부'!H32</f>
        <v>106640000</v>
      </c>
      <c r="J32" s="394">
        <f>'부 대 공 사'!I32</f>
        <v>3262000</v>
      </c>
      <c r="K32" s="394"/>
      <c r="L32" s="394"/>
      <c r="M32" s="394"/>
      <c r="N32" s="394"/>
      <c r="O32" s="394"/>
      <c r="P32" s="415">
        <f>'폐 기 물 처 리'!H32</f>
        <v>2236000</v>
      </c>
      <c r="Q32" s="394"/>
      <c r="R32" s="394"/>
      <c r="S32" s="420"/>
      <c r="T32" s="394"/>
    </row>
    <row r="33" spans="1:20" s="395" customFormat="1" ht="21" customHeight="1">
      <c r="A33" s="416"/>
      <c r="B33" s="417"/>
      <c r="C33" s="417"/>
      <c r="D33" s="417"/>
      <c r="E33" s="417"/>
      <c r="F33" s="417"/>
      <c r="G33" s="418"/>
      <c r="H33" s="394"/>
      <c r="I33" s="394"/>
      <c r="J33" s="394"/>
      <c r="K33" s="394"/>
      <c r="L33" s="394"/>
      <c r="M33" s="394"/>
      <c r="N33" s="394"/>
      <c r="O33" s="394"/>
      <c r="P33" s="415"/>
      <c r="Q33" s="394"/>
      <c r="R33" s="394"/>
      <c r="S33" s="415"/>
      <c r="T33" s="394"/>
    </row>
    <row r="34" spans="1:20" s="395" customFormat="1" ht="21" customHeight="1">
      <c r="A34" s="416"/>
      <c r="B34" s="417"/>
      <c r="C34" s="417"/>
      <c r="D34" s="417"/>
      <c r="E34" s="417"/>
      <c r="F34" s="417"/>
      <c r="G34" s="418"/>
      <c r="H34" s="394"/>
      <c r="I34" s="394"/>
      <c r="J34" s="394"/>
      <c r="K34" s="394"/>
      <c r="L34" s="394"/>
      <c r="M34" s="394"/>
      <c r="N34" s="394"/>
      <c r="O34" s="394"/>
      <c r="P34" s="394"/>
      <c r="Q34" s="394"/>
      <c r="R34" s="394"/>
      <c r="S34" s="394"/>
      <c r="T34" s="394"/>
    </row>
    <row r="35" spans="1:20" s="395" customFormat="1" ht="21" customHeight="1">
      <c r="A35" s="390"/>
      <c r="B35" s="391"/>
      <c r="C35" s="391"/>
      <c r="D35" s="391"/>
      <c r="E35" s="392"/>
      <c r="F35" s="385"/>
      <c r="G35" s="393"/>
      <c r="H35" s="394"/>
      <c r="I35" s="394"/>
      <c r="J35" s="394"/>
      <c r="K35" s="394"/>
      <c r="L35" s="394"/>
      <c r="M35" s="394"/>
      <c r="N35" s="394"/>
      <c r="O35" s="394"/>
      <c r="P35" s="394"/>
      <c r="Q35" s="394"/>
      <c r="R35" s="394"/>
      <c r="S35" s="394"/>
      <c r="T35" s="421"/>
    </row>
    <row r="36" spans="1:20" s="395" customFormat="1" ht="21" customHeight="1">
      <c r="H36" s="422"/>
      <c r="I36" s="422"/>
      <c r="J36" s="422"/>
      <c r="K36" s="422"/>
      <c r="L36" s="422"/>
      <c r="M36" s="422"/>
      <c r="N36" s="422"/>
      <c r="O36" s="422"/>
      <c r="P36" s="422"/>
      <c r="Q36" s="422"/>
      <c r="R36" s="422"/>
      <c r="S36" s="422"/>
      <c r="T36" s="422"/>
    </row>
    <row r="37" spans="1:20" s="395" customFormat="1" ht="21" customHeight="1">
      <c r="H37" s="422"/>
      <c r="I37" s="422"/>
      <c r="J37" s="422"/>
      <c r="K37" s="422"/>
      <c r="L37" s="422"/>
      <c r="M37" s="422"/>
      <c r="N37" s="422"/>
      <c r="O37" s="422"/>
      <c r="P37" s="422"/>
      <c r="Q37" s="422"/>
      <c r="R37" s="422"/>
      <c r="S37" s="422"/>
      <c r="T37" s="422"/>
    </row>
    <row r="38" spans="1:20" ht="21" customHeight="1">
      <c r="I38" s="425"/>
    </row>
  </sheetData>
  <mergeCells count="36">
    <mergeCell ref="A32:G32"/>
    <mergeCell ref="A33:G33"/>
    <mergeCell ref="A34:G34"/>
    <mergeCell ref="A35:D35"/>
    <mergeCell ref="A26:G26"/>
    <mergeCell ref="A27:D27"/>
    <mergeCell ref="A28:D28"/>
    <mergeCell ref="A29:G29"/>
    <mergeCell ref="A30:D30"/>
    <mergeCell ref="A31:D31"/>
    <mergeCell ref="C20:D20"/>
    <mergeCell ref="C21:D21"/>
    <mergeCell ref="C22:D22"/>
    <mergeCell ref="C23:D23"/>
    <mergeCell ref="C24:D24"/>
    <mergeCell ref="C25:D25"/>
    <mergeCell ref="B9:B25"/>
    <mergeCell ref="C9:D9"/>
    <mergeCell ref="C10:D10"/>
    <mergeCell ref="C11:D11"/>
    <mergeCell ref="C12:C14"/>
    <mergeCell ref="C15:D15"/>
    <mergeCell ref="C16:D16"/>
    <mergeCell ref="C17:D17"/>
    <mergeCell ref="C18:D18"/>
    <mergeCell ref="C19:D19"/>
    <mergeCell ref="C1:D1"/>
    <mergeCell ref="A3:A24"/>
    <mergeCell ref="B3:B5"/>
    <mergeCell ref="C3:D3"/>
    <mergeCell ref="C4:D4"/>
    <mergeCell ref="C5:D5"/>
    <mergeCell ref="B6:B8"/>
    <mergeCell ref="C6:D6"/>
    <mergeCell ref="C7:D7"/>
    <mergeCell ref="C8:D8"/>
  </mergeCells>
  <phoneticPr fontId="4" type="noConversion"/>
  <printOptions horizontalCentered="1" verticalCentered="1"/>
  <pageMargins left="0.39370078740157483" right="0.39370078740157483" top="0.98425196850393704" bottom="0.59055118110236227" header="0.70866141732283472" footer="0"/>
  <pageSetup paperSize="9" scale="61" orientation="landscape" r:id="rId1"/>
  <headerFooter alignWithMargins="0">
    <oddHeader>&amp;C&amp;"휴먼각진옛체,굵게"&amp;28&amp;A  원   가   계   산   서</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14AE3-4042-4818-B726-20FD9F106F44}">
  <dimension ref="A1:N35"/>
  <sheetViews>
    <sheetView view="pageBreakPreview" topLeftCell="D1" zoomScale="85" zoomScaleNormal="100" zoomScaleSheetLayoutView="85" workbookViewId="0">
      <selection activeCell="AQ38" sqref="AQ38:AX43"/>
    </sheetView>
  </sheetViews>
  <sheetFormatPr defaultColWidth="9" defaultRowHeight="21" customHeight="1"/>
  <cols>
    <col min="1" max="3" width="6.625" style="423" customWidth="1"/>
    <col min="4" max="4" width="14.625" style="423" bestFit="1" customWidth="1"/>
    <col min="5" max="5" width="1.75" style="423" customWidth="1"/>
    <col min="6" max="6" width="9.125" style="423" bestFit="1" customWidth="1"/>
    <col min="7" max="7" width="1.5" style="423" customWidth="1"/>
    <col min="8" max="13" width="16.625" style="424" customWidth="1"/>
    <col min="14" max="14" width="76.5" style="424" customWidth="1"/>
    <col min="15" max="15" width="12.375" style="423" bestFit="1" customWidth="1"/>
    <col min="16" max="16384" width="9" style="423"/>
  </cols>
  <sheetData>
    <row r="1" spans="1:14" s="383" customFormat="1" ht="35.1" customHeight="1">
      <c r="A1" s="426" t="s">
        <v>218</v>
      </c>
      <c r="B1" s="377"/>
      <c r="C1" s="378">
        <f>H32</f>
        <v>106640000</v>
      </c>
      <c r="D1" s="378"/>
      <c r="E1" s="379"/>
      <c r="F1" s="377"/>
      <c r="G1" s="380"/>
      <c r="H1" s="427"/>
      <c r="I1" s="427">
        <v>0</v>
      </c>
      <c r="J1" s="381"/>
      <c r="K1" s="381"/>
      <c r="L1" s="377"/>
      <c r="M1" s="377"/>
      <c r="N1" s="382"/>
    </row>
    <row r="2" spans="1:14" s="388" customFormat="1" ht="30" customHeight="1">
      <c r="A2" s="384" t="s">
        <v>167</v>
      </c>
      <c r="B2" s="385"/>
      <c r="C2" s="385"/>
      <c r="D2" s="385"/>
      <c r="E2" s="385"/>
      <c r="F2" s="385"/>
      <c r="G2" s="386"/>
      <c r="H2" s="387" t="s">
        <v>168</v>
      </c>
      <c r="I2" s="428" t="s">
        <v>169</v>
      </c>
      <c r="J2" s="387"/>
      <c r="K2" s="387"/>
      <c r="L2" s="387"/>
      <c r="M2" s="387"/>
      <c r="N2" s="387" t="s">
        <v>172</v>
      </c>
    </row>
    <row r="3" spans="1:14" s="395" customFormat="1" ht="21.6" customHeight="1">
      <c r="A3" s="389" t="s">
        <v>173</v>
      </c>
      <c r="B3" s="389" t="s">
        <v>174</v>
      </c>
      <c r="C3" s="390" t="s">
        <v>175</v>
      </c>
      <c r="D3" s="391"/>
      <c r="E3" s="392" t="s">
        <v>176</v>
      </c>
      <c r="F3" s="385" t="s">
        <v>176</v>
      </c>
      <c r="G3" s="393" t="s">
        <v>176</v>
      </c>
      <c r="H3" s="394">
        <f t="shared" ref="H3:H35" si="0">SUM(I3:L3)</f>
        <v>33378796</v>
      </c>
      <c r="I3" s="429">
        <f>내역서!I4</f>
        <v>33378796</v>
      </c>
      <c r="J3" s="429"/>
      <c r="K3" s="429"/>
      <c r="L3" s="429"/>
      <c r="M3" s="429"/>
      <c r="N3" s="430"/>
    </row>
    <row r="4" spans="1:14" s="395" customFormat="1" ht="21.6" customHeight="1">
      <c r="A4" s="396"/>
      <c r="B4" s="396"/>
      <c r="C4" s="390" t="s">
        <v>177</v>
      </c>
      <c r="D4" s="391"/>
      <c r="E4" s="392" t="s">
        <v>178</v>
      </c>
      <c r="F4" s="397">
        <f>'총 괄'!F4</f>
        <v>0.191</v>
      </c>
      <c r="G4" s="393" t="s">
        <v>179</v>
      </c>
      <c r="H4" s="394">
        <f t="shared" si="0"/>
        <v>6375350</v>
      </c>
      <c r="I4" s="394">
        <f>INT(I3*$F$4)</f>
        <v>6375350</v>
      </c>
      <c r="J4" s="394"/>
      <c r="K4" s="394"/>
      <c r="L4" s="394"/>
      <c r="M4" s="394"/>
      <c r="N4" s="430" t="s">
        <v>219</v>
      </c>
    </row>
    <row r="5" spans="1:14" s="395" customFormat="1" ht="21.6" customHeight="1">
      <c r="A5" s="396"/>
      <c r="B5" s="399"/>
      <c r="C5" s="390" t="s">
        <v>181</v>
      </c>
      <c r="D5" s="391"/>
      <c r="E5" s="392"/>
      <c r="F5" s="385"/>
      <c r="G5" s="393"/>
      <c r="H5" s="394">
        <f t="shared" si="0"/>
        <v>39754146</v>
      </c>
      <c r="I5" s="394">
        <f>I3+I4</f>
        <v>39754146</v>
      </c>
      <c r="J5" s="394"/>
      <c r="K5" s="394"/>
      <c r="L5" s="394"/>
      <c r="M5" s="394"/>
      <c r="N5" s="430"/>
    </row>
    <row r="6" spans="1:14" s="395" customFormat="1" ht="21.6" customHeight="1">
      <c r="A6" s="396"/>
      <c r="B6" s="389" t="s">
        <v>182</v>
      </c>
      <c r="C6" s="390" t="s">
        <v>183</v>
      </c>
      <c r="D6" s="391"/>
      <c r="E6" s="392"/>
      <c r="F6" s="385"/>
      <c r="G6" s="393"/>
      <c r="H6" s="394">
        <f t="shared" si="0"/>
        <v>23970755</v>
      </c>
      <c r="I6" s="429">
        <f>내역서!K4</f>
        <v>23970755</v>
      </c>
      <c r="J6" s="429"/>
      <c r="K6" s="429"/>
      <c r="L6" s="429"/>
      <c r="M6" s="429"/>
      <c r="N6" s="430"/>
    </row>
    <row r="7" spans="1:14" s="395" customFormat="1" ht="21.6" customHeight="1">
      <c r="A7" s="396"/>
      <c r="B7" s="396"/>
      <c r="C7" s="390" t="s">
        <v>184</v>
      </c>
      <c r="D7" s="391"/>
      <c r="E7" s="392"/>
      <c r="F7" s="385"/>
      <c r="G7" s="393"/>
      <c r="H7" s="394">
        <f t="shared" si="0"/>
        <v>0</v>
      </c>
      <c r="I7" s="394"/>
      <c r="J7" s="394"/>
      <c r="K7" s="394"/>
      <c r="L7" s="394"/>
      <c r="M7" s="394"/>
      <c r="N7" s="430"/>
    </row>
    <row r="8" spans="1:14" s="395" customFormat="1" ht="21.6" customHeight="1">
      <c r="A8" s="396"/>
      <c r="B8" s="399"/>
      <c r="C8" s="390" t="s">
        <v>185</v>
      </c>
      <c r="D8" s="391"/>
      <c r="E8" s="392"/>
      <c r="F8" s="385"/>
      <c r="G8" s="393"/>
      <c r="H8" s="394">
        <f t="shared" si="0"/>
        <v>23970755</v>
      </c>
      <c r="I8" s="394">
        <f>I6+I7</f>
        <v>23970755</v>
      </c>
      <c r="J8" s="394"/>
      <c r="K8" s="394"/>
      <c r="L8" s="394"/>
      <c r="M8" s="394"/>
      <c r="N8" s="430"/>
    </row>
    <row r="9" spans="1:14" s="395" customFormat="1" ht="21.6" customHeight="1">
      <c r="A9" s="396"/>
      <c r="B9" s="389" t="s">
        <v>186</v>
      </c>
      <c r="C9" s="390" t="s">
        <v>187</v>
      </c>
      <c r="D9" s="391"/>
      <c r="E9" s="392"/>
      <c r="F9" s="385"/>
      <c r="G9" s="393"/>
      <c r="H9" s="394">
        <f t="shared" si="0"/>
        <v>6842485</v>
      </c>
      <c r="I9" s="429">
        <f>내역서!M4</f>
        <v>6842485</v>
      </c>
      <c r="J9" s="429"/>
      <c r="K9" s="429"/>
      <c r="L9" s="429"/>
      <c r="M9" s="429"/>
      <c r="N9" s="430"/>
    </row>
    <row r="10" spans="1:14" s="395" customFormat="1" ht="21.6" customHeight="1">
      <c r="A10" s="396"/>
      <c r="B10" s="396"/>
      <c r="C10" s="390" t="s">
        <v>188</v>
      </c>
      <c r="D10" s="391"/>
      <c r="E10" s="392" t="s">
        <v>178</v>
      </c>
      <c r="F10" s="397">
        <f>'총 괄'!F10</f>
        <v>3.56E-2</v>
      </c>
      <c r="G10" s="393" t="s">
        <v>179</v>
      </c>
      <c r="H10" s="394">
        <f t="shared" si="0"/>
        <v>1415247</v>
      </c>
      <c r="I10" s="394">
        <f>INT(I5*$F$10)</f>
        <v>1415247</v>
      </c>
      <c r="J10" s="394"/>
      <c r="K10" s="394"/>
      <c r="L10" s="394"/>
      <c r="M10" s="394"/>
      <c r="N10" s="430" t="s">
        <v>220</v>
      </c>
    </row>
    <row r="11" spans="1:14" s="395" customFormat="1" ht="21.6" customHeight="1">
      <c r="A11" s="396"/>
      <c r="B11" s="396"/>
      <c r="C11" s="390" t="s">
        <v>190</v>
      </c>
      <c r="D11" s="391"/>
      <c r="E11" s="392" t="s">
        <v>178</v>
      </c>
      <c r="F11" s="397">
        <f>'총 괄'!F11</f>
        <v>1.01E-2</v>
      </c>
      <c r="G11" s="393" t="s">
        <v>179</v>
      </c>
      <c r="H11" s="394">
        <f t="shared" si="0"/>
        <v>401516</v>
      </c>
      <c r="I11" s="394">
        <f>INT(I5*$F$11)</f>
        <v>401516</v>
      </c>
      <c r="J11" s="394"/>
      <c r="K11" s="394"/>
      <c r="L11" s="394"/>
      <c r="M11" s="394"/>
      <c r="N11" s="430" t="s">
        <v>220</v>
      </c>
    </row>
    <row r="12" spans="1:14" s="395" customFormat="1" ht="21.6" customHeight="1">
      <c r="A12" s="396"/>
      <c r="B12" s="396"/>
      <c r="C12" s="400" t="s">
        <v>191</v>
      </c>
      <c r="D12" s="401" t="s">
        <v>192</v>
      </c>
      <c r="E12" s="392"/>
      <c r="F12" s="397"/>
      <c r="G12" s="393"/>
      <c r="H12" s="394">
        <f t="shared" si="0"/>
        <v>0</v>
      </c>
      <c r="I12" s="394"/>
      <c r="J12" s="394"/>
      <c r="K12" s="394"/>
      <c r="L12" s="394"/>
      <c r="M12" s="394"/>
      <c r="N12" s="430"/>
    </row>
    <row r="13" spans="1:14" s="395" customFormat="1" ht="21.6" customHeight="1">
      <c r="A13" s="396"/>
      <c r="B13" s="396"/>
      <c r="C13" s="402"/>
      <c r="D13" s="401" t="s">
        <v>193</v>
      </c>
      <c r="E13" s="392" t="s">
        <v>178</v>
      </c>
      <c r="F13" s="397">
        <f>'총 괄'!F13</f>
        <v>3.15E-2</v>
      </c>
      <c r="G13" s="393" t="s">
        <v>179</v>
      </c>
      <c r="H13" s="394">
        <f t="shared" si="0"/>
        <v>2167813</v>
      </c>
      <c r="I13" s="394">
        <f>INT((I3+I8)*$F$13*1.2)</f>
        <v>2167813</v>
      </c>
      <c r="J13" s="394"/>
      <c r="K13" s="394"/>
      <c r="L13" s="394"/>
      <c r="M13" s="394"/>
      <c r="N13" s="430" t="s">
        <v>221</v>
      </c>
    </row>
    <row r="14" spans="1:14" s="395" customFormat="1" ht="21.6" customHeight="1">
      <c r="A14" s="396"/>
      <c r="B14" s="396"/>
      <c r="C14" s="403"/>
      <c r="D14" s="401" t="s">
        <v>181</v>
      </c>
      <c r="E14" s="392"/>
      <c r="F14" s="397"/>
      <c r="G14" s="393"/>
      <c r="H14" s="394">
        <f t="shared" si="0"/>
        <v>2167813</v>
      </c>
      <c r="I14" s="394">
        <f>SUM(I12:I13)</f>
        <v>2167813</v>
      </c>
      <c r="J14" s="394"/>
      <c r="K14" s="394"/>
      <c r="L14" s="394"/>
      <c r="M14" s="394"/>
      <c r="N14" s="430"/>
    </row>
    <row r="15" spans="1:14" s="395" customFormat="1" ht="21.6" customHeight="1">
      <c r="A15" s="396"/>
      <c r="B15" s="396"/>
      <c r="C15" s="390" t="s">
        <v>195</v>
      </c>
      <c r="D15" s="391"/>
      <c r="E15" s="392" t="s">
        <v>178</v>
      </c>
      <c r="F15" s="397">
        <f>'총 괄'!F15</f>
        <v>8.0000000000000002E-3</v>
      </c>
      <c r="G15" s="393" t="s">
        <v>179</v>
      </c>
      <c r="H15" s="394">
        <f t="shared" si="0"/>
        <v>513536</v>
      </c>
      <c r="I15" s="394">
        <f>INT((I3+I6+I9)*$F$15)</f>
        <v>513536</v>
      </c>
      <c r="J15" s="394"/>
      <c r="K15" s="394"/>
      <c r="L15" s="394"/>
      <c r="M15" s="394"/>
      <c r="N15" s="430" t="s">
        <v>196</v>
      </c>
    </row>
    <row r="16" spans="1:14" s="395" customFormat="1" ht="21.6" customHeight="1">
      <c r="A16" s="396"/>
      <c r="B16" s="396"/>
      <c r="C16" s="390" t="s">
        <v>197</v>
      </c>
      <c r="D16" s="391"/>
      <c r="E16" s="392" t="s">
        <v>178</v>
      </c>
      <c r="F16" s="397">
        <f>'총 괄'!F16</f>
        <v>0</v>
      </c>
      <c r="G16" s="393" t="s">
        <v>179</v>
      </c>
      <c r="H16" s="394">
        <f t="shared" si="0"/>
        <v>0</v>
      </c>
      <c r="I16" s="394">
        <f>INT(I3*$F$16)</f>
        <v>0</v>
      </c>
      <c r="J16" s="394"/>
      <c r="K16" s="394"/>
      <c r="L16" s="394"/>
      <c r="M16" s="394"/>
      <c r="N16" s="430" t="s">
        <v>219</v>
      </c>
    </row>
    <row r="17" spans="1:14" s="395" customFormat="1" ht="21.6" customHeight="1">
      <c r="A17" s="396"/>
      <c r="B17" s="396"/>
      <c r="C17" s="390" t="s">
        <v>198</v>
      </c>
      <c r="D17" s="391"/>
      <c r="E17" s="392" t="s">
        <v>178</v>
      </c>
      <c r="F17" s="404">
        <f>'총 괄'!F17</f>
        <v>3.5950000000000003E-2</v>
      </c>
      <c r="G17" s="393" t="s">
        <v>179</v>
      </c>
      <c r="H17" s="394">
        <f t="shared" si="0"/>
        <v>1199967</v>
      </c>
      <c r="I17" s="394">
        <f>INT(I3*$F$17)</f>
        <v>1199967</v>
      </c>
      <c r="J17" s="394"/>
      <c r="K17" s="394"/>
      <c r="L17" s="394"/>
      <c r="M17" s="394"/>
      <c r="N17" s="430" t="s">
        <v>219</v>
      </c>
    </row>
    <row r="18" spans="1:14" s="395" customFormat="1" ht="21.6" customHeight="1">
      <c r="A18" s="396"/>
      <c r="B18" s="396"/>
      <c r="C18" s="390" t="s">
        <v>199</v>
      </c>
      <c r="D18" s="391"/>
      <c r="E18" s="392" t="s">
        <v>178</v>
      </c>
      <c r="F18" s="397">
        <f>'총 괄'!F18</f>
        <v>0.13140000000000002</v>
      </c>
      <c r="G18" s="393" t="s">
        <v>179</v>
      </c>
      <c r="H18" s="394">
        <f t="shared" si="0"/>
        <v>157675</v>
      </c>
      <c r="I18" s="394">
        <f>INT(I17*$F$18)</f>
        <v>157675</v>
      </c>
      <c r="J18" s="394"/>
      <c r="K18" s="394"/>
      <c r="L18" s="394"/>
      <c r="M18" s="394"/>
      <c r="N18" s="430" t="s">
        <v>222</v>
      </c>
    </row>
    <row r="19" spans="1:14" s="395" customFormat="1" ht="21.6" customHeight="1">
      <c r="A19" s="396"/>
      <c r="B19" s="396"/>
      <c r="C19" s="390" t="s">
        <v>201</v>
      </c>
      <c r="D19" s="391"/>
      <c r="E19" s="392" t="s">
        <v>178</v>
      </c>
      <c r="F19" s="397">
        <f>'총 괄'!F19</f>
        <v>4.7500000000000001E-2</v>
      </c>
      <c r="G19" s="393" t="s">
        <v>179</v>
      </c>
      <c r="H19" s="394">
        <f t="shared" si="0"/>
        <v>1585492</v>
      </c>
      <c r="I19" s="394">
        <f>INT(I3*$F$19)</f>
        <v>1585492</v>
      </c>
      <c r="J19" s="394"/>
      <c r="K19" s="394"/>
      <c r="L19" s="394"/>
      <c r="M19" s="394"/>
      <c r="N19" s="430" t="s">
        <v>219</v>
      </c>
    </row>
    <row r="20" spans="1:14" s="395" customFormat="1" ht="21.6" customHeight="1">
      <c r="A20" s="396"/>
      <c r="B20" s="396"/>
      <c r="C20" s="390" t="s">
        <v>202</v>
      </c>
      <c r="D20" s="391"/>
      <c r="E20" s="392" t="s">
        <v>178</v>
      </c>
      <c r="F20" s="397"/>
      <c r="G20" s="393" t="s">
        <v>179</v>
      </c>
      <c r="H20" s="394">
        <f t="shared" si="0"/>
        <v>0</v>
      </c>
      <c r="I20" s="394">
        <f>INT((I3+I6+I9)*$F$20)</f>
        <v>0</v>
      </c>
      <c r="J20" s="394"/>
      <c r="K20" s="394"/>
      <c r="L20" s="394"/>
      <c r="M20" s="394"/>
      <c r="N20" s="430" t="s">
        <v>196</v>
      </c>
    </row>
    <row r="21" spans="1:14" s="395" customFormat="1" ht="21.6" customHeight="1">
      <c r="A21" s="396"/>
      <c r="B21" s="396"/>
      <c r="C21" s="405" t="s">
        <v>203</v>
      </c>
      <c r="D21" s="406"/>
      <c r="E21" s="392" t="s">
        <v>178</v>
      </c>
      <c r="F21" s="397">
        <f>'총 괄'!F21</f>
        <v>3.2000000000000002E-3</v>
      </c>
      <c r="G21" s="393" t="s">
        <v>179</v>
      </c>
      <c r="H21" s="394">
        <f t="shared" si="0"/>
        <v>205414</v>
      </c>
      <c r="I21" s="394">
        <f>INT((I3+I6+I9)*$F$21)</f>
        <v>205414</v>
      </c>
      <c r="J21" s="394"/>
      <c r="K21" s="394"/>
      <c r="L21" s="394"/>
      <c r="M21" s="394"/>
      <c r="N21" s="430" t="s">
        <v>196</v>
      </c>
    </row>
    <row r="22" spans="1:14" s="395" customFormat="1" ht="21.6" customHeight="1">
      <c r="A22" s="396"/>
      <c r="B22" s="396"/>
      <c r="C22" s="390" t="s">
        <v>204</v>
      </c>
      <c r="D22" s="391"/>
      <c r="E22" s="392" t="s">
        <v>178</v>
      </c>
      <c r="F22" s="397">
        <f>'총 괄'!F22</f>
        <v>5.5E-2</v>
      </c>
      <c r="G22" s="393" t="s">
        <v>179</v>
      </c>
      <c r="H22" s="394">
        <f t="shared" si="0"/>
        <v>3504869</v>
      </c>
      <c r="I22" s="394">
        <f>INT((I5+I8)*$F$22)+0</f>
        <v>3504869</v>
      </c>
      <c r="J22" s="394"/>
      <c r="K22" s="394"/>
      <c r="L22" s="394"/>
      <c r="M22" s="394"/>
      <c r="N22" s="430" t="s">
        <v>205</v>
      </c>
    </row>
    <row r="23" spans="1:14" s="395" customFormat="1" ht="21.6" customHeight="1">
      <c r="A23" s="396"/>
      <c r="B23" s="396"/>
      <c r="C23" s="390" t="s">
        <v>206</v>
      </c>
      <c r="D23" s="391"/>
      <c r="E23" s="392" t="s">
        <v>178</v>
      </c>
      <c r="F23" s="404">
        <f>'총 괄'!F23</f>
        <v>6.0000000000000002E-5</v>
      </c>
      <c r="G23" s="393" t="s">
        <v>179</v>
      </c>
      <c r="H23" s="394">
        <f t="shared" si="0"/>
        <v>2385</v>
      </c>
      <c r="I23" s="394">
        <f>INT((I5)*F23)</f>
        <v>2385</v>
      </c>
      <c r="J23" s="394"/>
      <c r="K23" s="394"/>
      <c r="L23" s="394"/>
      <c r="M23" s="394"/>
      <c r="N23" s="430"/>
    </row>
    <row r="24" spans="1:14" s="395" customFormat="1" ht="21.6" customHeight="1">
      <c r="A24" s="396"/>
      <c r="B24" s="396"/>
      <c r="C24" s="390" t="s">
        <v>207</v>
      </c>
      <c r="D24" s="391"/>
      <c r="E24" s="392" t="s">
        <v>178</v>
      </c>
      <c r="F24" s="397">
        <f>'총 괄'!F24</f>
        <v>8.9999999999999998E-4</v>
      </c>
      <c r="G24" s="393" t="s">
        <v>179</v>
      </c>
      <c r="H24" s="394">
        <f t="shared" si="0"/>
        <v>35778</v>
      </c>
      <c r="I24" s="394">
        <f>INT((I5)*F24)</f>
        <v>35778</v>
      </c>
      <c r="J24" s="394"/>
      <c r="K24" s="394"/>
      <c r="L24" s="394"/>
      <c r="M24" s="394"/>
      <c r="N24" s="430"/>
    </row>
    <row r="25" spans="1:14" s="395" customFormat="1" ht="21.6" customHeight="1">
      <c r="A25" s="399"/>
      <c r="B25" s="396"/>
      <c r="C25" s="411" t="s">
        <v>208</v>
      </c>
      <c r="D25" s="412"/>
      <c r="E25" s="413"/>
      <c r="F25" s="397"/>
      <c r="G25" s="414"/>
      <c r="H25" s="394">
        <f t="shared" si="0"/>
        <v>18032177</v>
      </c>
      <c r="I25" s="394">
        <f>SUM(I9:I24)-I14</f>
        <v>18032177</v>
      </c>
      <c r="J25" s="394"/>
      <c r="K25" s="394"/>
      <c r="L25" s="394"/>
      <c r="M25" s="394"/>
      <c r="N25" s="430"/>
    </row>
    <row r="26" spans="1:14" s="395" customFormat="1" ht="21.6" customHeight="1">
      <c r="A26" s="416" t="s">
        <v>209</v>
      </c>
      <c r="B26" s="417"/>
      <c r="C26" s="417"/>
      <c r="D26" s="417"/>
      <c r="E26" s="417"/>
      <c r="F26" s="417"/>
      <c r="G26" s="418"/>
      <c r="H26" s="394">
        <f t="shared" si="0"/>
        <v>81757078</v>
      </c>
      <c r="I26" s="394">
        <f>I5+I8+I25</f>
        <v>81757078</v>
      </c>
      <c r="J26" s="394"/>
      <c r="K26" s="394"/>
      <c r="L26" s="394"/>
      <c r="M26" s="394"/>
      <c r="N26" s="430"/>
    </row>
    <row r="27" spans="1:14" s="395" customFormat="1" ht="21.6" customHeight="1">
      <c r="A27" s="390" t="s">
        <v>210</v>
      </c>
      <c r="B27" s="391"/>
      <c r="C27" s="391"/>
      <c r="D27" s="391"/>
      <c r="E27" s="392" t="s">
        <v>178</v>
      </c>
      <c r="F27" s="397">
        <f>'총 괄'!F27</f>
        <v>0.08</v>
      </c>
      <c r="G27" s="393" t="s">
        <v>179</v>
      </c>
      <c r="H27" s="394">
        <f t="shared" si="0"/>
        <v>6540566</v>
      </c>
      <c r="I27" s="394">
        <f>INT(I26*$F$27)</f>
        <v>6540566</v>
      </c>
      <c r="J27" s="394"/>
      <c r="K27" s="394"/>
      <c r="L27" s="394"/>
      <c r="M27" s="394"/>
      <c r="N27" s="430" t="s">
        <v>211</v>
      </c>
    </row>
    <row r="28" spans="1:14" s="395" customFormat="1" ht="21.6" customHeight="1">
      <c r="A28" s="390" t="s">
        <v>212</v>
      </c>
      <c r="B28" s="391"/>
      <c r="C28" s="391"/>
      <c r="D28" s="391"/>
      <c r="E28" s="392" t="s">
        <v>178</v>
      </c>
      <c r="F28" s="397">
        <f>'총 괄'!F28</f>
        <v>0.15</v>
      </c>
      <c r="G28" s="393" t="s">
        <v>179</v>
      </c>
      <c r="H28" s="394">
        <f t="shared" si="0"/>
        <v>8649033</v>
      </c>
      <c r="I28" s="394">
        <f>TRUNC((I5+I25+I27)*F28)-1000000</f>
        <v>8649033</v>
      </c>
      <c r="J28" s="394"/>
      <c r="K28" s="394"/>
      <c r="L28" s="394"/>
      <c r="M28" s="394"/>
      <c r="N28" s="430" t="s">
        <v>223</v>
      </c>
    </row>
    <row r="29" spans="1:14" s="395" customFormat="1" ht="21.6" customHeight="1">
      <c r="A29" s="416" t="s">
        <v>214</v>
      </c>
      <c r="B29" s="417"/>
      <c r="C29" s="417"/>
      <c r="D29" s="417"/>
      <c r="E29" s="417"/>
      <c r="F29" s="417"/>
      <c r="G29" s="418"/>
      <c r="H29" s="394">
        <f t="shared" si="0"/>
        <v>96946677</v>
      </c>
      <c r="I29" s="394">
        <f>SUM(I26:I28)</f>
        <v>96946677</v>
      </c>
      <c r="J29" s="394"/>
      <c r="K29" s="394"/>
      <c r="L29" s="394"/>
      <c r="M29" s="394"/>
      <c r="N29" s="430"/>
    </row>
    <row r="30" spans="1:14" s="395" customFormat="1" ht="21.6" customHeight="1">
      <c r="A30" s="390" t="s">
        <v>215</v>
      </c>
      <c r="B30" s="391"/>
      <c r="C30" s="391"/>
      <c r="D30" s="391"/>
      <c r="E30" s="392" t="s">
        <v>178</v>
      </c>
      <c r="F30" s="404"/>
      <c r="G30" s="393" t="s">
        <v>179</v>
      </c>
      <c r="H30" s="394">
        <f t="shared" si="0"/>
        <v>0</v>
      </c>
      <c r="I30" s="394"/>
      <c r="J30" s="394"/>
      <c r="K30" s="394"/>
      <c r="L30" s="394"/>
      <c r="M30" s="394"/>
      <c r="N30" s="430"/>
    </row>
    <row r="31" spans="1:14" s="395" customFormat="1" ht="21.6" customHeight="1">
      <c r="A31" s="390" t="s">
        <v>216</v>
      </c>
      <c r="B31" s="391"/>
      <c r="C31" s="391"/>
      <c r="D31" s="391"/>
      <c r="E31" s="392" t="s">
        <v>178</v>
      </c>
      <c r="F31" s="397">
        <f>'총 괄'!F31</f>
        <v>0.1</v>
      </c>
      <c r="G31" s="393" t="s">
        <v>179</v>
      </c>
      <c r="H31" s="394">
        <f t="shared" si="0"/>
        <v>9694000</v>
      </c>
      <c r="I31" s="394">
        <f>TRUNC(I29*$F$31,-3)+0</f>
        <v>9694000</v>
      </c>
      <c r="J31" s="394"/>
      <c r="K31" s="394"/>
      <c r="L31" s="394"/>
      <c r="M31" s="394"/>
      <c r="N31" s="430"/>
    </row>
    <row r="32" spans="1:14" s="395" customFormat="1" ht="21.6" customHeight="1">
      <c r="A32" s="416" t="s">
        <v>217</v>
      </c>
      <c r="B32" s="417"/>
      <c r="C32" s="417"/>
      <c r="D32" s="417"/>
      <c r="E32" s="417"/>
      <c r="F32" s="417"/>
      <c r="G32" s="418"/>
      <c r="H32" s="394">
        <f t="shared" si="0"/>
        <v>106640000</v>
      </c>
      <c r="I32" s="394">
        <f>TRUNC(SUM(I29:I31),-3)</f>
        <v>106640000</v>
      </c>
      <c r="J32" s="394"/>
      <c r="K32" s="394"/>
      <c r="L32" s="394"/>
      <c r="M32" s="394"/>
      <c r="N32" s="430"/>
    </row>
    <row r="33" spans="1:14" s="395" customFormat="1" ht="21.6" customHeight="1">
      <c r="A33" s="416"/>
      <c r="B33" s="417"/>
      <c r="C33" s="417"/>
      <c r="D33" s="417"/>
      <c r="E33" s="417"/>
      <c r="F33" s="417"/>
      <c r="G33" s="418"/>
      <c r="H33" s="394"/>
      <c r="I33" s="394"/>
      <c r="J33" s="394"/>
      <c r="K33" s="394"/>
      <c r="L33" s="394"/>
      <c r="M33" s="394"/>
      <c r="N33" s="430"/>
    </row>
    <row r="34" spans="1:14" s="395" customFormat="1" ht="21.6" customHeight="1">
      <c r="A34" s="416"/>
      <c r="B34" s="417"/>
      <c r="C34" s="417"/>
      <c r="D34" s="417"/>
      <c r="E34" s="417"/>
      <c r="F34" s="417"/>
      <c r="G34" s="418"/>
      <c r="H34" s="394"/>
      <c r="I34" s="394"/>
      <c r="J34" s="394"/>
      <c r="K34" s="394"/>
      <c r="L34" s="394"/>
      <c r="M34" s="394"/>
      <c r="N34" s="430"/>
    </row>
    <row r="35" spans="1:14" s="395" customFormat="1" ht="21.6" customHeight="1">
      <c r="A35" s="390"/>
      <c r="B35" s="391"/>
      <c r="C35" s="391"/>
      <c r="D35" s="391"/>
      <c r="E35" s="392"/>
      <c r="F35" s="385"/>
      <c r="G35" s="393"/>
      <c r="H35" s="394">
        <f t="shared" si="0"/>
        <v>0</v>
      </c>
      <c r="I35" s="394"/>
      <c r="J35" s="394"/>
      <c r="K35" s="394"/>
      <c r="L35" s="394"/>
      <c r="M35" s="394"/>
      <c r="N35" s="430"/>
    </row>
  </sheetData>
  <mergeCells count="36">
    <mergeCell ref="A32:G32"/>
    <mergeCell ref="A33:G33"/>
    <mergeCell ref="A34:G34"/>
    <mergeCell ref="A35:D35"/>
    <mergeCell ref="A26:G26"/>
    <mergeCell ref="A27:D27"/>
    <mergeCell ref="A28:D28"/>
    <mergeCell ref="A29:G29"/>
    <mergeCell ref="A30:D30"/>
    <mergeCell ref="A31:D31"/>
    <mergeCell ref="C20:D20"/>
    <mergeCell ref="C21:D21"/>
    <mergeCell ref="C22:D22"/>
    <mergeCell ref="C23:D23"/>
    <mergeCell ref="C24:D24"/>
    <mergeCell ref="C25:D25"/>
    <mergeCell ref="B9:B25"/>
    <mergeCell ref="C9:D9"/>
    <mergeCell ref="C10:D10"/>
    <mergeCell ref="C11:D11"/>
    <mergeCell ref="C12:C14"/>
    <mergeCell ref="C15:D15"/>
    <mergeCell ref="C16:D16"/>
    <mergeCell ref="C17:D17"/>
    <mergeCell ref="C18:D18"/>
    <mergeCell ref="C19:D19"/>
    <mergeCell ref="C1:D1"/>
    <mergeCell ref="A3:A25"/>
    <mergeCell ref="B3:B5"/>
    <mergeCell ref="C3:D3"/>
    <mergeCell ref="C4:D4"/>
    <mergeCell ref="C5:D5"/>
    <mergeCell ref="B6:B8"/>
    <mergeCell ref="C6:D6"/>
    <mergeCell ref="C7:D7"/>
    <mergeCell ref="C8:D8"/>
  </mergeCells>
  <phoneticPr fontId="4" type="noConversion"/>
  <printOptions horizontalCentered="1" verticalCentered="1"/>
  <pageMargins left="0.39370078740157483" right="0.39370078740157483" top="0.98425196850393704" bottom="0.59055118110236227" header="0.70866141732283472" footer="0"/>
  <pageSetup paperSize="9" scale="61" orientation="landscape" r:id="rId1"/>
  <headerFooter alignWithMargins="0">
    <oddHeader>&amp;C&amp;"휴먼각진옛체,굵게"&amp;28&amp;A  원   가   계   산   서</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5BC4F-F6FE-4F07-92A5-8C9229A28A3C}">
  <dimension ref="A1:R38"/>
  <sheetViews>
    <sheetView view="pageBreakPreview" zoomScale="60" zoomScaleNormal="100" workbookViewId="0">
      <selection activeCell="AQ38" sqref="AQ38:AX43"/>
    </sheetView>
  </sheetViews>
  <sheetFormatPr defaultColWidth="9" defaultRowHeight="21" customHeight="1"/>
  <cols>
    <col min="1" max="3" width="6.625" style="423" customWidth="1"/>
    <col min="4" max="4" width="14.625" style="423" bestFit="1" customWidth="1"/>
    <col min="5" max="5" width="1.75" style="423" customWidth="1"/>
    <col min="6" max="6" width="9.125" style="423" bestFit="1" customWidth="1"/>
    <col min="7" max="7" width="1.5" style="423" customWidth="1"/>
    <col min="8" max="9" width="16.625" style="424" customWidth="1"/>
    <col min="10" max="17" width="16.625" style="424" hidden="1" customWidth="1"/>
    <col min="18" max="18" width="137.25" style="424" customWidth="1"/>
    <col min="19" max="16384" width="9" style="423"/>
  </cols>
  <sheetData>
    <row r="1" spans="1:18" s="383" customFormat="1" ht="30" customHeight="1">
      <c r="A1" s="377" t="s">
        <v>165</v>
      </c>
      <c r="B1" s="377"/>
      <c r="C1" s="378">
        <f>H32</f>
        <v>3262000</v>
      </c>
      <c r="D1" s="378"/>
      <c r="E1" s="379"/>
      <c r="F1" s="377" t="s">
        <v>166</v>
      </c>
      <c r="G1" s="380"/>
      <c r="H1" s="427"/>
      <c r="I1" s="427">
        <v>0</v>
      </c>
      <c r="J1" s="381"/>
      <c r="K1" s="381"/>
      <c r="L1" s="381"/>
      <c r="M1" s="381"/>
      <c r="N1" s="381"/>
      <c r="O1" s="377"/>
      <c r="P1" s="377"/>
      <c r="Q1" s="377"/>
      <c r="R1" s="382"/>
    </row>
    <row r="2" spans="1:18" s="388" customFormat="1" ht="30" customHeight="1">
      <c r="A2" s="384" t="s">
        <v>167</v>
      </c>
      <c r="B2" s="385"/>
      <c r="C2" s="385"/>
      <c r="D2" s="385"/>
      <c r="E2" s="385"/>
      <c r="F2" s="385"/>
      <c r="G2" s="386"/>
      <c r="H2" s="387" t="s">
        <v>168</v>
      </c>
      <c r="I2" s="387" t="s">
        <v>170</v>
      </c>
      <c r="J2" s="387"/>
      <c r="K2" s="387"/>
      <c r="L2" s="387"/>
      <c r="M2" s="387"/>
      <c r="N2" s="387"/>
      <c r="O2" s="387"/>
      <c r="P2" s="387"/>
      <c r="Q2" s="387"/>
      <c r="R2" s="387" t="s">
        <v>172</v>
      </c>
    </row>
    <row r="3" spans="1:18" s="395" customFormat="1" ht="21" customHeight="1">
      <c r="A3" s="389" t="s">
        <v>173</v>
      </c>
      <c r="B3" s="389" t="s">
        <v>174</v>
      </c>
      <c r="C3" s="390" t="s">
        <v>175</v>
      </c>
      <c r="D3" s="391"/>
      <c r="E3" s="392" t="s">
        <v>176</v>
      </c>
      <c r="F3" s="385" t="s">
        <v>176</v>
      </c>
      <c r="G3" s="393" t="s">
        <v>176</v>
      </c>
      <c r="H3" s="394">
        <f t="shared" ref="H3:H32" si="0">SUM(I3:Q3)</f>
        <v>0</v>
      </c>
      <c r="I3" s="429">
        <f>내역서!I58</f>
        <v>0</v>
      </c>
      <c r="J3" s="429"/>
      <c r="K3" s="429"/>
      <c r="L3" s="429"/>
      <c r="M3" s="429"/>
      <c r="N3" s="429"/>
      <c r="O3" s="429"/>
      <c r="P3" s="429"/>
      <c r="Q3" s="429"/>
      <c r="R3" s="430"/>
    </row>
    <row r="4" spans="1:18" s="395" customFormat="1" ht="21" customHeight="1">
      <c r="A4" s="396"/>
      <c r="B4" s="396"/>
      <c r="C4" s="390" t="s">
        <v>177</v>
      </c>
      <c r="D4" s="391"/>
      <c r="E4" s="392" t="s">
        <v>178</v>
      </c>
      <c r="F4" s="397">
        <f>'총 괄'!F4</f>
        <v>0.191</v>
      </c>
      <c r="G4" s="393" t="s">
        <v>179</v>
      </c>
      <c r="H4" s="394">
        <f t="shared" si="0"/>
        <v>0</v>
      </c>
      <c r="I4" s="394">
        <f>INT(I3*$F$4)</f>
        <v>0</v>
      </c>
      <c r="J4" s="394"/>
      <c r="K4" s="394"/>
      <c r="L4" s="394"/>
      <c r="M4" s="394"/>
      <c r="N4" s="394"/>
      <c r="O4" s="394"/>
      <c r="P4" s="394"/>
      <c r="Q4" s="394"/>
      <c r="R4" s="430" t="s">
        <v>219</v>
      </c>
    </row>
    <row r="5" spans="1:18" s="395" customFormat="1" ht="21" customHeight="1">
      <c r="A5" s="396"/>
      <c r="B5" s="399"/>
      <c r="C5" s="390" t="s">
        <v>181</v>
      </c>
      <c r="D5" s="391"/>
      <c r="E5" s="392"/>
      <c r="F5" s="385"/>
      <c r="G5" s="393"/>
      <c r="H5" s="394">
        <f t="shared" si="0"/>
        <v>0</v>
      </c>
      <c r="I5" s="394">
        <f>I3+I4</f>
        <v>0</v>
      </c>
      <c r="J5" s="394"/>
      <c r="K5" s="394"/>
      <c r="L5" s="394"/>
      <c r="M5" s="394"/>
      <c r="N5" s="394"/>
      <c r="O5" s="394"/>
      <c r="P5" s="394"/>
      <c r="Q5" s="394"/>
      <c r="R5" s="430"/>
    </row>
    <row r="6" spans="1:18" s="395" customFormat="1" ht="21" customHeight="1">
      <c r="A6" s="396"/>
      <c r="B6" s="389" t="s">
        <v>182</v>
      </c>
      <c r="C6" s="390" t="s">
        <v>183</v>
      </c>
      <c r="D6" s="391"/>
      <c r="E6" s="392"/>
      <c r="F6" s="385"/>
      <c r="G6" s="393"/>
      <c r="H6" s="394">
        <f t="shared" si="0"/>
        <v>0</v>
      </c>
      <c r="I6" s="429">
        <f>내역서!K58</f>
        <v>0</v>
      </c>
      <c r="J6" s="429"/>
      <c r="K6" s="429"/>
      <c r="L6" s="429"/>
      <c r="M6" s="429"/>
      <c r="N6" s="429"/>
      <c r="O6" s="429"/>
      <c r="P6" s="429"/>
      <c r="Q6" s="429"/>
      <c r="R6" s="430"/>
    </row>
    <row r="7" spans="1:18" s="395" customFormat="1" ht="21" customHeight="1">
      <c r="A7" s="396"/>
      <c r="B7" s="396"/>
      <c r="C7" s="390" t="s">
        <v>184</v>
      </c>
      <c r="D7" s="391"/>
      <c r="E7" s="392"/>
      <c r="F7" s="385"/>
      <c r="G7" s="393"/>
      <c r="H7" s="394">
        <f t="shared" si="0"/>
        <v>0</v>
      </c>
      <c r="I7" s="394">
        <v>0</v>
      </c>
      <c r="J7" s="394"/>
      <c r="K7" s="394"/>
      <c r="L7" s="394"/>
      <c r="M7" s="394"/>
      <c r="N7" s="394"/>
      <c r="O7" s="394"/>
      <c r="P7" s="394"/>
      <c r="Q7" s="394"/>
      <c r="R7" s="430"/>
    </row>
    <row r="8" spans="1:18" s="395" customFormat="1" ht="21" customHeight="1">
      <c r="A8" s="396"/>
      <c r="B8" s="399"/>
      <c r="C8" s="390" t="s">
        <v>185</v>
      </c>
      <c r="D8" s="391"/>
      <c r="E8" s="392"/>
      <c r="F8" s="385"/>
      <c r="G8" s="393"/>
      <c r="H8" s="394">
        <f t="shared" si="0"/>
        <v>0</v>
      </c>
      <c r="I8" s="394">
        <f>I6+I7</f>
        <v>0</v>
      </c>
      <c r="J8" s="394"/>
      <c r="K8" s="394"/>
      <c r="L8" s="394"/>
      <c r="M8" s="394"/>
      <c r="N8" s="394"/>
      <c r="O8" s="394"/>
      <c r="P8" s="394"/>
      <c r="Q8" s="394"/>
      <c r="R8" s="430"/>
    </row>
    <row r="9" spans="1:18" s="395" customFormat="1" ht="21" customHeight="1">
      <c r="A9" s="396"/>
      <c r="B9" s="389" t="s">
        <v>186</v>
      </c>
      <c r="C9" s="390" t="s">
        <v>187</v>
      </c>
      <c r="D9" s="391"/>
      <c r="E9" s="392"/>
      <c r="F9" s="385"/>
      <c r="G9" s="393"/>
      <c r="H9" s="394">
        <f t="shared" si="0"/>
        <v>2362176</v>
      </c>
      <c r="I9" s="429">
        <f>내역서!M58</f>
        <v>2362176</v>
      </c>
      <c r="J9" s="429"/>
      <c r="K9" s="429"/>
      <c r="L9" s="429"/>
      <c r="M9" s="429"/>
      <c r="N9" s="429"/>
      <c r="O9" s="429"/>
      <c r="P9" s="429"/>
      <c r="Q9" s="429"/>
      <c r="R9" s="430"/>
    </row>
    <row r="10" spans="1:18" s="395" customFormat="1" ht="21" customHeight="1">
      <c r="A10" s="396"/>
      <c r="B10" s="396"/>
      <c r="C10" s="390" t="s">
        <v>188</v>
      </c>
      <c r="D10" s="391"/>
      <c r="E10" s="392" t="s">
        <v>178</v>
      </c>
      <c r="F10" s="397">
        <f>'총 괄'!F10</f>
        <v>3.56E-2</v>
      </c>
      <c r="G10" s="393" t="s">
        <v>179</v>
      </c>
      <c r="H10" s="394">
        <f t="shared" si="0"/>
        <v>0</v>
      </c>
      <c r="I10" s="394">
        <f>INT(I5*$F$10)</f>
        <v>0</v>
      </c>
      <c r="J10" s="394"/>
      <c r="K10" s="394"/>
      <c r="L10" s="394"/>
      <c r="M10" s="394"/>
      <c r="N10" s="394"/>
      <c r="O10" s="394"/>
      <c r="P10" s="394"/>
      <c r="Q10" s="394"/>
      <c r="R10" s="430" t="s">
        <v>220</v>
      </c>
    </row>
    <row r="11" spans="1:18" s="395" customFormat="1" ht="21" customHeight="1">
      <c r="A11" s="396"/>
      <c r="B11" s="396"/>
      <c r="C11" s="390" t="s">
        <v>190</v>
      </c>
      <c r="D11" s="391"/>
      <c r="E11" s="392" t="s">
        <v>178</v>
      </c>
      <c r="F11" s="397">
        <f>'총 괄'!F11</f>
        <v>1.01E-2</v>
      </c>
      <c r="G11" s="393" t="s">
        <v>179</v>
      </c>
      <c r="H11" s="394">
        <f t="shared" si="0"/>
        <v>0</v>
      </c>
      <c r="I11" s="394">
        <f>INT(I5*$F$11)</f>
        <v>0</v>
      </c>
      <c r="J11" s="394"/>
      <c r="K11" s="394"/>
      <c r="L11" s="394"/>
      <c r="M11" s="394"/>
      <c r="N11" s="394"/>
      <c r="O11" s="394"/>
      <c r="P11" s="394"/>
      <c r="Q11" s="394"/>
      <c r="R11" s="430" t="s">
        <v>220</v>
      </c>
    </row>
    <row r="12" spans="1:18" s="395" customFormat="1" ht="21" customHeight="1">
      <c r="A12" s="396"/>
      <c r="B12" s="396"/>
      <c r="C12" s="400" t="s">
        <v>191</v>
      </c>
      <c r="D12" s="401" t="s">
        <v>192</v>
      </c>
      <c r="E12" s="392"/>
      <c r="F12" s="385"/>
      <c r="G12" s="393"/>
      <c r="H12" s="394">
        <f t="shared" si="0"/>
        <v>0</v>
      </c>
      <c r="I12" s="394"/>
      <c r="J12" s="394"/>
      <c r="K12" s="394"/>
      <c r="L12" s="394"/>
      <c r="M12" s="394"/>
      <c r="N12" s="394"/>
      <c r="O12" s="394"/>
      <c r="P12" s="394"/>
      <c r="Q12" s="394"/>
      <c r="R12" s="430"/>
    </row>
    <row r="13" spans="1:18" s="395" customFormat="1" ht="21" customHeight="1">
      <c r="A13" s="396"/>
      <c r="B13" s="396"/>
      <c r="C13" s="402"/>
      <c r="D13" s="401" t="s">
        <v>193</v>
      </c>
      <c r="E13" s="392" t="s">
        <v>178</v>
      </c>
      <c r="F13" s="397">
        <f>'총 괄'!F13</f>
        <v>3.15E-2</v>
      </c>
      <c r="G13" s="393" t="s">
        <v>179</v>
      </c>
      <c r="H13" s="394">
        <f t="shared" si="0"/>
        <v>0</v>
      </c>
      <c r="I13" s="394">
        <f>INT((I3+I8)*$F$13*1.2)</f>
        <v>0</v>
      </c>
      <c r="J13" s="394"/>
      <c r="K13" s="394"/>
      <c r="L13" s="394"/>
      <c r="M13" s="394"/>
      <c r="N13" s="394"/>
      <c r="O13" s="394"/>
      <c r="P13" s="394"/>
      <c r="Q13" s="394"/>
      <c r="R13" s="430" t="s">
        <v>221</v>
      </c>
    </row>
    <row r="14" spans="1:18" s="395" customFormat="1" ht="21" customHeight="1">
      <c r="A14" s="396"/>
      <c r="B14" s="396"/>
      <c r="C14" s="403"/>
      <c r="D14" s="401" t="s">
        <v>181</v>
      </c>
      <c r="E14" s="392"/>
      <c r="F14" s="385"/>
      <c r="G14" s="393"/>
      <c r="H14" s="394">
        <f t="shared" si="0"/>
        <v>0</v>
      </c>
      <c r="I14" s="394">
        <f>SUM(I12:I13)</f>
        <v>0</v>
      </c>
      <c r="J14" s="394"/>
      <c r="K14" s="394"/>
      <c r="L14" s="394"/>
      <c r="M14" s="394"/>
      <c r="N14" s="394"/>
      <c r="O14" s="394"/>
      <c r="P14" s="394"/>
      <c r="Q14" s="394"/>
      <c r="R14" s="430"/>
    </row>
    <row r="15" spans="1:18" s="395" customFormat="1" ht="21" customHeight="1">
      <c r="A15" s="396"/>
      <c r="B15" s="396"/>
      <c r="C15" s="390" t="s">
        <v>195</v>
      </c>
      <c r="D15" s="391"/>
      <c r="E15" s="392" t="s">
        <v>178</v>
      </c>
      <c r="F15" s="397">
        <f>'총 괄'!F15</f>
        <v>8.0000000000000002E-3</v>
      </c>
      <c r="G15" s="393" t="s">
        <v>179</v>
      </c>
      <c r="H15" s="394">
        <f t="shared" si="0"/>
        <v>18897</v>
      </c>
      <c r="I15" s="394">
        <f>INT((I3+I6+I9)*$F$15)</f>
        <v>18897</v>
      </c>
      <c r="J15" s="394"/>
      <c r="K15" s="394"/>
      <c r="L15" s="394"/>
      <c r="M15" s="394"/>
      <c r="N15" s="394"/>
      <c r="O15" s="394"/>
      <c r="P15" s="394"/>
      <c r="Q15" s="394"/>
      <c r="R15" s="430" t="s">
        <v>196</v>
      </c>
    </row>
    <row r="16" spans="1:18" s="395" customFormat="1" ht="21" customHeight="1">
      <c r="A16" s="396"/>
      <c r="B16" s="396"/>
      <c r="C16" s="390" t="s">
        <v>197</v>
      </c>
      <c r="D16" s="391"/>
      <c r="E16" s="392" t="s">
        <v>178</v>
      </c>
      <c r="F16" s="397">
        <f>'총 괄'!F16</f>
        <v>0</v>
      </c>
      <c r="G16" s="393" t="s">
        <v>179</v>
      </c>
      <c r="H16" s="394">
        <f t="shared" si="0"/>
        <v>0</v>
      </c>
      <c r="I16" s="394">
        <f>INT(I1*$F$16)</f>
        <v>0</v>
      </c>
      <c r="J16" s="394"/>
      <c r="K16" s="394"/>
      <c r="L16" s="394"/>
      <c r="M16" s="394"/>
      <c r="N16" s="394"/>
      <c r="O16" s="394"/>
      <c r="P16" s="394"/>
      <c r="Q16" s="394"/>
      <c r="R16" s="430" t="s">
        <v>219</v>
      </c>
    </row>
    <row r="17" spans="1:18" s="395" customFormat="1" ht="21" customHeight="1">
      <c r="A17" s="396"/>
      <c r="B17" s="396"/>
      <c r="C17" s="390" t="s">
        <v>198</v>
      </c>
      <c r="D17" s="391"/>
      <c r="E17" s="392" t="s">
        <v>178</v>
      </c>
      <c r="F17" s="404">
        <f>'총 괄'!F17</f>
        <v>3.5950000000000003E-2</v>
      </c>
      <c r="G17" s="393" t="s">
        <v>179</v>
      </c>
      <c r="H17" s="394">
        <f t="shared" si="0"/>
        <v>0</v>
      </c>
      <c r="I17" s="394">
        <f>INT(I3*$F$17)</f>
        <v>0</v>
      </c>
      <c r="J17" s="394"/>
      <c r="K17" s="394"/>
      <c r="L17" s="394"/>
      <c r="M17" s="394"/>
      <c r="N17" s="394"/>
      <c r="O17" s="394"/>
      <c r="P17" s="394"/>
      <c r="Q17" s="394"/>
      <c r="R17" s="430" t="s">
        <v>219</v>
      </c>
    </row>
    <row r="18" spans="1:18" s="395" customFormat="1" ht="21" customHeight="1">
      <c r="A18" s="396"/>
      <c r="B18" s="396"/>
      <c r="C18" s="390" t="s">
        <v>199</v>
      </c>
      <c r="D18" s="391"/>
      <c r="E18" s="392" t="s">
        <v>178</v>
      </c>
      <c r="F18" s="397">
        <f>'총 괄'!F18</f>
        <v>0.13140000000000002</v>
      </c>
      <c r="G18" s="393" t="s">
        <v>179</v>
      </c>
      <c r="H18" s="394">
        <f t="shared" si="0"/>
        <v>0</v>
      </c>
      <c r="I18" s="394">
        <f>INT(I17*$F$18)</f>
        <v>0</v>
      </c>
      <c r="J18" s="394"/>
      <c r="K18" s="394"/>
      <c r="L18" s="394"/>
      <c r="M18" s="394"/>
      <c r="N18" s="394"/>
      <c r="O18" s="394"/>
      <c r="P18" s="394"/>
      <c r="Q18" s="394"/>
      <c r="R18" s="430" t="s">
        <v>222</v>
      </c>
    </row>
    <row r="19" spans="1:18" s="395" customFormat="1" ht="21" customHeight="1">
      <c r="A19" s="396"/>
      <c r="B19" s="396"/>
      <c r="C19" s="390" t="s">
        <v>201</v>
      </c>
      <c r="D19" s="391"/>
      <c r="E19" s="392" t="s">
        <v>178</v>
      </c>
      <c r="F19" s="397">
        <f>'총 괄'!F19</f>
        <v>4.7500000000000001E-2</v>
      </c>
      <c r="G19" s="393" t="s">
        <v>179</v>
      </c>
      <c r="H19" s="394">
        <f t="shared" si="0"/>
        <v>0</v>
      </c>
      <c r="I19" s="394">
        <f>INT(I3*$F$19)</f>
        <v>0</v>
      </c>
      <c r="J19" s="394"/>
      <c r="K19" s="394"/>
      <c r="L19" s="394"/>
      <c r="M19" s="394"/>
      <c r="N19" s="394"/>
      <c r="O19" s="394"/>
      <c r="P19" s="394"/>
      <c r="Q19" s="394"/>
      <c r="R19" s="430" t="s">
        <v>219</v>
      </c>
    </row>
    <row r="20" spans="1:18" s="395" customFormat="1" ht="21" customHeight="1">
      <c r="A20" s="396"/>
      <c r="B20" s="396"/>
      <c r="C20" s="390" t="s">
        <v>202</v>
      </c>
      <c r="D20" s="391"/>
      <c r="E20" s="392" t="s">
        <v>178</v>
      </c>
      <c r="F20" s="404">
        <f>'총 괄'!F20</f>
        <v>0</v>
      </c>
      <c r="G20" s="393" t="s">
        <v>179</v>
      </c>
      <c r="H20" s="394">
        <f t="shared" si="0"/>
        <v>0</v>
      </c>
      <c r="I20" s="394">
        <f>INT((I3+I6+I9)*$F$20)</f>
        <v>0</v>
      </c>
      <c r="J20" s="394"/>
      <c r="K20" s="394"/>
      <c r="L20" s="394"/>
      <c r="M20" s="394"/>
      <c r="N20" s="394"/>
      <c r="O20" s="394"/>
      <c r="P20" s="394"/>
      <c r="Q20" s="394"/>
      <c r="R20" s="430" t="s">
        <v>196</v>
      </c>
    </row>
    <row r="21" spans="1:18" s="395" customFormat="1" ht="21" customHeight="1">
      <c r="A21" s="396"/>
      <c r="B21" s="396"/>
      <c r="C21" s="405" t="s">
        <v>203</v>
      </c>
      <c r="D21" s="406"/>
      <c r="E21" s="392" t="s">
        <v>178</v>
      </c>
      <c r="F21" s="397">
        <f>'총 괄'!F21</f>
        <v>3.2000000000000002E-3</v>
      </c>
      <c r="G21" s="393" t="s">
        <v>179</v>
      </c>
      <c r="H21" s="394">
        <f t="shared" si="0"/>
        <v>7558</v>
      </c>
      <c r="I21" s="394">
        <f>INT((I3+I6+I9)*$F$21)</f>
        <v>7558</v>
      </c>
      <c r="J21" s="394"/>
      <c r="K21" s="394"/>
      <c r="L21" s="394"/>
      <c r="M21" s="394"/>
      <c r="N21" s="394"/>
      <c r="O21" s="394"/>
      <c r="P21" s="394"/>
      <c r="Q21" s="394"/>
      <c r="R21" s="430" t="s">
        <v>196</v>
      </c>
    </row>
    <row r="22" spans="1:18" s="395" customFormat="1" ht="21" customHeight="1">
      <c r="A22" s="396"/>
      <c r="B22" s="396"/>
      <c r="C22" s="390" t="s">
        <v>204</v>
      </c>
      <c r="D22" s="391"/>
      <c r="E22" s="392" t="s">
        <v>178</v>
      </c>
      <c r="F22" s="397">
        <f>'총 괄'!F22</f>
        <v>5.5E-2</v>
      </c>
      <c r="G22" s="393" t="s">
        <v>179</v>
      </c>
      <c r="H22" s="394">
        <f t="shared" si="0"/>
        <v>0</v>
      </c>
      <c r="I22" s="394">
        <f>INT((I5+I8)*$F$22)+0</f>
        <v>0</v>
      </c>
      <c r="J22" s="394"/>
      <c r="K22" s="394"/>
      <c r="L22" s="394"/>
      <c r="M22" s="394"/>
      <c r="N22" s="394"/>
      <c r="O22" s="394"/>
      <c r="P22" s="394"/>
      <c r="Q22" s="394"/>
      <c r="R22" s="430" t="s">
        <v>205</v>
      </c>
    </row>
    <row r="23" spans="1:18" s="395" customFormat="1" ht="21" customHeight="1">
      <c r="A23" s="396"/>
      <c r="B23" s="396"/>
      <c r="C23" s="390" t="s">
        <v>206</v>
      </c>
      <c r="D23" s="391"/>
      <c r="E23" s="392" t="s">
        <v>178</v>
      </c>
      <c r="F23" s="404">
        <f>'총 괄'!F23</f>
        <v>6.0000000000000002E-5</v>
      </c>
      <c r="G23" s="393" t="s">
        <v>179</v>
      </c>
      <c r="H23" s="394">
        <f t="shared" ref="H23" si="1">SUM(I23:Q23)</f>
        <v>0</v>
      </c>
      <c r="I23" s="394">
        <f>INT((I5)*F23)</f>
        <v>0</v>
      </c>
      <c r="J23" s="394"/>
      <c r="K23" s="394"/>
      <c r="L23" s="394"/>
      <c r="M23" s="394"/>
      <c r="N23" s="394"/>
      <c r="O23" s="394"/>
      <c r="P23" s="394"/>
      <c r="Q23" s="394"/>
      <c r="R23" s="430"/>
    </row>
    <row r="24" spans="1:18" s="395" customFormat="1" ht="21" customHeight="1">
      <c r="A24" s="396"/>
      <c r="B24" s="396"/>
      <c r="C24" s="390" t="s">
        <v>207</v>
      </c>
      <c r="D24" s="391"/>
      <c r="E24" s="392" t="s">
        <v>178</v>
      </c>
      <c r="F24" s="397">
        <f>'총 괄'!F24</f>
        <v>8.9999999999999998E-4</v>
      </c>
      <c r="G24" s="393" t="s">
        <v>179</v>
      </c>
      <c r="H24" s="394">
        <f t="shared" ref="H24" si="2">SUM(I24:Q24)</f>
        <v>0</v>
      </c>
      <c r="I24" s="394">
        <f>INT((I5)*F24)</f>
        <v>0</v>
      </c>
      <c r="J24" s="394"/>
      <c r="K24" s="394"/>
      <c r="L24" s="394"/>
      <c r="M24" s="394"/>
      <c r="N24" s="394"/>
      <c r="O24" s="394"/>
      <c r="P24" s="394"/>
      <c r="Q24" s="394"/>
      <c r="R24" s="430"/>
    </row>
    <row r="25" spans="1:18" s="395" customFormat="1" ht="21" customHeight="1">
      <c r="A25" s="399"/>
      <c r="B25" s="396"/>
      <c r="C25" s="411" t="s">
        <v>208</v>
      </c>
      <c r="D25" s="412"/>
      <c r="E25" s="413"/>
      <c r="F25" s="413"/>
      <c r="G25" s="414"/>
      <c r="H25" s="394">
        <f t="shared" si="0"/>
        <v>2388631</v>
      </c>
      <c r="I25" s="394">
        <f>SUM(I9:I24)-I14</f>
        <v>2388631</v>
      </c>
      <c r="J25" s="394"/>
      <c r="K25" s="394"/>
      <c r="L25" s="394"/>
      <c r="M25" s="394"/>
      <c r="N25" s="394"/>
      <c r="O25" s="394"/>
      <c r="P25" s="394"/>
      <c r="Q25" s="394"/>
      <c r="R25" s="430"/>
    </row>
    <row r="26" spans="1:18" s="395" customFormat="1" ht="21" customHeight="1">
      <c r="A26" s="416" t="s">
        <v>209</v>
      </c>
      <c r="B26" s="417"/>
      <c r="C26" s="417"/>
      <c r="D26" s="417"/>
      <c r="E26" s="417"/>
      <c r="F26" s="417"/>
      <c r="G26" s="418"/>
      <c r="H26" s="394">
        <f t="shared" si="0"/>
        <v>2388631</v>
      </c>
      <c r="I26" s="394">
        <f>I5+I8+I25</f>
        <v>2388631</v>
      </c>
      <c r="J26" s="394"/>
      <c r="K26" s="394"/>
      <c r="L26" s="394"/>
      <c r="M26" s="394"/>
      <c r="N26" s="394"/>
      <c r="O26" s="394"/>
      <c r="P26" s="394"/>
      <c r="Q26" s="394"/>
      <c r="R26" s="430"/>
    </row>
    <row r="27" spans="1:18" s="395" customFormat="1" ht="21" customHeight="1">
      <c r="A27" s="390" t="s">
        <v>210</v>
      </c>
      <c r="B27" s="391"/>
      <c r="C27" s="391"/>
      <c r="D27" s="391"/>
      <c r="E27" s="392" t="s">
        <v>178</v>
      </c>
      <c r="F27" s="397">
        <f>'총 괄'!F27</f>
        <v>0.08</v>
      </c>
      <c r="G27" s="393" t="s">
        <v>179</v>
      </c>
      <c r="H27" s="394">
        <f t="shared" si="0"/>
        <v>191090</v>
      </c>
      <c r="I27" s="394">
        <f>INT(I26*$F$27)</f>
        <v>191090</v>
      </c>
      <c r="J27" s="394"/>
      <c r="K27" s="394"/>
      <c r="L27" s="394"/>
      <c r="M27" s="394"/>
      <c r="N27" s="394"/>
      <c r="O27" s="394"/>
      <c r="P27" s="394"/>
      <c r="Q27" s="394"/>
      <c r="R27" s="430" t="s">
        <v>211</v>
      </c>
    </row>
    <row r="28" spans="1:18" s="395" customFormat="1" ht="21" customHeight="1">
      <c r="A28" s="390" t="s">
        <v>212</v>
      </c>
      <c r="B28" s="391"/>
      <c r="C28" s="391"/>
      <c r="D28" s="391"/>
      <c r="E28" s="392" t="s">
        <v>178</v>
      </c>
      <c r="F28" s="397">
        <f>'총 괄'!F28</f>
        <v>0.15</v>
      </c>
      <c r="G28" s="393" t="s">
        <v>179</v>
      </c>
      <c r="H28" s="394">
        <f t="shared" si="0"/>
        <v>386958</v>
      </c>
      <c r="I28" s="394">
        <f>TRUNC((I5+I25+I27)*F28)</f>
        <v>386958</v>
      </c>
      <c r="J28" s="394"/>
      <c r="K28" s="394"/>
      <c r="L28" s="394"/>
      <c r="M28" s="394"/>
      <c r="N28" s="394"/>
      <c r="O28" s="394"/>
      <c r="P28" s="394"/>
      <c r="Q28" s="394"/>
      <c r="R28" s="430" t="s">
        <v>223</v>
      </c>
    </row>
    <row r="29" spans="1:18" s="395" customFormat="1" ht="21" customHeight="1">
      <c r="A29" s="416" t="s">
        <v>214</v>
      </c>
      <c r="B29" s="417"/>
      <c r="C29" s="417"/>
      <c r="D29" s="417"/>
      <c r="E29" s="417"/>
      <c r="F29" s="417"/>
      <c r="G29" s="418"/>
      <c r="H29" s="394">
        <f t="shared" si="0"/>
        <v>2966679</v>
      </c>
      <c r="I29" s="394">
        <f>SUM(I26:I28)</f>
        <v>2966679</v>
      </c>
      <c r="J29" s="394"/>
      <c r="K29" s="394"/>
      <c r="L29" s="394"/>
      <c r="M29" s="394"/>
      <c r="N29" s="394"/>
      <c r="O29" s="394"/>
      <c r="P29" s="394"/>
      <c r="Q29" s="394"/>
      <c r="R29" s="430"/>
    </row>
    <row r="30" spans="1:18" s="395" customFormat="1" ht="21" customHeight="1">
      <c r="A30" s="390" t="s">
        <v>215</v>
      </c>
      <c r="B30" s="391"/>
      <c r="C30" s="391"/>
      <c r="D30" s="391"/>
      <c r="E30" s="392" t="s">
        <v>178</v>
      </c>
      <c r="F30" s="404">
        <f>'총 괄'!F30</f>
        <v>0</v>
      </c>
      <c r="G30" s="393" t="s">
        <v>179</v>
      </c>
      <c r="H30" s="394">
        <f t="shared" si="0"/>
        <v>0</v>
      </c>
      <c r="I30" s="394"/>
      <c r="J30" s="394"/>
      <c r="K30" s="394"/>
      <c r="L30" s="394"/>
      <c r="M30" s="394"/>
      <c r="N30" s="394"/>
      <c r="O30" s="394"/>
      <c r="P30" s="394"/>
      <c r="Q30" s="394"/>
      <c r="R30" s="430"/>
    </row>
    <row r="31" spans="1:18" s="395" customFormat="1" ht="21" customHeight="1">
      <c r="A31" s="390" t="s">
        <v>216</v>
      </c>
      <c r="B31" s="391"/>
      <c r="C31" s="391"/>
      <c r="D31" s="391"/>
      <c r="E31" s="392" t="s">
        <v>178</v>
      </c>
      <c r="F31" s="397">
        <f>'총 괄'!F31</f>
        <v>0.1</v>
      </c>
      <c r="G31" s="393" t="s">
        <v>179</v>
      </c>
      <c r="H31" s="394">
        <f t="shared" si="0"/>
        <v>296000</v>
      </c>
      <c r="I31" s="394">
        <f>TRUNC(I29*$F$31,-3)+0</f>
        <v>296000</v>
      </c>
      <c r="J31" s="394"/>
      <c r="K31" s="394"/>
      <c r="L31" s="394"/>
      <c r="M31" s="394"/>
      <c r="N31" s="394"/>
      <c r="O31" s="394"/>
      <c r="P31" s="394"/>
      <c r="Q31" s="394"/>
      <c r="R31" s="430"/>
    </row>
    <row r="32" spans="1:18" s="395" customFormat="1" ht="21" customHeight="1">
      <c r="A32" s="416" t="s">
        <v>217</v>
      </c>
      <c r="B32" s="417"/>
      <c r="C32" s="417"/>
      <c r="D32" s="417"/>
      <c r="E32" s="417"/>
      <c r="F32" s="417"/>
      <c r="G32" s="418"/>
      <c r="H32" s="394">
        <f t="shared" si="0"/>
        <v>3262000</v>
      </c>
      <c r="I32" s="394">
        <f>TRUNC(SUM(I29:I31),-3)</f>
        <v>3262000</v>
      </c>
      <c r="J32" s="394"/>
      <c r="K32" s="394"/>
      <c r="L32" s="394"/>
      <c r="M32" s="394"/>
      <c r="N32" s="394"/>
      <c r="O32" s="394"/>
      <c r="P32" s="394"/>
      <c r="Q32" s="394"/>
      <c r="R32" s="430"/>
    </row>
    <row r="33" spans="1:18" s="395" customFormat="1" ht="21" customHeight="1">
      <c r="A33" s="416"/>
      <c r="B33" s="417"/>
      <c r="C33" s="417"/>
      <c r="D33" s="417"/>
      <c r="E33" s="417"/>
      <c r="F33" s="417"/>
      <c r="G33" s="418"/>
      <c r="H33" s="394"/>
      <c r="I33" s="394"/>
      <c r="J33" s="394"/>
      <c r="K33" s="394"/>
      <c r="L33" s="394"/>
      <c r="M33" s="394"/>
      <c r="N33" s="394"/>
      <c r="O33" s="394"/>
      <c r="P33" s="394"/>
      <c r="Q33" s="394"/>
      <c r="R33" s="430"/>
    </row>
    <row r="34" spans="1:18" s="395" customFormat="1" ht="21" customHeight="1">
      <c r="A34" s="416"/>
      <c r="B34" s="417"/>
      <c r="C34" s="417"/>
      <c r="D34" s="417"/>
      <c r="E34" s="417"/>
      <c r="F34" s="417"/>
      <c r="G34" s="418"/>
      <c r="H34" s="394"/>
      <c r="I34" s="394"/>
      <c r="J34" s="394"/>
      <c r="K34" s="394"/>
      <c r="L34" s="394"/>
      <c r="M34" s="394"/>
      <c r="N34" s="394"/>
      <c r="O34" s="394"/>
      <c r="P34" s="394"/>
      <c r="Q34" s="394"/>
      <c r="R34" s="430"/>
    </row>
    <row r="35" spans="1:18" s="395" customFormat="1" ht="21" customHeight="1">
      <c r="A35" s="390"/>
      <c r="B35" s="391"/>
      <c r="C35" s="391"/>
      <c r="D35" s="391"/>
      <c r="E35" s="392"/>
      <c r="F35" s="385"/>
      <c r="G35" s="393"/>
      <c r="H35" s="394"/>
      <c r="I35" s="394"/>
      <c r="J35" s="394"/>
      <c r="K35" s="394"/>
      <c r="L35" s="394"/>
      <c r="M35" s="394"/>
      <c r="N35" s="394"/>
      <c r="O35" s="394"/>
      <c r="P35" s="394"/>
      <c r="Q35" s="394"/>
      <c r="R35" s="430"/>
    </row>
    <row r="36" spans="1:18" s="395" customFormat="1" ht="21" customHeight="1">
      <c r="H36" s="422"/>
      <c r="I36" s="422"/>
      <c r="J36" s="422"/>
      <c r="K36" s="422"/>
      <c r="L36" s="422"/>
      <c r="M36" s="422"/>
      <c r="N36" s="422"/>
      <c r="O36" s="422"/>
      <c r="P36" s="422"/>
      <c r="Q36" s="422"/>
      <c r="R36" s="422"/>
    </row>
    <row r="37" spans="1:18" s="395" customFormat="1" ht="21" customHeight="1">
      <c r="H37" s="422"/>
      <c r="I37" s="422"/>
      <c r="J37" s="422"/>
      <c r="K37" s="422"/>
      <c r="L37" s="422"/>
      <c r="M37" s="422"/>
      <c r="N37" s="422"/>
      <c r="O37" s="422"/>
      <c r="P37" s="422"/>
      <c r="Q37" s="422"/>
      <c r="R37" s="422"/>
    </row>
    <row r="38" spans="1:18" ht="21" customHeight="1">
      <c r="I38" s="425"/>
      <c r="J38" s="425"/>
      <c r="K38" s="425"/>
    </row>
  </sheetData>
  <mergeCells count="36">
    <mergeCell ref="A32:G32"/>
    <mergeCell ref="A33:G33"/>
    <mergeCell ref="A34:G34"/>
    <mergeCell ref="A35:D35"/>
    <mergeCell ref="A26:G26"/>
    <mergeCell ref="A27:D27"/>
    <mergeCell ref="A28:D28"/>
    <mergeCell ref="A29:G29"/>
    <mergeCell ref="A30:D30"/>
    <mergeCell ref="A31:D31"/>
    <mergeCell ref="C20:D20"/>
    <mergeCell ref="C21:D21"/>
    <mergeCell ref="C22:D22"/>
    <mergeCell ref="C23:D23"/>
    <mergeCell ref="C24:D24"/>
    <mergeCell ref="C25:D25"/>
    <mergeCell ref="B9:B25"/>
    <mergeCell ref="C9:D9"/>
    <mergeCell ref="C10:D10"/>
    <mergeCell ref="C11:D11"/>
    <mergeCell ref="C12:C14"/>
    <mergeCell ref="C15:D15"/>
    <mergeCell ref="C16:D16"/>
    <mergeCell ref="C17:D17"/>
    <mergeCell ref="C18:D18"/>
    <mergeCell ref="C19:D19"/>
    <mergeCell ref="C1:D1"/>
    <mergeCell ref="A3:A25"/>
    <mergeCell ref="B3:B5"/>
    <mergeCell ref="C3:D3"/>
    <mergeCell ref="C4:D4"/>
    <mergeCell ref="C5:D5"/>
    <mergeCell ref="B6:B8"/>
    <mergeCell ref="C6:D6"/>
    <mergeCell ref="C7:D7"/>
    <mergeCell ref="C8:D8"/>
  </mergeCells>
  <phoneticPr fontId="4" type="noConversion"/>
  <printOptions horizontalCentered="1" verticalCentered="1"/>
  <pageMargins left="0.39370078740157483" right="0.39370078740157483" top="0.98425196850393704" bottom="0.59055118110236227" header="0.70866141732283472" footer="0"/>
  <pageSetup paperSize="9" scale="61" orientation="landscape" r:id="rId1"/>
  <headerFooter alignWithMargins="0">
    <oddHeader>&amp;C&amp;"휴먼각진옛체,굵게"&amp;26&amp;A  원   &amp;28가   계   산   서</oddHeader>
  </headerFooter>
  <colBreaks count="1" manualBreakCount="1">
    <brk id="18" max="3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39D99-20CE-4CA9-A384-FA01D9B46B12}">
  <dimension ref="A1:R38"/>
  <sheetViews>
    <sheetView view="pageBreakPreview" zoomScale="60" zoomScaleNormal="100" workbookViewId="0">
      <selection activeCell="AQ38" sqref="AQ38:AX43"/>
    </sheetView>
  </sheetViews>
  <sheetFormatPr defaultColWidth="9" defaultRowHeight="21" customHeight="1"/>
  <cols>
    <col min="1" max="3" width="6.625" style="423" customWidth="1"/>
    <col min="4" max="4" width="14.625" style="423" bestFit="1" customWidth="1"/>
    <col min="5" max="5" width="1.75" style="423" customWidth="1"/>
    <col min="6" max="6" width="10.125" style="423" bestFit="1" customWidth="1"/>
    <col min="7" max="7" width="1.5" style="423" customWidth="1"/>
    <col min="8" max="9" width="16.625" style="424" customWidth="1"/>
    <col min="10" max="15" width="16.625" style="424" hidden="1" customWidth="1"/>
    <col min="16" max="17" width="16.625" style="424" customWidth="1"/>
    <col min="18" max="18" width="107.375" style="424" customWidth="1"/>
    <col min="19" max="16384" width="9" style="423"/>
  </cols>
  <sheetData>
    <row r="1" spans="1:18" s="383" customFormat="1" ht="30" customHeight="1">
      <c r="A1" s="377" t="s">
        <v>165</v>
      </c>
      <c r="B1" s="377"/>
      <c r="C1" s="378">
        <f>H32</f>
        <v>2236000</v>
      </c>
      <c r="D1" s="378"/>
      <c r="E1" s="379"/>
      <c r="F1" s="377" t="s">
        <v>166</v>
      </c>
      <c r="G1" s="380"/>
      <c r="H1" s="427"/>
      <c r="I1" s="427">
        <v>0</v>
      </c>
      <c r="J1" s="381"/>
      <c r="K1" s="381"/>
      <c r="L1" s="381"/>
      <c r="M1" s="381"/>
      <c r="N1" s="381"/>
      <c r="O1" s="377"/>
      <c r="P1" s="377"/>
      <c r="Q1" s="377"/>
      <c r="R1" s="382"/>
    </row>
    <row r="2" spans="1:18" s="388" customFormat="1" ht="30" customHeight="1">
      <c r="A2" s="384" t="s">
        <v>167</v>
      </c>
      <c r="B2" s="385"/>
      <c r="C2" s="385"/>
      <c r="D2" s="385"/>
      <c r="E2" s="385"/>
      <c r="F2" s="385"/>
      <c r="G2" s="386"/>
      <c r="H2" s="387" t="s">
        <v>168</v>
      </c>
      <c r="I2" s="387" t="s">
        <v>171</v>
      </c>
      <c r="J2" s="387"/>
      <c r="K2" s="387"/>
      <c r="L2" s="387"/>
      <c r="M2" s="387"/>
      <c r="N2" s="387"/>
      <c r="O2" s="387"/>
      <c r="P2" s="387"/>
      <c r="Q2" s="387"/>
      <c r="R2" s="387" t="s">
        <v>172</v>
      </c>
    </row>
    <row r="3" spans="1:18" s="395" customFormat="1" ht="21" customHeight="1">
      <c r="A3" s="389" t="s">
        <v>173</v>
      </c>
      <c r="B3" s="389" t="s">
        <v>174</v>
      </c>
      <c r="C3" s="390" t="s">
        <v>175</v>
      </c>
      <c r="D3" s="391"/>
      <c r="E3" s="392" t="s">
        <v>176</v>
      </c>
      <c r="F3" s="385" t="s">
        <v>176</v>
      </c>
      <c r="G3" s="393" t="s">
        <v>176</v>
      </c>
      <c r="H3" s="394">
        <f t="shared" ref="H3:H32" si="0">SUM(I3:Q3)</f>
        <v>0</v>
      </c>
      <c r="I3" s="429"/>
      <c r="J3" s="429"/>
      <c r="K3" s="429"/>
      <c r="L3" s="429"/>
      <c r="M3" s="429"/>
      <c r="N3" s="429"/>
      <c r="O3" s="429"/>
      <c r="P3" s="429"/>
      <c r="Q3" s="429"/>
      <c r="R3" s="431"/>
    </row>
    <row r="4" spans="1:18" s="395" customFormat="1" ht="21" customHeight="1">
      <c r="A4" s="396"/>
      <c r="B4" s="396"/>
      <c r="C4" s="390" t="s">
        <v>177</v>
      </c>
      <c r="D4" s="391"/>
      <c r="E4" s="392" t="s">
        <v>178</v>
      </c>
      <c r="F4" s="397">
        <f>'총 괄'!F4</f>
        <v>0.191</v>
      </c>
      <c r="G4" s="393" t="s">
        <v>179</v>
      </c>
      <c r="H4" s="394">
        <f t="shared" si="0"/>
        <v>0</v>
      </c>
      <c r="I4" s="394">
        <f>INT(I3*$F$4)</f>
        <v>0</v>
      </c>
      <c r="J4" s="394"/>
      <c r="K4" s="394"/>
      <c r="L4" s="394"/>
      <c r="M4" s="394"/>
      <c r="N4" s="394"/>
      <c r="O4" s="394"/>
      <c r="P4" s="394"/>
      <c r="Q4" s="394"/>
      <c r="R4" s="431"/>
    </row>
    <row r="5" spans="1:18" s="395" customFormat="1" ht="21" customHeight="1">
      <c r="A5" s="396"/>
      <c r="B5" s="399"/>
      <c r="C5" s="390" t="s">
        <v>181</v>
      </c>
      <c r="D5" s="391"/>
      <c r="E5" s="392"/>
      <c r="F5" s="385"/>
      <c r="G5" s="393"/>
      <c r="H5" s="394">
        <f t="shared" si="0"/>
        <v>0</v>
      </c>
      <c r="I5" s="394">
        <f>I3+I4</f>
        <v>0</v>
      </c>
      <c r="J5" s="394"/>
      <c r="K5" s="394"/>
      <c r="L5" s="394"/>
      <c r="M5" s="394"/>
      <c r="N5" s="394"/>
      <c r="O5" s="394"/>
      <c r="P5" s="394"/>
      <c r="Q5" s="394"/>
      <c r="R5" s="431"/>
    </row>
    <row r="6" spans="1:18" s="395" customFormat="1" ht="21" customHeight="1">
      <c r="A6" s="396"/>
      <c r="B6" s="389" t="s">
        <v>182</v>
      </c>
      <c r="C6" s="390" t="s">
        <v>183</v>
      </c>
      <c r="D6" s="391"/>
      <c r="E6" s="392"/>
      <c r="F6" s="385"/>
      <c r="G6" s="393"/>
      <c r="H6" s="394">
        <f t="shared" si="0"/>
        <v>0</v>
      </c>
      <c r="I6" s="429"/>
      <c r="J6" s="429"/>
      <c r="K6" s="429"/>
      <c r="L6" s="429"/>
      <c r="M6" s="429"/>
      <c r="N6" s="429"/>
      <c r="O6" s="429"/>
      <c r="P6" s="429"/>
      <c r="Q6" s="429"/>
      <c r="R6" s="431"/>
    </row>
    <row r="7" spans="1:18" s="395" customFormat="1" ht="21" customHeight="1">
      <c r="A7" s="396"/>
      <c r="B7" s="396"/>
      <c r="C7" s="390" t="s">
        <v>184</v>
      </c>
      <c r="D7" s="391"/>
      <c r="E7" s="392"/>
      <c r="F7" s="385"/>
      <c r="G7" s="393"/>
      <c r="H7" s="394">
        <f t="shared" si="0"/>
        <v>0</v>
      </c>
      <c r="I7" s="394">
        <v>0</v>
      </c>
      <c r="J7" s="394"/>
      <c r="K7" s="394"/>
      <c r="L7" s="394"/>
      <c r="M7" s="394"/>
      <c r="N7" s="394"/>
      <c r="O7" s="394"/>
      <c r="P7" s="394"/>
      <c r="Q7" s="394"/>
      <c r="R7" s="431"/>
    </row>
    <row r="8" spans="1:18" s="395" customFormat="1" ht="21" customHeight="1">
      <c r="A8" s="396"/>
      <c r="B8" s="399"/>
      <c r="C8" s="390" t="s">
        <v>185</v>
      </c>
      <c r="D8" s="391"/>
      <c r="E8" s="392"/>
      <c r="F8" s="385"/>
      <c r="G8" s="393"/>
      <c r="H8" s="394">
        <f t="shared" si="0"/>
        <v>0</v>
      </c>
      <c r="I8" s="394">
        <f>I6+I7</f>
        <v>0</v>
      </c>
      <c r="J8" s="394"/>
      <c r="K8" s="394"/>
      <c r="L8" s="394"/>
      <c r="M8" s="394"/>
      <c r="N8" s="394"/>
      <c r="O8" s="394"/>
      <c r="P8" s="394"/>
      <c r="Q8" s="394"/>
      <c r="R8" s="431"/>
    </row>
    <row r="9" spans="1:18" s="395" customFormat="1" ht="21" customHeight="1">
      <c r="A9" s="396"/>
      <c r="B9" s="389" t="s">
        <v>186</v>
      </c>
      <c r="C9" s="390" t="s">
        <v>187</v>
      </c>
      <c r="D9" s="391"/>
      <c r="E9" s="392"/>
      <c r="F9" s="385"/>
      <c r="G9" s="393"/>
      <c r="H9" s="394">
        <f t="shared" si="0"/>
        <v>0</v>
      </c>
      <c r="I9" s="429"/>
      <c r="J9" s="429"/>
      <c r="K9" s="429"/>
      <c r="L9" s="429"/>
      <c r="M9" s="429"/>
      <c r="N9" s="429"/>
      <c r="O9" s="429"/>
      <c r="P9" s="429"/>
      <c r="Q9" s="429"/>
      <c r="R9" s="431"/>
    </row>
    <row r="10" spans="1:18" s="395" customFormat="1" ht="21" customHeight="1">
      <c r="A10" s="396"/>
      <c r="B10" s="396"/>
      <c r="C10" s="390" t="s">
        <v>188</v>
      </c>
      <c r="D10" s="391"/>
      <c r="E10" s="392" t="s">
        <v>178</v>
      </c>
      <c r="F10" s="397">
        <f>'총 괄'!F10</f>
        <v>3.56E-2</v>
      </c>
      <c r="G10" s="393" t="s">
        <v>179</v>
      </c>
      <c r="H10" s="394">
        <f t="shared" si="0"/>
        <v>0</v>
      </c>
      <c r="I10" s="394">
        <f>INT(I5*$F$10)</f>
        <v>0</v>
      </c>
      <c r="J10" s="394"/>
      <c r="K10" s="394"/>
      <c r="L10" s="394"/>
      <c r="M10" s="394"/>
      <c r="N10" s="394"/>
      <c r="O10" s="394"/>
      <c r="P10" s="394"/>
      <c r="Q10" s="394"/>
      <c r="R10" s="431"/>
    </row>
    <row r="11" spans="1:18" s="395" customFormat="1" ht="21" customHeight="1">
      <c r="A11" s="396"/>
      <c r="B11" s="396"/>
      <c r="C11" s="390" t="s">
        <v>190</v>
      </c>
      <c r="D11" s="391"/>
      <c r="E11" s="392" t="s">
        <v>178</v>
      </c>
      <c r="F11" s="397">
        <f>'총 괄'!F11</f>
        <v>1.01E-2</v>
      </c>
      <c r="G11" s="393" t="s">
        <v>179</v>
      </c>
      <c r="H11" s="394">
        <f t="shared" si="0"/>
        <v>0</v>
      </c>
      <c r="I11" s="394">
        <f>INT(I5*$F$11)</f>
        <v>0</v>
      </c>
      <c r="J11" s="394"/>
      <c r="K11" s="394"/>
      <c r="L11" s="394"/>
      <c r="M11" s="394"/>
      <c r="N11" s="394"/>
      <c r="O11" s="394"/>
      <c r="P11" s="394"/>
      <c r="Q11" s="394"/>
      <c r="R11" s="431"/>
    </row>
    <row r="12" spans="1:18" s="395" customFormat="1" ht="21" customHeight="1">
      <c r="A12" s="396"/>
      <c r="B12" s="396"/>
      <c r="C12" s="400" t="s">
        <v>191</v>
      </c>
      <c r="D12" s="401" t="s">
        <v>192</v>
      </c>
      <c r="E12" s="392"/>
      <c r="F12" s="385"/>
      <c r="G12" s="393"/>
      <c r="H12" s="394">
        <f t="shared" si="0"/>
        <v>0</v>
      </c>
      <c r="I12" s="394"/>
      <c r="J12" s="394"/>
      <c r="K12" s="394"/>
      <c r="L12" s="394"/>
      <c r="M12" s="394"/>
      <c r="N12" s="394"/>
      <c r="O12" s="394"/>
      <c r="P12" s="394"/>
      <c r="Q12" s="394"/>
      <c r="R12" s="431"/>
    </row>
    <row r="13" spans="1:18" s="395" customFormat="1" ht="21" customHeight="1">
      <c r="A13" s="396"/>
      <c r="B13" s="396"/>
      <c r="C13" s="402"/>
      <c r="D13" s="401" t="s">
        <v>193</v>
      </c>
      <c r="E13" s="392" t="s">
        <v>178</v>
      </c>
      <c r="F13" s="397">
        <f>'총 괄'!F13</f>
        <v>3.15E-2</v>
      </c>
      <c r="G13" s="393" t="s">
        <v>179</v>
      </c>
      <c r="H13" s="394">
        <f t="shared" si="0"/>
        <v>0</v>
      </c>
      <c r="I13" s="394">
        <f>INT((I3+I8)*$F$13*1.2)</f>
        <v>0</v>
      </c>
      <c r="J13" s="394"/>
      <c r="K13" s="394"/>
      <c r="L13" s="394"/>
      <c r="M13" s="394"/>
      <c r="N13" s="394"/>
      <c r="O13" s="394"/>
      <c r="P13" s="394"/>
      <c r="Q13" s="394"/>
      <c r="R13" s="431"/>
    </row>
    <row r="14" spans="1:18" s="395" customFormat="1" ht="21" customHeight="1">
      <c r="A14" s="396"/>
      <c r="B14" s="396"/>
      <c r="C14" s="403"/>
      <c r="D14" s="401" t="s">
        <v>181</v>
      </c>
      <c r="E14" s="392"/>
      <c r="F14" s="385"/>
      <c r="G14" s="393"/>
      <c r="H14" s="394">
        <f t="shared" si="0"/>
        <v>0</v>
      </c>
      <c r="I14" s="394">
        <f>SUM(I12:I13)</f>
        <v>0</v>
      </c>
      <c r="J14" s="394"/>
      <c r="K14" s="394"/>
      <c r="L14" s="394"/>
      <c r="M14" s="394"/>
      <c r="N14" s="394"/>
      <c r="O14" s="394"/>
      <c r="P14" s="394"/>
      <c r="Q14" s="394"/>
      <c r="R14" s="431"/>
    </row>
    <row r="15" spans="1:18" s="395" customFormat="1" ht="21" customHeight="1">
      <c r="A15" s="396"/>
      <c r="B15" s="396"/>
      <c r="C15" s="390" t="s">
        <v>195</v>
      </c>
      <c r="D15" s="391"/>
      <c r="E15" s="392" t="s">
        <v>178</v>
      </c>
      <c r="F15" s="397">
        <f>'총 괄'!F15</f>
        <v>8.0000000000000002E-3</v>
      </c>
      <c r="G15" s="393" t="s">
        <v>179</v>
      </c>
      <c r="H15" s="394">
        <f t="shared" si="0"/>
        <v>0</v>
      </c>
      <c r="I15" s="394">
        <f>INT((I3+I6+I9)*$F$15)</f>
        <v>0</v>
      </c>
      <c r="J15" s="394"/>
      <c r="K15" s="394"/>
      <c r="L15" s="394"/>
      <c r="M15" s="394"/>
      <c r="N15" s="394"/>
      <c r="O15" s="394"/>
      <c r="P15" s="394"/>
      <c r="Q15" s="394"/>
      <c r="R15" s="431"/>
    </row>
    <row r="16" spans="1:18" s="395" customFormat="1" ht="21" customHeight="1">
      <c r="A16" s="396"/>
      <c r="B16" s="396"/>
      <c r="C16" s="390" t="s">
        <v>197</v>
      </c>
      <c r="D16" s="391"/>
      <c r="E16" s="392" t="s">
        <v>178</v>
      </c>
      <c r="F16" s="397">
        <f>'총 괄'!F16</f>
        <v>0</v>
      </c>
      <c r="G16" s="393" t="s">
        <v>179</v>
      </c>
      <c r="H16" s="394">
        <f t="shared" si="0"/>
        <v>0</v>
      </c>
      <c r="I16" s="394">
        <f>INT(I1*$F$16)</f>
        <v>0</v>
      </c>
      <c r="J16" s="394"/>
      <c r="K16" s="394"/>
      <c r="L16" s="394"/>
      <c r="M16" s="394"/>
      <c r="N16" s="394"/>
      <c r="O16" s="394"/>
      <c r="P16" s="394"/>
      <c r="Q16" s="394"/>
      <c r="R16" s="431"/>
    </row>
    <row r="17" spans="1:18" s="395" customFormat="1" ht="21" customHeight="1">
      <c r="A17" s="396"/>
      <c r="B17" s="396"/>
      <c r="C17" s="390" t="s">
        <v>198</v>
      </c>
      <c r="D17" s="391"/>
      <c r="E17" s="392" t="s">
        <v>178</v>
      </c>
      <c r="F17" s="397">
        <f>'총 괄'!F17</f>
        <v>3.5950000000000003E-2</v>
      </c>
      <c r="G17" s="393" t="s">
        <v>179</v>
      </c>
      <c r="H17" s="394">
        <f t="shared" si="0"/>
        <v>0</v>
      </c>
      <c r="I17" s="394">
        <f>INT(I3*$F$17)</f>
        <v>0</v>
      </c>
      <c r="J17" s="394"/>
      <c r="K17" s="394"/>
      <c r="L17" s="394"/>
      <c r="M17" s="394"/>
      <c r="N17" s="394"/>
      <c r="O17" s="394"/>
      <c r="P17" s="394"/>
      <c r="Q17" s="394"/>
      <c r="R17" s="431"/>
    </row>
    <row r="18" spans="1:18" s="395" customFormat="1" ht="21" customHeight="1">
      <c r="A18" s="396"/>
      <c r="B18" s="396"/>
      <c r="C18" s="390" t="s">
        <v>199</v>
      </c>
      <c r="D18" s="391"/>
      <c r="E18" s="392" t="s">
        <v>178</v>
      </c>
      <c r="F18" s="397">
        <f>'총 괄'!F18</f>
        <v>0.13140000000000002</v>
      </c>
      <c r="G18" s="393" t="s">
        <v>179</v>
      </c>
      <c r="H18" s="394">
        <f t="shared" si="0"/>
        <v>0</v>
      </c>
      <c r="I18" s="394">
        <f>INT(I17*$F$18)</f>
        <v>0</v>
      </c>
      <c r="J18" s="394"/>
      <c r="K18" s="394"/>
      <c r="L18" s="394"/>
      <c r="M18" s="394"/>
      <c r="N18" s="394"/>
      <c r="O18" s="394"/>
      <c r="P18" s="394"/>
      <c r="Q18" s="394"/>
      <c r="R18" s="431"/>
    </row>
    <row r="19" spans="1:18" s="395" customFormat="1" ht="21" customHeight="1">
      <c r="A19" s="396"/>
      <c r="B19" s="396"/>
      <c r="C19" s="390" t="s">
        <v>201</v>
      </c>
      <c r="D19" s="391"/>
      <c r="E19" s="392" t="s">
        <v>178</v>
      </c>
      <c r="F19" s="397">
        <f>'총 괄'!F19</f>
        <v>4.7500000000000001E-2</v>
      </c>
      <c r="G19" s="393" t="s">
        <v>179</v>
      </c>
      <c r="H19" s="394">
        <f t="shared" si="0"/>
        <v>0</v>
      </c>
      <c r="I19" s="394">
        <f>INT(I3*$F$19)</f>
        <v>0</v>
      </c>
      <c r="J19" s="394"/>
      <c r="K19" s="394"/>
      <c r="L19" s="394"/>
      <c r="M19" s="394"/>
      <c r="N19" s="394"/>
      <c r="O19" s="394"/>
      <c r="P19" s="394"/>
      <c r="Q19" s="394"/>
      <c r="R19" s="431"/>
    </row>
    <row r="20" spans="1:18" s="395" customFormat="1" ht="21" customHeight="1">
      <c r="A20" s="396"/>
      <c r="B20" s="396"/>
      <c r="C20" s="390" t="s">
        <v>202</v>
      </c>
      <c r="D20" s="391"/>
      <c r="E20" s="392" t="s">
        <v>178</v>
      </c>
      <c r="F20" s="404">
        <f>'총 괄'!F20</f>
        <v>0</v>
      </c>
      <c r="G20" s="393" t="s">
        <v>179</v>
      </c>
      <c r="H20" s="394">
        <f t="shared" si="0"/>
        <v>0</v>
      </c>
      <c r="I20" s="394">
        <f>INT((I3+I6+I9)*$F$20)</f>
        <v>0</v>
      </c>
      <c r="J20" s="394"/>
      <c r="K20" s="394"/>
      <c r="L20" s="394"/>
      <c r="M20" s="394"/>
      <c r="N20" s="394"/>
      <c r="O20" s="394"/>
      <c r="P20" s="394"/>
      <c r="Q20" s="394"/>
      <c r="R20" s="431"/>
    </row>
    <row r="21" spans="1:18" s="395" customFormat="1" ht="21" customHeight="1">
      <c r="A21" s="396"/>
      <c r="B21" s="396"/>
      <c r="C21" s="405" t="s">
        <v>203</v>
      </c>
      <c r="D21" s="406"/>
      <c r="E21" s="392" t="s">
        <v>178</v>
      </c>
      <c r="F21" s="397">
        <f>'총 괄'!F21</f>
        <v>3.2000000000000002E-3</v>
      </c>
      <c r="G21" s="393" t="s">
        <v>179</v>
      </c>
      <c r="H21" s="394">
        <f t="shared" si="0"/>
        <v>0</v>
      </c>
      <c r="I21" s="394">
        <f>INT((I3+I6+I9)*$F$21)</f>
        <v>0</v>
      </c>
      <c r="J21" s="394"/>
      <c r="K21" s="394"/>
      <c r="L21" s="394"/>
      <c r="M21" s="394"/>
      <c r="N21" s="394"/>
      <c r="O21" s="394"/>
      <c r="P21" s="394"/>
      <c r="Q21" s="394"/>
      <c r="R21" s="431"/>
    </row>
    <row r="22" spans="1:18" s="395" customFormat="1" ht="21" customHeight="1">
      <c r="A22" s="396"/>
      <c r="B22" s="396"/>
      <c r="C22" s="390" t="s">
        <v>204</v>
      </c>
      <c r="D22" s="391"/>
      <c r="E22" s="392" t="s">
        <v>178</v>
      </c>
      <c r="F22" s="397">
        <f>'총 괄'!F22</f>
        <v>5.5E-2</v>
      </c>
      <c r="G22" s="393" t="s">
        <v>179</v>
      </c>
      <c r="H22" s="394">
        <f t="shared" si="0"/>
        <v>0</v>
      </c>
      <c r="I22" s="394">
        <f>INT((I5+I8)*$F$22)+0</f>
        <v>0</v>
      </c>
      <c r="J22" s="394"/>
      <c r="K22" s="394"/>
      <c r="L22" s="394"/>
      <c r="M22" s="394"/>
      <c r="N22" s="394"/>
      <c r="O22" s="394"/>
      <c r="P22" s="394"/>
      <c r="Q22" s="394"/>
      <c r="R22" s="431"/>
    </row>
    <row r="23" spans="1:18" s="395" customFormat="1" ht="21" customHeight="1">
      <c r="A23" s="396"/>
      <c r="B23" s="396"/>
      <c r="C23" s="390" t="s">
        <v>224</v>
      </c>
      <c r="D23" s="391"/>
      <c r="E23" s="392" t="s">
        <v>178</v>
      </c>
      <c r="F23" s="413">
        <f>'총 괄'!F23</f>
        <v>6.0000000000000002E-5</v>
      </c>
      <c r="G23" s="393" t="s">
        <v>179</v>
      </c>
      <c r="H23" s="394">
        <f t="shared" ref="H23" si="1">SUM(I23:Q23)</f>
        <v>0</v>
      </c>
      <c r="I23" s="394"/>
      <c r="J23" s="394"/>
      <c r="K23" s="394"/>
      <c r="L23" s="394"/>
      <c r="M23" s="394"/>
      <c r="N23" s="394"/>
      <c r="O23" s="394"/>
      <c r="P23" s="394"/>
      <c r="Q23" s="394"/>
      <c r="R23" s="431"/>
    </row>
    <row r="24" spans="1:18" s="395" customFormat="1" ht="21" customHeight="1">
      <c r="A24" s="396"/>
      <c r="B24" s="396"/>
      <c r="C24" s="390" t="s">
        <v>225</v>
      </c>
      <c r="D24" s="391"/>
      <c r="E24" s="392" t="s">
        <v>178</v>
      </c>
      <c r="F24" s="413">
        <f>'총 괄'!F24</f>
        <v>8.9999999999999998E-4</v>
      </c>
      <c r="G24" s="393" t="s">
        <v>179</v>
      </c>
      <c r="H24" s="394">
        <f t="shared" ref="H24" si="2">SUM(I24:Q24)</f>
        <v>0</v>
      </c>
      <c r="I24" s="394"/>
      <c r="J24" s="394"/>
      <c r="K24" s="394"/>
      <c r="L24" s="394"/>
      <c r="M24" s="394"/>
      <c r="N24" s="394"/>
      <c r="O24" s="394"/>
      <c r="P24" s="394"/>
      <c r="Q24" s="394"/>
      <c r="R24" s="431"/>
    </row>
    <row r="25" spans="1:18" s="395" customFormat="1" ht="21" customHeight="1">
      <c r="A25" s="399"/>
      <c r="B25" s="396"/>
      <c r="C25" s="411" t="s">
        <v>208</v>
      </c>
      <c r="D25" s="412"/>
      <c r="E25" s="413"/>
      <c r="F25" s="413"/>
      <c r="G25" s="414"/>
      <c r="H25" s="394">
        <f t="shared" si="0"/>
        <v>0</v>
      </c>
      <c r="I25" s="394">
        <f>SUM(I9:O24)-I14</f>
        <v>0</v>
      </c>
      <c r="J25" s="394"/>
      <c r="K25" s="394"/>
      <c r="L25" s="394"/>
      <c r="M25" s="394"/>
      <c r="N25" s="394"/>
      <c r="O25" s="394"/>
      <c r="P25" s="394"/>
      <c r="Q25" s="394"/>
      <c r="R25" s="431"/>
    </row>
    <row r="26" spans="1:18" s="395" customFormat="1" ht="21" customHeight="1">
      <c r="A26" s="416" t="s">
        <v>209</v>
      </c>
      <c r="B26" s="417"/>
      <c r="C26" s="417"/>
      <c r="D26" s="417"/>
      <c r="E26" s="417"/>
      <c r="F26" s="417"/>
      <c r="G26" s="418"/>
      <c r="H26" s="394">
        <f t="shared" si="0"/>
        <v>0</v>
      </c>
      <c r="I26" s="394">
        <f>I5+I8+I25</f>
        <v>0</v>
      </c>
      <c r="J26" s="394"/>
      <c r="K26" s="394"/>
      <c r="L26" s="394"/>
      <c r="M26" s="394"/>
      <c r="N26" s="394"/>
      <c r="O26" s="394"/>
      <c r="P26" s="394"/>
      <c r="Q26" s="394"/>
      <c r="R26" s="431"/>
    </row>
    <row r="27" spans="1:18" s="395" customFormat="1" ht="21" customHeight="1">
      <c r="A27" s="390" t="s">
        <v>210</v>
      </c>
      <c r="B27" s="391"/>
      <c r="C27" s="391"/>
      <c r="D27" s="391"/>
      <c r="E27" s="392" t="s">
        <v>178</v>
      </c>
      <c r="F27" s="397">
        <f>'총 괄'!F27</f>
        <v>0.08</v>
      </c>
      <c r="G27" s="393" t="s">
        <v>179</v>
      </c>
      <c r="H27" s="394">
        <f t="shared" si="0"/>
        <v>0</v>
      </c>
      <c r="I27" s="394">
        <f>INT(I26*$F$27)</f>
        <v>0</v>
      </c>
      <c r="J27" s="394"/>
      <c r="K27" s="394"/>
      <c r="L27" s="394"/>
      <c r="M27" s="394"/>
      <c r="N27" s="394"/>
      <c r="O27" s="394"/>
      <c r="P27" s="394"/>
      <c r="Q27" s="394"/>
      <c r="R27" s="431"/>
    </row>
    <row r="28" spans="1:18" s="395" customFormat="1" ht="21" customHeight="1">
      <c r="A28" s="390" t="s">
        <v>212</v>
      </c>
      <c r="B28" s="391"/>
      <c r="C28" s="391"/>
      <c r="D28" s="391"/>
      <c r="E28" s="392" t="s">
        <v>178</v>
      </c>
      <c r="F28" s="397">
        <f>'총 괄'!F28</f>
        <v>0.15</v>
      </c>
      <c r="G28" s="393" t="s">
        <v>179</v>
      </c>
      <c r="H28" s="432"/>
      <c r="I28" s="394">
        <f>TRUNC((I5+I25+I27)*$F28+(I26+I27),-4)-(I26+I27)</f>
        <v>0</v>
      </c>
      <c r="J28" s="394"/>
      <c r="K28" s="394"/>
      <c r="L28" s="394"/>
      <c r="M28" s="394"/>
      <c r="N28" s="394"/>
      <c r="O28" s="394"/>
      <c r="P28" s="394"/>
      <c r="Q28" s="394"/>
      <c r="R28" s="431"/>
    </row>
    <row r="29" spans="1:18" s="395" customFormat="1" ht="21" customHeight="1">
      <c r="A29" s="416" t="s">
        <v>214</v>
      </c>
      <c r="B29" s="417"/>
      <c r="C29" s="417"/>
      <c r="D29" s="417"/>
      <c r="E29" s="417"/>
      <c r="F29" s="417"/>
      <c r="G29" s="418"/>
      <c r="H29" s="394">
        <f t="shared" si="0"/>
        <v>0</v>
      </c>
      <c r="I29" s="394">
        <f>SUM(I26:I28)</f>
        <v>0</v>
      </c>
      <c r="J29" s="394"/>
      <c r="K29" s="394"/>
      <c r="L29" s="394"/>
      <c r="M29" s="394"/>
      <c r="N29" s="394"/>
      <c r="O29" s="394"/>
      <c r="P29" s="394"/>
      <c r="Q29" s="394"/>
      <c r="R29" s="431"/>
    </row>
    <row r="30" spans="1:18" s="395" customFormat="1" ht="21" customHeight="1">
      <c r="A30" s="390" t="s">
        <v>215</v>
      </c>
      <c r="B30" s="391"/>
      <c r="C30" s="391"/>
      <c r="D30" s="391"/>
      <c r="E30" s="392" t="s">
        <v>178</v>
      </c>
      <c r="F30" s="404">
        <f>'총 괄'!F30</f>
        <v>0</v>
      </c>
      <c r="G30" s="393" t="s">
        <v>179</v>
      </c>
      <c r="H30" s="394">
        <f t="shared" si="0"/>
        <v>2033680</v>
      </c>
      <c r="I30" s="394">
        <f>내역서!G26</f>
        <v>2033680</v>
      </c>
      <c r="J30" s="394"/>
      <c r="K30" s="394"/>
      <c r="L30" s="394"/>
      <c r="M30" s="394"/>
      <c r="N30" s="394"/>
      <c r="O30" s="394"/>
      <c r="P30" s="394"/>
      <c r="Q30" s="394"/>
      <c r="R30" s="431"/>
    </row>
    <row r="31" spans="1:18" s="395" customFormat="1" ht="21" customHeight="1">
      <c r="A31" s="390" t="s">
        <v>216</v>
      </c>
      <c r="B31" s="391"/>
      <c r="C31" s="391"/>
      <c r="D31" s="391"/>
      <c r="E31" s="392" t="s">
        <v>178</v>
      </c>
      <c r="F31" s="397">
        <f>'총 괄'!F31</f>
        <v>0.1</v>
      </c>
      <c r="G31" s="393" t="s">
        <v>179</v>
      </c>
      <c r="H31" s="394">
        <f t="shared" si="0"/>
        <v>203000</v>
      </c>
      <c r="I31" s="394">
        <f>TRUNC(I30*$F$31,-3)+0</f>
        <v>203000</v>
      </c>
      <c r="J31" s="394"/>
      <c r="K31" s="394"/>
      <c r="L31" s="394"/>
      <c r="M31" s="394"/>
      <c r="N31" s="394"/>
      <c r="O31" s="394"/>
      <c r="P31" s="394"/>
      <c r="Q31" s="394"/>
      <c r="R31" s="431"/>
    </row>
    <row r="32" spans="1:18" s="395" customFormat="1" ht="21" customHeight="1">
      <c r="A32" s="416" t="s">
        <v>217</v>
      </c>
      <c r="B32" s="417"/>
      <c r="C32" s="417"/>
      <c r="D32" s="417"/>
      <c r="E32" s="417"/>
      <c r="F32" s="417"/>
      <c r="G32" s="418"/>
      <c r="H32" s="394">
        <f t="shared" si="0"/>
        <v>2236000</v>
      </c>
      <c r="I32" s="394">
        <f>TRUNC(SUM(I29:O31),-3)</f>
        <v>2236000</v>
      </c>
      <c r="J32" s="394"/>
      <c r="K32" s="394"/>
      <c r="L32" s="394"/>
      <c r="M32" s="394"/>
      <c r="N32" s="394"/>
      <c r="O32" s="394"/>
      <c r="P32" s="394"/>
      <c r="Q32" s="394"/>
      <c r="R32" s="431"/>
    </row>
    <row r="33" spans="1:18" s="395" customFormat="1" ht="21" customHeight="1">
      <c r="A33" s="416"/>
      <c r="B33" s="417"/>
      <c r="C33" s="417"/>
      <c r="D33" s="417"/>
      <c r="E33" s="417"/>
      <c r="F33" s="417"/>
      <c r="G33" s="418"/>
      <c r="H33" s="394"/>
      <c r="I33" s="394"/>
      <c r="J33" s="394"/>
      <c r="K33" s="394"/>
      <c r="L33" s="394"/>
      <c r="M33" s="394"/>
      <c r="N33" s="394"/>
      <c r="O33" s="394"/>
      <c r="P33" s="394"/>
      <c r="Q33" s="394"/>
      <c r="R33" s="431"/>
    </row>
    <row r="34" spans="1:18" s="395" customFormat="1" ht="21" customHeight="1">
      <c r="A34" s="416"/>
      <c r="B34" s="417"/>
      <c r="C34" s="417"/>
      <c r="D34" s="417"/>
      <c r="E34" s="417"/>
      <c r="F34" s="417"/>
      <c r="G34" s="418"/>
      <c r="H34" s="394"/>
      <c r="I34" s="394"/>
      <c r="J34" s="394"/>
      <c r="K34" s="394"/>
      <c r="L34" s="394"/>
      <c r="M34" s="394"/>
      <c r="N34" s="394"/>
      <c r="O34" s="394"/>
      <c r="P34" s="394"/>
      <c r="Q34" s="394"/>
      <c r="R34" s="430"/>
    </row>
    <row r="35" spans="1:18" s="395" customFormat="1" ht="21" customHeight="1">
      <c r="A35" s="390"/>
      <c r="B35" s="391"/>
      <c r="C35" s="391"/>
      <c r="D35" s="391"/>
      <c r="E35" s="392"/>
      <c r="F35" s="385"/>
      <c r="G35" s="393"/>
      <c r="H35" s="394"/>
      <c r="I35" s="394"/>
      <c r="J35" s="394"/>
      <c r="K35" s="394"/>
      <c r="L35" s="394"/>
      <c r="M35" s="394"/>
      <c r="N35" s="394"/>
      <c r="O35" s="394"/>
      <c r="P35" s="394"/>
      <c r="Q35" s="394"/>
      <c r="R35" s="430"/>
    </row>
    <row r="36" spans="1:18" s="395" customFormat="1" ht="21" customHeight="1">
      <c r="H36" s="422"/>
      <c r="I36" s="422"/>
      <c r="J36" s="422"/>
      <c r="K36" s="422"/>
      <c r="L36" s="422"/>
      <c r="M36" s="422"/>
      <c r="N36" s="422"/>
      <c r="O36" s="422"/>
      <c r="P36" s="422"/>
      <c r="Q36" s="422"/>
      <c r="R36" s="422"/>
    </row>
    <row r="37" spans="1:18" s="395" customFormat="1" ht="21" customHeight="1">
      <c r="H37" s="422"/>
      <c r="I37" s="422"/>
      <c r="J37" s="422"/>
      <c r="K37" s="422"/>
      <c r="L37" s="422"/>
      <c r="M37" s="422"/>
      <c r="N37" s="422"/>
      <c r="O37" s="422"/>
      <c r="P37" s="422"/>
      <c r="Q37" s="422"/>
      <c r="R37" s="422"/>
    </row>
    <row r="38" spans="1:18" ht="21" customHeight="1">
      <c r="I38" s="425"/>
      <c r="J38" s="425"/>
      <c r="K38" s="425"/>
    </row>
  </sheetData>
  <mergeCells count="36">
    <mergeCell ref="A32:G32"/>
    <mergeCell ref="A33:G33"/>
    <mergeCell ref="A34:G34"/>
    <mergeCell ref="A35:D35"/>
    <mergeCell ref="A26:G26"/>
    <mergeCell ref="A27:D27"/>
    <mergeCell ref="A28:D28"/>
    <mergeCell ref="A29:G29"/>
    <mergeCell ref="A30:D30"/>
    <mergeCell ref="A31:D31"/>
    <mergeCell ref="C20:D20"/>
    <mergeCell ref="C21:D21"/>
    <mergeCell ref="C22:D22"/>
    <mergeCell ref="C23:D23"/>
    <mergeCell ref="C24:D24"/>
    <mergeCell ref="C25:D25"/>
    <mergeCell ref="B9:B25"/>
    <mergeCell ref="C9:D9"/>
    <mergeCell ref="C10:D10"/>
    <mergeCell ref="C11:D11"/>
    <mergeCell ref="C12:C14"/>
    <mergeCell ref="C15:D15"/>
    <mergeCell ref="C16:D16"/>
    <mergeCell ref="C17:D17"/>
    <mergeCell ref="C18:D18"/>
    <mergeCell ref="C19:D19"/>
    <mergeCell ref="C1:D1"/>
    <mergeCell ref="A3:A25"/>
    <mergeCell ref="B3:B5"/>
    <mergeCell ref="C3:D3"/>
    <mergeCell ref="C4:D4"/>
    <mergeCell ref="C5:D5"/>
    <mergeCell ref="B6:B8"/>
    <mergeCell ref="C6:D6"/>
    <mergeCell ref="C7:D7"/>
    <mergeCell ref="C8:D8"/>
  </mergeCells>
  <phoneticPr fontId="4" type="noConversion"/>
  <printOptions horizontalCentered="1" verticalCentered="1"/>
  <pageMargins left="0.39370078740157483" right="0.39370078740157483" top="0.98425196850393704" bottom="0.59055118110236227" header="0.70866141732283472" footer="0"/>
  <pageSetup paperSize="9" scale="61" orientation="landscape" r:id="rId1"/>
  <headerFooter alignWithMargins="0">
    <oddHeader>&amp;C&amp;"휴먼각진옛체,굵게"&amp;26&amp;A  원   &amp;28가   계   산   서</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50FBD-E303-4CA8-9ABE-58F952C1A455}">
  <sheetPr>
    <tabColor rgb="FFFFC000"/>
  </sheetPr>
  <dimension ref="A1:N159"/>
  <sheetViews>
    <sheetView view="pageBreakPreview" topLeftCell="B1" zoomScaleNormal="100" zoomScaleSheetLayoutView="100" workbookViewId="0">
      <selection activeCell="AQ38" sqref="AQ38:AX43"/>
    </sheetView>
  </sheetViews>
  <sheetFormatPr defaultColWidth="10" defaultRowHeight="30" customHeight="1"/>
  <cols>
    <col min="1" max="1" width="14.375" style="388" hidden="1" customWidth="1"/>
    <col min="2" max="2" width="32.375" style="515" customWidth="1"/>
    <col min="3" max="3" width="34.625" style="515" customWidth="1"/>
    <col min="4" max="4" width="15.5" style="434" customWidth="1"/>
    <col min="5" max="5" width="5.375" style="435" customWidth="1"/>
    <col min="6" max="6" width="14.375" style="436" customWidth="1"/>
    <col min="7" max="7" width="16.625" style="436" customWidth="1"/>
    <col min="8" max="8" width="14.375" style="436" customWidth="1"/>
    <col min="9" max="9" width="16.625" style="436" customWidth="1"/>
    <col min="10" max="10" width="14.375" style="436" customWidth="1"/>
    <col min="11" max="11" width="16.625" style="436" customWidth="1"/>
    <col min="12" max="12" width="14.375" style="436" customWidth="1"/>
    <col min="13" max="13" width="16.625" style="436" customWidth="1"/>
    <col min="14" max="14" width="7" style="437" customWidth="1"/>
    <col min="15" max="15" width="10" style="438"/>
    <col min="16" max="16" width="16.125" style="438" bestFit="1" customWidth="1"/>
    <col min="17" max="16384" width="10" style="438"/>
  </cols>
  <sheetData>
    <row r="1" spans="1:14" ht="45" customHeight="1">
      <c r="B1" s="383" t="str">
        <f>"◈. 사 업 명 : "&amp;[1]수지예산서!F3</f>
        <v>◈. 사 업 명 : 장하지구 수리시설정비사업</v>
      </c>
      <c r="C1" s="433"/>
    </row>
    <row r="2" spans="1:14" s="443" customFormat="1" ht="32.1" customHeight="1">
      <c r="A2" s="388"/>
      <c r="B2" s="439" t="s">
        <v>226</v>
      </c>
      <c r="C2" s="439" t="s">
        <v>227</v>
      </c>
      <c r="D2" s="439" t="s">
        <v>228</v>
      </c>
      <c r="E2" s="440" t="s">
        <v>229</v>
      </c>
      <c r="F2" s="441" t="s">
        <v>230</v>
      </c>
      <c r="G2" s="441"/>
      <c r="H2" s="441" t="s">
        <v>231</v>
      </c>
      <c r="I2" s="441"/>
      <c r="J2" s="441" t="s">
        <v>232</v>
      </c>
      <c r="K2" s="441"/>
      <c r="L2" s="441" t="s">
        <v>233</v>
      </c>
      <c r="M2" s="441"/>
      <c r="N2" s="442" t="s">
        <v>234</v>
      </c>
    </row>
    <row r="3" spans="1:14" s="443" customFormat="1" ht="32.1" customHeight="1">
      <c r="A3" s="388"/>
      <c r="B3" s="439"/>
      <c r="C3" s="439"/>
      <c r="D3" s="439"/>
      <c r="E3" s="440"/>
      <c r="F3" s="444" t="s">
        <v>235</v>
      </c>
      <c r="G3" s="444" t="s">
        <v>236</v>
      </c>
      <c r="H3" s="444" t="s">
        <v>235</v>
      </c>
      <c r="I3" s="444" t="s">
        <v>236</v>
      </c>
      <c r="J3" s="444" t="s">
        <v>235</v>
      </c>
      <c r="K3" s="444" t="s">
        <v>236</v>
      </c>
      <c r="L3" s="444" t="s">
        <v>235</v>
      </c>
      <c r="M3" s="444" t="s">
        <v>236</v>
      </c>
      <c r="N3" s="442"/>
    </row>
    <row r="4" spans="1:14" ht="30" customHeight="1">
      <c r="A4" s="388" t="s">
        <v>237</v>
      </c>
      <c r="B4" s="445" t="str">
        <f>IF($A4="","",VLOOKUP($A4,$A$50:$N$429,2,FALSE))</f>
        <v>1. 장하지구 수리시설정비사업</v>
      </c>
      <c r="C4" s="445"/>
      <c r="D4" s="446"/>
      <c r="E4" s="447"/>
      <c r="F4" s="448"/>
      <c r="G4" s="449">
        <f>IF($A4="","",VLOOKUP($A4,$A$50:$N$429,7,FALSE))</f>
        <v>64192036</v>
      </c>
      <c r="H4" s="448"/>
      <c r="I4" s="448">
        <f>IF($A4="","",VLOOKUP($A4,$A$50:$N$429,9,FALSE))</f>
        <v>33378796</v>
      </c>
      <c r="J4" s="448"/>
      <c r="K4" s="448">
        <f>IF($A4="","",VLOOKUP($A4,$A$50:$N$429,11,FALSE))</f>
        <v>23970755</v>
      </c>
      <c r="L4" s="448"/>
      <c r="M4" s="448">
        <f>IF($A4="","",VLOOKUP($A4,$A$50:$N$429,13,FALSE))</f>
        <v>6842485</v>
      </c>
      <c r="N4" s="450"/>
    </row>
    <row r="5" spans="1:14" ht="30" customHeight="1">
      <c r="A5" s="388" t="s">
        <v>238</v>
      </c>
      <c r="B5" s="445" t="str">
        <f>IF($A5="","",VLOOKUP($A5,$A$50:$N$429,2,FALSE))</f>
        <v>2. 부대공사</v>
      </c>
      <c r="C5" s="445"/>
      <c r="D5" s="446"/>
      <c r="E5" s="447"/>
      <c r="F5" s="448"/>
      <c r="G5" s="449">
        <f>IF($A5="","",VLOOKUP($A5,$A$50:$N$429,7,FALSE))</f>
        <v>2362176</v>
      </c>
      <c r="H5" s="448"/>
      <c r="I5" s="448">
        <f>IF($A5="","",VLOOKUP($A5,$A$50:$N$429,9,FALSE))</f>
        <v>0</v>
      </c>
      <c r="J5" s="448"/>
      <c r="K5" s="448">
        <f>IF($A5="","",VLOOKUP($A5,$A$50:$N$429,11,FALSE))</f>
        <v>0</v>
      </c>
      <c r="L5" s="448"/>
      <c r="M5" s="448">
        <f>IF($A5="","",VLOOKUP($A5,$A$50:$N$429,13,FALSE))</f>
        <v>2362176</v>
      </c>
      <c r="N5" s="450"/>
    </row>
    <row r="6" spans="1:14" ht="30" customHeight="1">
      <c r="B6" s="445" t="str">
        <f>IF($A6="","",VLOOKUP($A6,$A$50:$N$429,2,FALSE))</f>
        <v/>
      </c>
      <c r="C6" s="445"/>
      <c r="D6" s="446"/>
      <c r="E6" s="447"/>
      <c r="F6" s="448"/>
      <c r="G6" s="449" t="str">
        <f>IF($A6="","",VLOOKUP($A6,$A$74:$N$429,7,FALSE))</f>
        <v/>
      </c>
      <c r="H6" s="448"/>
      <c r="I6" s="448" t="str">
        <f>IF($A6="","",VLOOKUP($A6,$A$74:$N$429,9,FALSE))</f>
        <v/>
      </c>
      <c r="J6" s="448"/>
      <c r="K6" s="448" t="str">
        <f>IF($A6="","",VLOOKUP($A6,$A$74:$N$429,11,FALSE))</f>
        <v/>
      </c>
      <c r="L6" s="448"/>
      <c r="M6" s="448" t="str">
        <f>IF($A6="","",VLOOKUP($A6,$A$74:$N$429,13,FALSE))</f>
        <v/>
      </c>
      <c r="N6" s="450"/>
    </row>
    <row r="7" spans="1:14" ht="30" customHeight="1">
      <c r="B7" s="445" t="s">
        <v>239</v>
      </c>
      <c r="C7" s="445"/>
      <c r="D7" s="446"/>
      <c r="E7" s="447"/>
      <c r="F7" s="448"/>
      <c r="G7" s="449">
        <f>IF(SUM(G4,G5,G6)=I7+K7+M7,I7+K7+M7,"^..^")</f>
        <v>66554212</v>
      </c>
      <c r="H7" s="448"/>
      <c r="I7" s="448">
        <f>SUM(I4,I5,I6)</f>
        <v>33378796</v>
      </c>
      <c r="J7" s="448"/>
      <c r="K7" s="448">
        <f>SUM(K4,K5,K6)</f>
        <v>23970755</v>
      </c>
      <c r="L7" s="448"/>
      <c r="M7" s="448">
        <f>SUM(M4,M5,M6)</f>
        <v>9204661</v>
      </c>
      <c r="N7" s="450"/>
    </row>
    <row r="8" spans="1:14" ht="30" hidden="1" customHeight="1">
      <c r="B8" s="445" t="s">
        <v>240</v>
      </c>
      <c r="C8" s="445"/>
      <c r="D8" s="451">
        <f>제경비적용기준!Y12%</f>
        <v>0.191</v>
      </c>
      <c r="E8" s="447"/>
      <c r="F8" s="448"/>
      <c r="G8" s="449">
        <f>TRUNC(직접노무비*D8)</f>
        <v>6375350</v>
      </c>
      <c r="H8" s="392" t="str">
        <f>" (직접노무비) * "&amp;D8*100&amp;"%"</f>
        <v xml:space="preserve"> (직접노무비) * 19.1%</v>
      </c>
      <c r="I8" s="452"/>
      <c r="J8" s="452"/>
      <c r="K8" s="452"/>
      <c r="L8" s="452"/>
      <c r="M8" s="452"/>
      <c r="N8" s="453"/>
    </row>
    <row r="9" spans="1:14" ht="30" hidden="1" customHeight="1">
      <c r="B9" s="445" t="s">
        <v>241</v>
      </c>
      <c r="C9" s="445"/>
      <c r="D9" s="451">
        <f>제경비적용기준!A50%</f>
        <v>3.56E-2</v>
      </c>
      <c r="E9" s="447"/>
      <c r="F9" s="448"/>
      <c r="G9" s="449">
        <f>TRUNC((직접노무비+간접노무비)*D9)</f>
        <v>1415247</v>
      </c>
      <c r="H9" s="392" t="str">
        <f>" (노무비) * "&amp;D9*100&amp;"%"</f>
        <v xml:space="preserve"> (노무비) * 3.56%</v>
      </c>
      <c r="I9" s="452"/>
      <c r="J9" s="452"/>
      <c r="K9" s="452"/>
      <c r="L9" s="452"/>
      <c r="M9" s="452"/>
      <c r="N9" s="453"/>
    </row>
    <row r="10" spans="1:14" ht="30" hidden="1" customHeight="1">
      <c r="B10" s="445" t="s">
        <v>242</v>
      </c>
      <c r="C10" s="445"/>
      <c r="D10" s="451">
        <f>제경비적용기준!AD74%</f>
        <v>1.01E-2</v>
      </c>
      <c r="E10" s="447"/>
      <c r="F10" s="448"/>
      <c r="G10" s="449">
        <f>TRUNC((직접노무비+간접노무비)*D10)</f>
        <v>401516</v>
      </c>
      <c r="H10" s="392" t="str">
        <f>" (노무비) * "&amp;D10*100&amp;"%"</f>
        <v xml:space="preserve"> (노무비) * 1.01%</v>
      </c>
      <c r="I10" s="452"/>
      <c r="J10" s="452"/>
      <c r="K10" s="452"/>
      <c r="L10" s="452"/>
      <c r="M10" s="452"/>
      <c r="N10" s="453"/>
    </row>
    <row r="11" spans="1:14" ht="30" hidden="1" customHeight="1">
      <c r="B11" s="445" t="s">
        <v>243</v>
      </c>
      <c r="C11" s="445"/>
      <c r="D11" s="454">
        <f>제경비적용기준!A88%</f>
        <v>3.5950000000000003E-2</v>
      </c>
      <c r="E11" s="455"/>
      <c r="F11" s="448"/>
      <c r="G11" s="449">
        <f>TRUNC(직접노무비*D11)</f>
        <v>1199967</v>
      </c>
      <c r="H11" s="392" t="str">
        <f>" (직접노무비) * "&amp;D11*100&amp;"%"</f>
        <v xml:space="preserve"> (직접노무비) * 3.595%</v>
      </c>
      <c r="I11" s="452"/>
      <c r="J11" s="452"/>
      <c r="K11" s="452"/>
      <c r="L11" s="452"/>
      <c r="M11" s="452"/>
      <c r="N11" s="453"/>
    </row>
    <row r="12" spans="1:14" ht="30" hidden="1" customHeight="1">
      <c r="B12" s="445" t="s">
        <v>244</v>
      </c>
      <c r="C12" s="445"/>
      <c r="D12" s="451">
        <f>제경비적용기준!A89%</f>
        <v>4.7500000000000001E-2</v>
      </c>
      <c r="E12" s="455"/>
      <c r="F12" s="448"/>
      <c r="G12" s="449">
        <f>TRUNC(직접노무비*D12)</f>
        <v>1585492</v>
      </c>
      <c r="H12" s="392" t="str">
        <f>" (직접노무비) * "&amp;D12*100&amp;"%"</f>
        <v xml:space="preserve"> (직접노무비) * 4.75%</v>
      </c>
      <c r="I12" s="452"/>
      <c r="J12" s="452"/>
      <c r="K12" s="452"/>
      <c r="L12" s="452"/>
      <c r="M12" s="452"/>
      <c r="N12" s="453"/>
    </row>
    <row r="13" spans="1:14" ht="30" hidden="1" customHeight="1">
      <c r="B13" s="445" t="s">
        <v>245</v>
      </c>
      <c r="C13" s="445"/>
      <c r="D13" s="451">
        <f>제경비적용기준!A90%</f>
        <v>0.13140000000000002</v>
      </c>
      <c r="E13" s="455"/>
      <c r="F13" s="448"/>
      <c r="G13" s="449">
        <f>TRUNC(건강보험료*D13)</f>
        <v>157675</v>
      </c>
      <c r="H13" s="392" t="str">
        <f>" (건강보험료) * "&amp;D13*100&amp;"%"</f>
        <v xml:space="preserve"> (건강보험료) * 13.14%</v>
      </c>
      <c r="I13" s="452"/>
      <c r="J13" s="452"/>
      <c r="K13" s="452"/>
      <c r="L13" s="452"/>
      <c r="M13" s="452"/>
      <c r="N13" s="453"/>
    </row>
    <row r="14" spans="1:14" ht="15" hidden="1" customHeight="1">
      <c r="B14" s="456" t="s">
        <v>246</v>
      </c>
      <c r="C14" s="457"/>
      <c r="D14" s="458">
        <f>제경비적용기준!EA18%</f>
        <v>3.15E-2</v>
      </c>
      <c r="E14" s="459"/>
      <c r="F14" s="460"/>
      <c r="G14" s="461">
        <f>MIN(M14,M15)</f>
        <v>2167813</v>
      </c>
      <c r="H14" s="462" t="str">
        <f>" (재료비+직접노무비+관급자재대/1.1) * "&amp;$D$14*100&amp;"% + 기초금액"</f>
        <v xml:space="preserve"> (재료비+직접노무비+관급자재대/1.1) * 3.15% + 기초금액</v>
      </c>
      <c r="I14" s="463"/>
      <c r="J14" s="463"/>
      <c r="K14" s="463"/>
      <c r="L14" s="464" t="s">
        <v>247</v>
      </c>
      <c r="M14" s="463">
        <f>TRUNC((재료비+직접노무비+[1]관급내역서!I4)*$D$14,0)+기초금액</f>
        <v>4371461</v>
      </c>
      <c r="N14" s="465"/>
    </row>
    <row r="15" spans="1:14" ht="15" hidden="1" customHeight="1">
      <c r="B15" s="456"/>
      <c r="C15" s="466"/>
      <c r="D15" s="458"/>
      <c r="E15" s="467"/>
      <c r="F15" s="468"/>
      <c r="G15" s="461"/>
      <c r="H15" s="469" t="str">
        <f>" {1.20*((재료비+직접노무비) * "&amp;$D$14*100&amp;"%)} + 기초금액"</f>
        <v xml:space="preserve"> {1.20*((재료비+직접노무비) * 3.15%)} + 기초금액</v>
      </c>
      <c r="I15" s="470"/>
      <c r="J15" s="470"/>
      <c r="K15" s="470"/>
      <c r="L15" s="471"/>
      <c r="M15" s="470">
        <f>TRUNC(1.2*(재료비+직접노무비)*$D$14,0)+기초금액</f>
        <v>2167813</v>
      </c>
      <c r="N15" s="472"/>
    </row>
    <row r="16" spans="1:14" ht="30" hidden="1" customHeight="1">
      <c r="B16" s="445" t="s">
        <v>248</v>
      </c>
      <c r="C16" s="445"/>
      <c r="D16" s="451">
        <f>제경비적용기준!BM80%</f>
        <v>8.0000000000000002E-3</v>
      </c>
      <c r="E16" s="455"/>
      <c r="F16" s="448"/>
      <c r="G16" s="449">
        <f>TRUNC(순공사비*D16)</f>
        <v>532433</v>
      </c>
      <c r="H16" s="392" t="str">
        <f>" (재료비+직접노무비+산출경비) * "&amp;D16*100&amp;"%"</f>
        <v xml:space="preserve"> (재료비+직접노무비+산출경비) * 0.8%</v>
      </c>
      <c r="I16" s="452"/>
      <c r="J16" s="452"/>
      <c r="K16" s="452"/>
      <c r="L16" s="452"/>
      <c r="M16" s="452"/>
      <c r="N16" s="453"/>
    </row>
    <row r="17" spans="1:14" ht="30" hidden="1" customHeight="1">
      <c r="B17" s="445" t="s">
        <v>249</v>
      </c>
      <c r="C17" s="445"/>
      <c r="D17" s="451">
        <f>제경비적용기준!A96%</f>
        <v>2.3E-2</v>
      </c>
      <c r="E17" s="455"/>
      <c r="F17" s="448"/>
      <c r="G17" s="449">
        <f>TRUNC(직접노무비*D17)</f>
        <v>767712</v>
      </c>
      <c r="H17" s="392" t="str">
        <f>" (직접노무비) * "&amp;D17*100&amp;"%"</f>
        <v xml:space="preserve"> (직접노무비) * 2.3%</v>
      </c>
      <c r="I17" s="452"/>
      <c r="J17" s="452"/>
      <c r="K17" s="452"/>
      <c r="L17" s="452"/>
      <c r="M17" s="452"/>
      <c r="N17" s="453"/>
    </row>
    <row r="18" spans="1:14" ht="30" hidden="1" customHeight="1">
      <c r="B18" s="445" t="s">
        <v>250</v>
      </c>
      <c r="C18" s="445"/>
      <c r="D18" s="454">
        <f>0%</f>
        <v>0</v>
      </c>
      <c r="E18" s="455"/>
      <c r="F18" s="448"/>
      <c r="G18" s="449">
        <f>TRUNC(순공사비*D18)</f>
        <v>0</v>
      </c>
      <c r="H18" s="392" t="str">
        <f>" (재료비+직접노무비+산출경비) * "&amp;D18*100&amp;"%"</f>
        <v xml:space="preserve"> (재료비+직접노무비+산출경비) * 0%</v>
      </c>
      <c r="I18" s="452"/>
      <c r="J18" s="452"/>
      <c r="K18" s="452"/>
      <c r="L18" s="452"/>
      <c r="M18" s="452"/>
      <c r="N18" s="453"/>
    </row>
    <row r="19" spans="1:14" ht="30" hidden="1" customHeight="1">
      <c r="B19" s="473" t="s">
        <v>251</v>
      </c>
      <c r="C19" s="445"/>
      <c r="D19" s="451">
        <f>제경비적용기준!CU24%</f>
        <v>3.2000000000000002E-3</v>
      </c>
      <c r="E19" s="455"/>
      <c r="F19" s="448"/>
      <c r="G19" s="449">
        <f>TRUNC(순공사비*D19)</f>
        <v>212973</v>
      </c>
      <c r="H19" s="392" t="str">
        <f>" (재료비+직접노무비+산출경비) * "&amp;D19*100&amp;"%"</f>
        <v xml:space="preserve"> (재료비+직접노무비+산출경비) * 0.32%</v>
      </c>
      <c r="I19" s="452"/>
      <c r="J19" s="452"/>
      <c r="K19" s="452"/>
      <c r="L19" s="452"/>
      <c r="M19" s="452"/>
      <c r="N19" s="453"/>
    </row>
    <row r="20" spans="1:14" ht="30" hidden="1" customHeight="1">
      <c r="B20" s="445" t="s">
        <v>252</v>
      </c>
      <c r="C20" s="445"/>
      <c r="D20" s="451">
        <f>제경비적용기준!AH12%</f>
        <v>5.5E-2</v>
      </c>
      <c r="E20" s="447"/>
      <c r="F20" s="448"/>
      <c r="G20" s="449">
        <f>TRUNC((직접노무비+간접노무비+재료비)*D20)</f>
        <v>3504869</v>
      </c>
      <c r="H20" s="392" t="str">
        <f>" (재료비+노무비) * "&amp;D20*100&amp;"%"</f>
        <v xml:space="preserve"> (재료비+노무비) * 5.5%</v>
      </c>
      <c r="I20" s="452"/>
      <c r="J20" s="452"/>
      <c r="K20" s="452"/>
      <c r="L20" s="452"/>
      <c r="M20" s="452"/>
      <c r="N20" s="453"/>
    </row>
    <row r="21" spans="1:14" ht="30" hidden="1" customHeight="1">
      <c r="B21" s="445" t="s">
        <v>253</v>
      </c>
      <c r="C21" s="445"/>
      <c r="D21" s="451"/>
      <c r="E21" s="447"/>
      <c r="F21" s="448"/>
      <c r="G21" s="449">
        <f>SUM(G7:G20)</f>
        <v>84875259</v>
      </c>
      <c r="H21" s="392"/>
      <c r="I21" s="452"/>
      <c r="J21" s="452"/>
      <c r="K21" s="452"/>
      <c r="L21" s="452"/>
      <c r="M21" s="452"/>
      <c r="N21" s="453"/>
    </row>
    <row r="22" spans="1:14" ht="30" hidden="1" customHeight="1">
      <c r="B22" s="445" t="s">
        <v>254</v>
      </c>
      <c r="C22" s="445"/>
      <c r="D22" s="451">
        <f>제경비적용기준!AY12%</f>
        <v>0.08</v>
      </c>
      <c r="E22" s="447"/>
      <c r="F22" s="448"/>
      <c r="G22" s="449">
        <f>TRUNC(소계*D22)</f>
        <v>6790020</v>
      </c>
      <c r="H22" s="392" t="str">
        <f>" (순공사비+간접노무비+기타경비) *"&amp;D22*100&amp;"%"</f>
        <v xml:space="preserve"> (순공사비+간접노무비+기타경비) *8%</v>
      </c>
      <c r="I22" s="452"/>
      <c r="J22" s="452"/>
      <c r="K22" s="452"/>
      <c r="L22" s="452"/>
      <c r="M22" s="452"/>
      <c r="N22" s="453"/>
    </row>
    <row r="23" spans="1:14" ht="30" hidden="1" customHeight="1">
      <c r="B23" s="445" t="s">
        <v>255</v>
      </c>
      <c r="C23" s="445"/>
      <c r="D23" s="451">
        <f>제경비적용기준!BK12%</f>
        <v>0.15</v>
      </c>
      <c r="E23" s="447"/>
      <c r="F23" s="448"/>
      <c r="G23" s="449">
        <f>G24-(일반관리비+소계)</f>
        <v>10153721</v>
      </c>
      <c r="H23" s="392" t="str">
        <f>" (노무비+경비+일반관리비) * "&amp;D23*100&amp;"%"</f>
        <v xml:space="preserve"> (노무비+경비+일반관리비) * 15%</v>
      </c>
      <c r="I23" s="452"/>
      <c r="J23" s="452"/>
      <c r="K23" s="452"/>
      <c r="L23" s="452"/>
      <c r="M23" s="452"/>
      <c r="N23" s="453"/>
    </row>
    <row r="24" spans="1:14" ht="30" hidden="1" customHeight="1">
      <c r="B24" s="445" t="s">
        <v>253</v>
      </c>
      <c r="C24" s="445"/>
      <c r="D24" s="451"/>
      <c r="E24" s="447"/>
      <c r="F24" s="448"/>
      <c r="G24" s="449">
        <f>TRUNC((((소계-재료비+일반관리비)*D23)+(소계+일반관리비))/1000)*1000</f>
        <v>101819000</v>
      </c>
      <c r="H24" s="392"/>
      <c r="I24" s="452"/>
      <c r="J24" s="452"/>
      <c r="K24" s="452"/>
      <c r="L24" s="452"/>
      <c r="M24" s="452"/>
      <c r="N24" s="453"/>
    </row>
    <row r="25" spans="1:14" ht="30" hidden="1" customHeight="1">
      <c r="B25" s="445" t="s">
        <v>256</v>
      </c>
      <c r="C25" s="445"/>
      <c r="D25" s="451">
        <v>0.1</v>
      </c>
      <c r="E25" s="447"/>
      <c r="F25" s="448"/>
      <c r="G25" s="449"/>
      <c r="H25" s="392" t="str">
        <f>" (시험비총액) * "&amp;D25*100&amp;"%"</f>
        <v xml:space="preserve"> (시험비총액) * 10%</v>
      </c>
      <c r="I25" s="452"/>
      <c r="J25" s="452"/>
      <c r="K25" s="452"/>
      <c r="L25" s="452"/>
      <c r="M25" s="452"/>
      <c r="N25" s="453"/>
    </row>
    <row r="26" spans="1:14" ht="30" hidden="1" customHeight="1">
      <c r="A26" s="388" t="s">
        <v>257</v>
      </c>
      <c r="B26" s="445" t="str">
        <f>IF($A26="","",VLOOKUP($A26,$A$74:$N$429,2,FALSE))</f>
        <v>3. 폐기물처리비</v>
      </c>
      <c r="C26" s="445"/>
      <c r="D26" s="446"/>
      <c r="E26" s="447"/>
      <c r="F26" s="448"/>
      <c r="G26" s="449">
        <f>IF($A26="","",VLOOKUP($A26,$A$74:$N$429,7,FALSE))</f>
        <v>2033680</v>
      </c>
      <c r="H26" s="452" t="s">
        <v>258</v>
      </c>
      <c r="I26" s="452"/>
      <c r="J26" s="452"/>
      <c r="K26" s="452"/>
      <c r="L26" s="452"/>
      <c r="M26" s="452"/>
      <c r="N26" s="453"/>
    </row>
    <row r="27" spans="1:14" ht="30" hidden="1" customHeight="1">
      <c r="B27" s="445" t="s">
        <v>259</v>
      </c>
      <c r="C27" s="445"/>
      <c r="D27" s="451"/>
      <c r="E27" s="447"/>
      <c r="F27" s="448"/>
      <c r="G27" s="449">
        <f>TRUNC(SUM(G24:G25),-3)</f>
        <v>101819000</v>
      </c>
      <c r="H27" s="392" t="s">
        <v>260</v>
      </c>
      <c r="I27" s="452"/>
      <c r="J27" s="452"/>
      <c r="K27" s="452"/>
      <c r="L27" s="452"/>
      <c r="M27" s="452"/>
      <c r="N27" s="453"/>
    </row>
    <row r="28" spans="1:14" ht="30" hidden="1" customHeight="1">
      <c r="B28" s="445" t="s">
        <v>261</v>
      </c>
      <c r="C28" s="445"/>
      <c r="D28" s="451">
        <v>0.1</v>
      </c>
      <c r="E28" s="447"/>
      <c r="F28" s="448"/>
      <c r="G28" s="449">
        <f>TRUNC((공급가액*D28),-3)</f>
        <v>10181000</v>
      </c>
      <c r="H28" s="392" t="str">
        <f>" (공급가액) * "&amp;D28*100&amp;"%"</f>
        <v xml:space="preserve"> (공급가액) * 10%</v>
      </c>
      <c r="I28" s="452"/>
      <c r="J28" s="452"/>
      <c r="K28" s="452"/>
      <c r="L28" s="452"/>
      <c r="M28" s="452"/>
      <c r="N28" s="453"/>
    </row>
    <row r="29" spans="1:14" ht="30" hidden="1" customHeight="1">
      <c r="B29" s="445" t="s">
        <v>262</v>
      </c>
      <c r="C29" s="474"/>
      <c r="D29" s="451"/>
      <c r="E29" s="447"/>
      <c r="F29" s="448"/>
      <c r="G29" s="449">
        <f>SUM(G27:G28)</f>
        <v>112000000</v>
      </c>
      <c r="H29" s="452"/>
      <c r="I29" s="452"/>
      <c r="J29" s="452"/>
      <c r="K29" s="452"/>
      <c r="L29" s="452"/>
      <c r="M29" s="452"/>
      <c r="N29" s="453"/>
    </row>
    <row r="30" spans="1:14" ht="30" hidden="1" customHeight="1">
      <c r="B30" s="445" t="s">
        <v>263</v>
      </c>
      <c r="C30" s="445"/>
      <c r="D30" s="446"/>
      <c r="E30" s="447"/>
      <c r="F30" s="448"/>
      <c r="G30" s="449">
        <f>[1]관급내역서!G4</f>
        <v>90054000</v>
      </c>
      <c r="H30" s="452"/>
      <c r="I30" s="452"/>
      <c r="J30" s="452"/>
      <c r="K30" s="452"/>
      <c r="L30" s="452"/>
      <c r="M30" s="452"/>
      <c r="N30" s="453"/>
    </row>
    <row r="31" spans="1:14" ht="30" hidden="1" customHeight="1">
      <c r="B31" s="445" t="s">
        <v>264</v>
      </c>
      <c r="C31" s="445"/>
      <c r="D31" s="451"/>
      <c r="E31" s="447"/>
      <c r="F31" s="448"/>
      <c r="G31" s="448">
        <f>SUM(G29:G30)</f>
        <v>202054000</v>
      </c>
      <c r="H31" s="452"/>
      <c r="I31" s="452"/>
      <c r="J31" s="452"/>
      <c r="K31" s="452"/>
      <c r="L31" s="452"/>
      <c r="M31" s="452"/>
      <c r="N31" s="453"/>
    </row>
    <row r="32" spans="1:14" ht="30" customHeight="1">
      <c r="B32" s="445"/>
      <c r="C32" s="445"/>
      <c r="D32" s="451"/>
      <c r="E32" s="447"/>
      <c r="F32" s="448"/>
      <c r="G32" s="448"/>
      <c r="H32" s="452"/>
      <c r="I32" s="452"/>
      <c r="J32" s="452"/>
      <c r="K32" s="452"/>
      <c r="L32" s="452"/>
      <c r="M32" s="452"/>
      <c r="N32" s="453"/>
    </row>
    <row r="33" spans="2:14" ht="30" customHeight="1">
      <c r="B33" s="445"/>
      <c r="C33" s="445"/>
      <c r="D33" s="451"/>
      <c r="E33" s="447"/>
      <c r="F33" s="448"/>
      <c r="G33" s="448"/>
      <c r="H33" s="452"/>
      <c r="I33" s="452"/>
      <c r="J33" s="452"/>
      <c r="K33" s="452"/>
      <c r="L33" s="452"/>
      <c r="M33" s="452"/>
      <c r="N33" s="453"/>
    </row>
    <row r="34" spans="2:14" ht="30" customHeight="1">
      <c r="B34" s="445"/>
      <c r="C34" s="445"/>
      <c r="D34" s="451"/>
      <c r="E34" s="447"/>
      <c r="F34" s="448"/>
      <c r="G34" s="448"/>
      <c r="H34" s="452"/>
      <c r="I34" s="452"/>
      <c r="J34" s="452"/>
      <c r="K34" s="452"/>
      <c r="L34" s="452"/>
      <c r="M34" s="452"/>
      <c r="N34" s="453"/>
    </row>
    <row r="35" spans="2:14" ht="30" customHeight="1">
      <c r="B35" s="445"/>
      <c r="C35" s="445"/>
      <c r="D35" s="451"/>
      <c r="E35" s="447"/>
      <c r="F35" s="448"/>
      <c r="G35" s="448"/>
      <c r="H35" s="452"/>
      <c r="I35" s="452"/>
      <c r="J35" s="452"/>
      <c r="K35" s="452"/>
      <c r="L35" s="452"/>
      <c r="M35" s="452"/>
      <c r="N35" s="453"/>
    </row>
    <row r="36" spans="2:14" ht="30" customHeight="1">
      <c r="B36" s="445"/>
      <c r="C36" s="445"/>
      <c r="D36" s="451"/>
      <c r="E36" s="447"/>
      <c r="F36" s="448"/>
      <c r="G36" s="448"/>
      <c r="H36" s="452"/>
      <c r="I36" s="452"/>
      <c r="J36" s="452"/>
      <c r="K36" s="452"/>
      <c r="L36" s="452"/>
      <c r="M36" s="452"/>
      <c r="N36" s="453"/>
    </row>
    <row r="37" spans="2:14" ht="30" customHeight="1">
      <c r="B37" s="445"/>
      <c r="C37" s="445"/>
      <c r="D37" s="451"/>
      <c r="E37" s="447"/>
      <c r="F37" s="448"/>
      <c r="G37" s="448"/>
      <c r="H37" s="452"/>
      <c r="I37" s="452"/>
      <c r="J37" s="452"/>
      <c r="K37" s="452"/>
      <c r="L37" s="452"/>
      <c r="M37" s="452"/>
      <c r="N37" s="453"/>
    </row>
    <row r="38" spans="2:14" ht="30" customHeight="1">
      <c r="B38" s="445"/>
      <c r="C38" s="445"/>
      <c r="D38" s="451"/>
      <c r="E38" s="447"/>
      <c r="F38" s="448"/>
      <c r="G38" s="448"/>
      <c r="H38" s="452"/>
      <c r="I38" s="452"/>
      <c r="J38" s="452"/>
      <c r="K38" s="452"/>
      <c r="L38" s="452"/>
      <c r="M38" s="452"/>
      <c r="N38" s="453"/>
    </row>
    <row r="39" spans="2:14" ht="30" customHeight="1">
      <c r="B39" s="445"/>
      <c r="C39" s="445"/>
      <c r="D39" s="451"/>
      <c r="E39" s="447"/>
      <c r="F39" s="448"/>
      <c r="G39" s="448"/>
      <c r="H39" s="452"/>
      <c r="I39" s="452"/>
      <c r="J39" s="452"/>
      <c r="K39" s="452"/>
      <c r="L39" s="452"/>
      <c r="M39" s="452"/>
      <c r="N39" s="453"/>
    </row>
    <row r="40" spans="2:14" ht="30" customHeight="1">
      <c r="B40" s="445"/>
      <c r="C40" s="445"/>
      <c r="D40" s="451"/>
      <c r="E40" s="447"/>
      <c r="F40" s="448"/>
      <c r="G40" s="448"/>
      <c r="H40" s="452"/>
      <c r="I40" s="452"/>
      <c r="J40" s="452"/>
      <c r="K40" s="452"/>
      <c r="L40" s="452"/>
      <c r="M40" s="452"/>
      <c r="N40" s="453"/>
    </row>
    <row r="41" spans="2:14" ht="30" customHeight="1">
      <c r="B41" s="445"/>
      <c r="C41" s="445"/>
      <c r="D41" s="451"/>
      <c r="E41" s="447"/>
      <c r="F41" s="448"/>
      <c r="G41" s="448"/>
      <c r="H41" s="452"/>
      <c r="I41" s="452"/>
      <c r="J41" s="452"/>
      <c r="K41" s="452"/>
      <c r="L41" s="452"/>
      <c r="M41" s="452"/>
      <c r="N41" s="453"/>
    </row>
    <row r="42" spans="2:14" ht="30" customHeight="1">
      <c r="B42" s="445"/>
      <c r="C42" s="445"/>
      <c r="D42" s="451"/>
      <c r="E42" s="447"/>
      <c r="F42" s="448"/>
      <c r="G42" s="448"/>
      <c r="H42" s="452"/>
      <c r="I42" s="452"/>
      <c r="J42" s="452"/>
      <c r="K42" s="452"/>
      <c r="L42" s="452"/>
      <c r="M42" s="452"/>
      <c r="N42" s="453"/>
    </row>
    <row r="43" spans="2:14" ht="30" customHeight="1">
      <c r="B43" s="445"/>
      <c r="C43" s="445"/>
      <c r="D43" s="451"/>
      <c r="E43" s="447"/>
      <c r="F43" s="448"/>
      <c r="G43" s="448"/>
      <c r="H43" s="452"/>
      <c r="I43" s="452"/>
      <c r="J43" s="452"/>
      <c r="K43" s="452"/>
      <c r="L43" s="452"/>
      <c r="M43" s="452"/>
      <c r="N43" s="453"/>
    </row>
    <row r="44" spans="2:14" ht="30" customHeight="1">
      <c r="B44" s="445"/>
      <c r="C44" s="445"/>
      <c r="D44" s="451"/>
      <c r="E44" s="447"/>
      <c r="F44" s="448"/>
      <c r="G44" s="448"/>
      <c r="H44" s="452"/>
      <c r="I44" s="452"/>
      <c r="J44" s="452"/>
      <c r="K44" s="452"/>
      <c r="L44" s="452"/>
      <c r="M44" s="452"/>
      <c r="N44" s="453"/>
    </row>
    <row r="45" spans="2:14" ht="30" customHeight="1">
      <c r="B45" s="445"/>
      <c r="C45" s="445"/>
      <c r="D45" s="451"/>
      <c r="E45" s="447"/>
      <c r="F45" s="448"/>
      <c r="G45" s="448"/>
      <c r="H45" s="452"/>
      <c r="I45" s="452"/>
      <c r="J45" s="452"/>
      <c r="K45" s="452"/>
      <c r="L45" s="452"/>
      <c r="M45" s="452"/>
      <c r="N45" s="453"/>
    </row>
    <row r="46" spans="2:14" ht="30" customHeight="1">
      <c r="B46" s="445"/>
      <c r="C46" s="445"/>
      <c r="D46" s="451"/>
      <c r="E46" s="447"/>
      <c r="F46" s="448"/>
      <c r="G46" s="448"/>
      <c r="H46" s="452"/>
      <c r="I46" s="452"/>
      <c r="J46" s="452"/>
      <c r="K46" s="452"/>
      <c r="L46" s="452"/>
      <c r="M46" s="452"/>
      <c r="N46" s="453"/>
    </row>
    <row r="47" spans="2:14" ht="30" customHeight="1">
      <c r="B47" s="445"/>
      <c r="C47" s="445"/>
      <c r="D47" s="451"/>
      <c r="E47" s="447"/>
      <c r="F47" s="448"/>
      <c r="G47" s="448"/>
      <c r="H47" s="452"/>
      <c r="I47" s="452"/>
      <c r="J47" s="452"/>
      <c r="K47" s="452"/>
      <c r="L47" s="452"/>
      <c r="M47" s="452"/>
      <c r="N47" s="453"/>
    </row>
    <row r="48" spans="2:14" ht="30" customHeight="1">
      <c r="B48" s="445"/>
      <c r="C48" s="445"/>
      <c r="D48" s="451"/>
      <c r="E48" s="447"/>
      <c r="F48" s="448"/>
      <c r="G48" s="448"/>
      <c r="H48" s="452"/>
      <c r="I48" s="452"/>
      <c r="J48" s="452"/>
      <c r="K48" s="452"/>
      <c r="L48" s="452"/>
      <c r="M48" s="452"/>
      <c r="N48" s="453"/>
    </row>
    <row r="49" spans="1:14" ht="30" customHeight="1">
      <c r="B49" s="445"/>
      <c r="C49" s="445"/>
      <c r="D49" s="451"/>
      <c r="E49" s="447"/>
      <c r="F49" s="448"/>
      <c r="G49" s="448"/>
      <c r="H49" s="452"/>
      <c r="I49" s="452"/>
      <c r="J49" s="452"/>
      <c r="K49" s="452"/>
      <c r="L49" s="452"/>
      <c r="M49" s="452"/>
      <c r="N49" s="453"/>
    </row>
    <row r="50" spans="1:14" s="481" customFormat="1" ht="30" customHeight="1">
      <c r="A50" s="475" t="s">
        <v>237</v>
      </c>
      <c r="B50" s="445" t="str">
        <f t="shared" ref="B50:B65" si="0">IF($A50="","",VLOOKUP($A50,내역서,2,FALSE))</f>
        <v>1. 장하지구 수리시설정비사업</v>
      </c>
      <c r="C50" s="476"/>
      <c r="D50" s="477"/>
      <c r="E50" s="478"/>
      <c r="F50" s="479"/>
      <c r="G50" s="420">
        <f>IF($A50="","",VLOOKUP($A50,내역서,7,FALSE))</f>
        <v>64192036</v>
      </c>
      <c r="H50" s="420"/>
      <c r="I50" s="420">
        <f t="shared" ref="I50:I65" si="1">IF($A50="","",VLOOKUP($A50,내역서,9,FALSE))</f>
        <v>33378796</v>
      </c>
      <c r="J50" s="420"/>
      <c r="K50" s="420">
        <f t="shared" ref="K50:K65" si="2">IF($A50="","",VLOOKUP($A50,내역서,11,FALSE))</f>
        <v>23970755</v>
      </c>
      <c r="L50" s="420"/>
      <c r="M50" s="420">
        <f t="shared" ref="M50:M65" si="3">IF($A50="","",VLOOKUP($A50,내역서,13,FALSE))</f>
        <v>6842485</v>
      </c>
      <c r="N50" s="480"/>
    </row>
    <row r="51" spans="1:14" s="481" customFormat="1" ht="30" customHeight="1">
      <c r="A51" s="475" t="s">
        <v>265</v>
      </c>
      <c r="B51" s="445" t="str">
        <f t="shared" si="0"/>
        <v xml:space="preserve"> 1.01 용배수로</v>
      </c>
      <c r="C51" s="476"/>
      <c r="D51" s="477"/>
      <c r="E51" s="478"/>
      <c r="F51" s="479"/>
      <c r="G51" s="420">
        <f>IF($A51="","",VLOOKUP($A51,내역서,7,FALSE))</f>
        <v>64192036</v>
      </c>
      <c r="H51" s="420"/>
      <c r="I51" s="420">
        <f t="shared" si="1"/>
        <v>33378796</v>
      </c>
      <c r="J51" s="420"/>
      <c r="K51" s="420">
        <f t="shared" si="2"/>
        <v>23970755</v>
      </c>
      <c r="L51" s="420"/>
      <c r="M51" s="420">
        <f t="shared" si="3"/>
        <v>6842485</v>
      </c>
      <c r="N51" s="480"/>
    </row>
    <row r="52" spans="1:14" s="481" customFormat="1" ht="30" customHeight="1">
      <c r="A52" s="475"/>
      <c r="B52" s="445" t="str">
        <f>IF($A52="","",VLOOKUP($A52,내역서,2,FALSE))</f>
        <v/>
      </c>
      <c r="C52" s="476"/>
      <c r="D52" s="477"/>
      <c r="E52" s="478"/>
      <c r="F52" s="479"/>
      <c r="G52" s="420" t="str">
        <f t="shared" ref="G52:G65" si="4">IF($A52="","",VLOOKUP($A52,내역서,7,FALSE))</f>
        <v/>
      </c>
      <c r="H52" s="420"/>
      <c r="I52" s="420" t="str">
        <f t="shared" si="1"/>
        <v/>
      </c>
      <c r="J52" s="420"/>
      <c r="K52" s="420" t="str">
        <f t="shared" si="2"/>
        <v/>
      </c>
      <c r="L52" s="420"/>
      <c r="M52" s="420" t="str">
        <f t="shared" si="3"/>
        <v/>
      </c>
      <c r="N52" s="480"/>
    </row>
    <row r="53" spans="1:14" s="481" customFormat="1" ht="30" customHeight="1">
      <c r="A53" s="475"/>
      <c r="B53" s="445" t="str">
        <f t="shared" si="0"/>
        <v/>
      </c>
      <c r="C53" s="476"/>
      <c r="D53" s="477"/>
      <c r="E53" s="478"/>
      <c r="F53" s="479"/>
      <c r="G53" s="420" t="str">
        <f t="shared" si="4"/>
        <v/>
      </c>
      <c r="H53" s="420"/>
      <c r="I53" s="420" t="str">
        <f t="shared" si="1"/>
        <v/>
      </c>
      <c r="J53" s="420"/>
      <c r="K53" s="420" t="str">
        <f t="shared" si="2"/>
        <v/>
      </c>
      <c r="L53" s="420"/>
      <c r="M53" s="420" t="str">
        <f t="shared" si="3"/>
        <v/>
      </c>
      <c r="N53" s="480"/>
    </row>
    <row r="54" spans="1:14" s="481" customFormat="1" ht="30" customHeight="1">
      <c r="A54" s="475"/>
      <c r="B54" s="445" t="str">
        <f t="shared" si="0"/>
        <v/>
      </c>
      <c r="C54" s="476"/>
      <c r="D54" s="477"/>
      <c r="E54" s="478"/>
      <c r="F54" s="479"/>
      <c r="G54" s="420" t="str">
        <f t="shared" si="4"/>
        <v/>
      </c>
      <c r="H54" s="420"/>
      <c r="I54" s="420" t="str">
        <f t="shared" si="1"/>
        <v/>
      </c>
      <c r="J54" s="420"/>
      <c r="K54" s="420" t="str">
        <f t="shared" si="2"/>
        <v/>
      </c>
      <c r="L54" s="420"/>
      <c r="M54" s="420" t="str">
        <f t="shared" si="3"/>
        <v/>
      </c>
      <c r="N54" s="480"/>
    </row>
    <row r="55" spans="1:14" s="481" customFormat="1" ht="30" customHeight="1">
      <c r="A55" s="475"/>
      <c r="B55" s="445" t="str">
        <f t="shared" si="0"/>
        <v/>
      </c>
      <c r="C55" s="476"/>
      <c r="D55" s="477"/>
      <c r="E55" s="478"/>
      <c r="F55" s="479"/>
      <c r="G55" s="420" t="str">
        <f t="shared" si="4"/>
        <v/>
      </c>
      <c r="H55" s="420"/>
      <c r="I55" s="420" t="str">
        <f t="shared" si="1"/>
        <v/>
      </c>
      <c r="J55" s="420"/>
      <c r="K55" s="420" t="str">
        <f t="shared" si="2"/>
        <v/>
      </c>
      <c r="L55" s="420"/>
      <c r="M55" s="420" t="str">
        <f t="shared" si="3"/>
        <v/>
      </c>
      <c r="N55" s="480"/>
    </row>
    <row r="56" spans="1:14" s="481" customFormat="1" ht="30" customHeight="1">
      <c r="A56" s="475"/>
      <c r="B56" s="445" t="str">
        <f t="shared" si="0"/>
        <v/>
      </c>
      <c r="C56" s="476"/>
      <c r="D56" s="477"/>
      <c r="E56" s="478"/>
      <c r="F56" s="479"/>
      <c r="G56" s="420" t="str">
        <f t="shared" si="4"/>
        <v/>
      </c>
      <c r="H56" s="420"/>
      <c r="I56" s="420" t="str">
        <f t="shared" si="1"/>
        <v/>
      </c>
      <c r="J56" s="420"/>
      <c r="K56" s="420" t="str">
        <f t="shared" si="2"/>
        <v/>
      </c>
      <c r="L56" s="420"/>
      <c r="M56" s="420" t="str">
        <f t="shared" si="3"/>
        <v/>
      </c>
      <c r="N56" s="480"/>
    </row>
    <row r="57" spans="1:14" s="481" customFormat="1" ht="30" customHeight="1">
      <c r="A57" s="475"/>
      <c r="B57" s="445" t="str">
        <f t="shared" si="0"/>
        <v/>
      </c>
      <c r="C57" s="476"/>
      <c r="D57" s="477"/>
      <c r="E57" s="478"/>
      <c r="F57" s="479"/>
      <c r="G57" s="420" t="str">
        <f t="shared" si="4"/>
        <v/>
      </c>
      <c r="H57" s="420"/>
      <c r="I57" s="420" t="str">
        <f t="shared" si="1"/>
        <v/>
      </c>
      <c r="J57" s="420"/>
      <c r="K57" s="420" t="str">
        <f t="shared" si="2"/>
        <v/>
      </c>
      <c r="L57" s="420"/>
      <c r="M57" s="420" t="str">
        <f t="shared" si="3"/>
        <v/>
      </c>
      <c r="N57" s="480"/>
    </row>
    <row r="58" spans="1:14" s="481" customFormat="1" ht="30" customHeight="1">
      <c r="A58" s="475" t="s">
        <v>238</v>
      </c>
      <c r="B58" s="445" t="str">
        <f t="shared" si="0"/>
        <v>2. 부대공사</v>
      </c>
      <c r="C58" s="476"/>
      <c r="D58" s="477"/>
      <c r="E58" s="478"/>
      <c r="F58" s="479"/>
      <c r="G58" s="420">
        <f t="shared" si="4"/>
        <v>2362176</v>
      </c>
      <c r="H58" s="420"/>
      <c r="I58" s="420">
        <f t="shared" si="1"/>
        <v>0</v>
      </c>
      <c r="J58" s="420"/>
      <c r="K58" s="420">
        <f t="shared" si="2"/>
        <v>0</v>
      </c>
      <c r="L58" s="420"/>
      <c r="M58" s="420">
        <f t="shared" si="3"/>
        <v>2362176</v>
      </c>
      <c r="N58" s="480"/>
    </row>
    <row r="59" spans="1:14" s="483" customFormat="1" ht="30" customHeight="1">
      <c r="A59" s="482" t="s">
        <v>266</v>
      </c>
      <c r="B59" s="445" t="str">
        <f t="shared" si="0"/>
        <v xml:space="preserve"> 2.01 중기운반</v>
      </c>
      <c r="C59" s="476"/>
      <c r="D59" s="477"/>
      <c r="E59" s="478"/>
      <c r="F59" s="479"/>
      <c r="G59" s="420">
        <f t="shared" si="4"/>
        <v>308439</v>
      </c>
      <c r="H59" s="420"/>
      <c r="I59" s="420">
        <f t="shared" si="1"/>
        <v>0</v>
      </c>
      <c r="J59" s="420"/>
      <c r="K59" s="420">
        <f t="shared" si="2"/>
        <v>0</v>
      </c>
      <c r="L59" s="420"/>
      <c r="M59" s="420">
        <f t="shared" si="3"/>
        <v>308439</v>
      </c>
      <c r="N59" s="480"/>
    </row>
    <row r="60" spans="1:14" s="483" customFormat="1" ht="30" customHeight="1">
      <c r="A60" s="482" t="s">
        <v>267</v>
      </c>
      <c r="B60" s="445" t="str">
        <f t="shared" si="0"/>
        <v xml:space="preserve"> 2.02 가설사무실</v>
      </c>
      <c r="C60" s="476"/>
      <c r="D60" s="477"/>
      <c r="E60" s="478"/>
      <c r="F60" s="479"/>
      <c r="G60" s="420">
        <f t="shared" si="4"/>
        <v>1267439</v>
      </c>
      <c r="H60" s="420"/>
      <c r="I60" s="420">
        <f t="shared" si="1"/>
        <v>0</v>
      </c>
      <c r="J60" s="420"/>
      <c r="K60" s="420">
        <f t="shared" si="2"/>
        <v>0</v>
      </c>
      <c r="L60" s="420"/>
      <c r="M60" s="420">
        <f t="shared" si="3"/>
        <v>1267439</v>
      </c>
      <c r="N60" s="480"/>
    </row>
    <row r="61" spans="1:14" s="483" customFormat="1" ht="30" customHeight="1">
      <c r="A61" s="482" t="s">
        <v>268</v>
      </c>
      <c r="B61" s="445" t="str">
        <f t="shared" si="0"/>
        <v xml:space="preserve"> 2.03 소운반</v>
      </c>
      <c r="C61" s="476"/>
      <c r="D61" s="477"/>
      <c r="E61" s="478"/>
      <c r="F61" s="479"/>
      <c r="G61" s="420">
        <f t="shared" si="4"/>
        <v>786298</v>
      </c>
      <c r="H61" s="420"/>
      <c r="I61" s="420">
        <f t="shared" si="1"/>
        <v>0</v>
      </c>
      <c r="J61" s="420"/>
      <c r="K61" s="420">
        <f t="shared" si="2"/>
        <v>0</v>
      </c>
      <c r="L61" s="420"/>
      <c r="M61" s="420">
        <f t="shared" si="3"/>
        <v>786298</v>
      </c>
      <c r="N61" s="480"/>
    </row>
    <row r="62" spans="1:14" s="483" customFormat="1" ht="30" customHeight="1">
      <c r="A62" s="482"/>
      <c r="B62" s="445"/>
      <c r="C62" s="476"/>
      <c r="D62" s="477"/>
      <c r="E62" s="478"/>
      <c r="F62" s="479"/>
      <c r="G62" s="420"/>
      <c r="H62" s="420"/>
      <c r="I62" s="420"/>
      <c r="J62" s="420"/>
      <c r="K62" s="420"/>
      <c r="L62" s="420"/>
      <c r="M62" s="420"/>
      <c r="N62" s="480"/>
    </row>
    <row r="63" spans="1:14" s="483" customFormat="1" ht="30" customHeight="1">
      <c r="A63" s="482"/>
      <c r="B63" s="445" t="str">
        <f t="shared" si="0"/>
        <v/>
      </c>
      <c r="C63" s="476"/>
      <c r="D63" s="477"/>
      <c r="E63" s="478"/>
      <c r="F63" s="479"/>
      <c r="G63" s="420" t="str">
        <f>IF($A63="","",VLOOKUP($A63,내역서,7,FALSE))</f>
        <v/>
      </c>
      <c r="H63" s="420"/>
      <c r="I63" s="420" t="str">
        <f t="shared" si="1"/>
        <v/>
      </c>
      <c r="J63" s="420"/>
      <c r="K63" s="420" t="str">
        <f t="shared" si="2"/>
        <v/>
      </c>
      <c r="L63" s="420"/>
      <c r="M63" s="420" t="str">
        <f t="shared" si="3"/>
        <v/>
      </c>
      <c r="N63" s="480"/>
    </row>
    <row r="64" spans="1:14" s="481" customFormat="1" ht="30" customHeight="1">
      <c r="A64" s="475"/>
      <c r="B64" s="445" t="str">
        <f t="shared" si="0"/>
        <v/>
      </c>
      <c r="C64" s="476"/>
      <c r="D64" s="477"/>
      <c r="E64" s="478"/>
      <c r="F64" s="479"/>
      <c r="G64" s="420" t="str">
        <f t="shared" si="4"/>
        <v/>
      </c>
      <c r="H64" s="420"/>
      <c r="I64" s="420" t="str">
        <f t="shared" si="1"/>
        <v/>
      </c>
      <c r="J64" s="420"/>
      <c r="K64" s="420" t="str">
        <f t="shared" si="2"/>
        <v/>
      </c>
      <c r="L64" s="420"/>
      <c r="M64" s="420" t="str">
        <f t="shared" si="3"/>
        <v/>
      </c>
      <c r="N64" s="480"/>
    </row>
    <row r="65" spans="1:14" s="481" customFormat="1" ht="30" customHeight="1">
      <c r="A65" s="475"/>
      <c r="B65" s="445" t="str">
        <f t="shared" si="0"/>
        <v/>
      </c>
      <c r="C65" s="476"/>
      <c r="D65" s="477"/>
      <c r="E65" s="478"/>
      <c r="F65" s="479"/>
      <c r="G65" s="420" t="str">
        <f t="shared" si="4"/>
        <v/>
      </c>
      <c r="H65" s="420"/>
      <c r="I65" s="420" t="str">
        <f t="shared" si="1"/>
        <v/>
      </c>
      <c r="J65" s="420"/>
      <c r="K65" s="420" t="str">
        <f t="shared" si="2"/>
        <v/>
      </c>
      <c r="L65" s="420"/>
      <c r="M65" s="420" t="str">
        <f t="shared" si="3"/>
        <v/>
      </c>
      <c r="N65" s="480"/>
    </row>
    <row r="66" spans="1:14" s="483" customFormat="1" ht="30" customHeight="1">
      <c r="A66" s="482"/>
      <c r="B66" s="484" t="s">
        <v>269</v>
      </c>
      <c r="C66" s="485"/>
      <c r="D66" s="486"/>
      <c r="E66" s="484"/>
      <c r="F66" s="487"/>
      <c r="G66" s="487">
        <f>IF(SUM(G51,G58,G65)=I66+K66+M66,I66+K66+M66,"^..^")</f>
        <v>66554212</v>
      </c>
      <c r="H66" s="487"/>
      <c r="I66" s="487">
        <f>SUM(I51,I58,I65)</f>
        <v>33378796</v>
      </c>
      <c r="J66" s="487"/>
      <c r="K66" s="487">
        <f>SUM(K51,K58,K65)</f>
        <v>23970755</v>
      </c>
      <c r="L66" s="487"/>
      <c r="M66" s="487">
        <f>SUM(M51,M58,M65)</f>
        <v>9204661</v>
      </c>
      <c r="N66" s="488"/>
    </row>
    <row r="67" spans="1:14" s="483" customFormat="1" ht="30" customHeight="1">
      <c r="A67" s="482"/>
      <c r="B67" s="489"/>
      <c r="C67" s="489"/>
      <c r="D67" s="490"/>
      <c r="E67" s="398"/>
      <c r="F67" s="491"/>
      <c r="G67" s="420"/>
      <c r="H67" s="492"/>
      <c r="I67" s="492"/>
      <c r="J67" s="493"/>
      <c r="K67" s="493"/>
      <c r="L67" s="420"/>
      <c r="M67" s="420"/>
      <c r="N67" s="450"/>
    </row>
    <row r="68" spans="1:14" s="483" customFormat="1" ht="30" customHeight="1">
      <c r="A68" s="482"/>
      <c r="B68" s="489"/>
      <c r="C68" s="489"/>
      <c r="D68" s="490"/>
      <c r="E68" s="398"/>
      <c r="F68" s="491"/>
      <c r="G68" s="420"/>
      <c r="H68" s="492"/>
      <c r="I68" s="492"/>
      <c r="J68" s="493"/>
      <c r="K68" s="493"/>
      <c r="L68" s="420"/>
      <c r="M68" s="420"/>
      <c r="N68" s="450"/>
    </row>
    <row r="69" spans="1:14" s="483" customFormat="1" ht="30" customHeight="1">
      <c r="A69" s="482"/>
      <c r="B69" s="489"/>
      <c r="C69" s="489"/>
      <c r="D69" s="490"/>
      <c r="E69" s="398"/>
      <c r="F69" s="491"/>
      <c r="G69" s="420"/>
      <c r="H69" s="492"/>
      <c r="I69" s="492"/>
      <c r="J69" s="493"/>
      <c r="K69" s="493"/>
      <c r="L69" s="420"/>
      <c r="M69" s="420"/>
      <c r="N69" s="450"/>
    </row>
    <row r="70" spans="1:14" s="483" customFormat="1" ht="30" customHeight="1">
      <c r="A70" s="482"/>
      <c r="B70" s="489"/>
      <c r="C70" s="489"/>
      <c r="D70" s="490"/>
      <c r="E70" s="398"/>
      <c r="F70" s="491"/>
      <c r="G70" s="420"/>
      <c r="H70" s="492"/>
      <c r="I70" s="492"/>
      <c r="J70" s="493"/>
      <c r="K70" s="493"/>
      <c r="L70" s="420"/>
      <c r="M70" s="420"/>
      <c r="N70" s="450"/>
    </row>
    <row r="71" spans="1:14" s="483" customFormat="1" ht="30" customHeight="1">
      <c r="A71" s="482"/>
      <c r="B71" s="489"/>
      <c r="C71" s="489"/>
      <c r="D71" s="490"/>
      <c r="E71" s="398"/>
      <c r="F71" s="491"/>
      <c r="G71" s="420"/>
      <c r="H71" s="492"/>
      <c r="I71" s="492"/>
      <c r="J71" s="493"/>
      <c r="K71" s="493"/>
      <c r="L71" s="420"/>
      <c r="M71" s="420"/>
      <c r="N71" s="450"/>
    </row>
    <row r="72" spans="1:14" s="500" customFormat="1" ht="30" customHeight="1">
      <c r="A72" s="494" t="s">
        <v>270</v>
      </c>
      <c r="B72" s="495" t="s">
        <v>271</v>
      </c>
      <c r="C72" s="496"/>
      <c r="D72" s="497"/>
      <c r="E72" s="498"/>
      <c r="F72" s="499"/>
      <c r="G72" s="487">
        <f>IF(SUM(G73)=I72+K72+M72,I72+K72+M72,"^..^")</f>
        <v>64192036</v>
      </c>
      <c r="H72" s="487"/>
      <c r="I72" s="487">
        <f>SUM(I73)</f>
        <v>33378796</v>
      </c>
      <c r="J72" s="487"/>
      <c r="K72" s="487">
        <f>SUM(K73)</f>
        <v>23970755</v>
      </c>
      <c r="L72" s="487"/>
      <c r="M72" s="487">
        <f>SUM(M73)</f>
        <v>6842485</v>
      </c>
      <c r="N72" s="488"/>
    </row>
    <row r="73" spans="1:14" s="500" customFormat="1" ht="30" customHeight="1">
      <c r="A73" s="494" t="s">
        <v>272</v>
      </c>
      <c r="B73" s="488" t="s">
        <v>273</v>
      </c>
      <c r="C73" s="488"/>
      <c r="D73" s="501">
        <f>SUM(D74:D93)</f>
        <v>4235.84</v>
      </c>
      <c r="E73" s="498"/>
      <c r="F73" s="499"/>
      <c r="G73" s="487">
        <f>IF(SUM(G74:G93)=I73+K73+M73,I73+K73+M73,"^..^")</f>
        <v>64192036</v>
      </c>
      <c r="H73" s="487"/>
      <c r="I73" s="487">
        <f>SUM(I74:I93)</f>
        <v>33378796</v>
      </c>
      <c r="J73" s="487"/>
      <c r="K73" s="487">
        <f>SUM(K74:K93)</f>
        <v>23970755</v>
      </c>
      <c r="L73" s="487"/>
      <c r="M73" s="487">
        <f>SUM(M74:M93)</f>
        <v>6842485</v>
      </c>
      <c r="N73" s="488"/>
    </row>
    <row r="74" spans="1:14" ht="30" customHeight="1">
      <c r="A74" s="502" t="s">
        <v>274</v>
      </c>
      <c r="B74" s="503" t="str">
        <f>IF($A74="","",VLOOKUP($A74,일위목록!$A:$J,2,FALSE))</f>
        <v>터파기</v>
      </c>
      <c r="C74" s="476" t="str">
        <f>IF($A74="","",VLOOKUP($A74,일위목록!$A:$J,3,FALSE))</f>
        <v>(TypeⅠ,중기100%)</v>
      </c>
      <c r="D74" s="504">
        <f t="shared" ref="D74:D93" si="5">IF($A74="","",IF(ISERROR(VLOOKUP($A74,장하지구총집계,17,FALSE)),"",VLOOKUP($A74,장하지구총집계,17,FALSE)))</f>
        <v>658.52</v>
      </c>
      <c r="E74" s="505" t="str">
        <f>IF($A74="","",VLOOKUP($A74,일위목록!$A:$J,5,FALSE))</f>
        <v>㎥</v>
      </c>
      <c r="F74" s="448">
        <f>IF($A74="","",VLOOKUP($A74,일위목록!$A:$J,6,FALSE))</f>
        <v>1886</v>
      </c>
      <c r="G74" s="448">
        <f t="shared" ref="G74:G93" si="6">IF($A74="","",IF($D74="","",$I74+$K74+$M74))</f>
        <v>1241967</v>
      </c>
      <c r="H74" s="448">
        <f>IF($A74="","",VLOOKUP($A74,일위목록!$A:$J,7,FALSE))</f>
        <v>843</v>
      </c>
      <c r="I74" s="448">
        <f t="shared" ref="I74:I93" si="7">IF($A74="","",IF($D74="","",TRUNC($D74*$H74)))</f>
        <v>555132</v>
      </c>
      <c r="J74" s="448">
        <f>IF($A74="","",VLOOKUP($A74,일위목록!$A:$J,8,FALSE))</f>
        <v>620</v>
      </c>
      <c r="K74" s="448">
        <f t="shared" ref="K74:K93" si="8">IF($A74="","",IF($D74="","",TRUNC($D74*$J74)))</f>
        <v>408282</v>
      </c>
      <c r="L74" s="448">
        <f>IF($A74="","",VLOOKUP($A74,일위목록!$A:$J,9,FALSE))</f>
        <v>423</v>
      </c>
      <c r="M74" s="448">
        <f t="shared" ref="M74:M93" si="9">IF($A74="","",IF($D74="","",TRUNC($D74*$L74)))</f>
        <v>278553</v>
      </c>
      <c r="N74" s="476" t="str">
        <f>IF($A74="","",VLOOKUP($A74,일위목록!$A:$J,10,FALSE))</f>
        <v>#.2</v>
      </c>
    </row>
    <row r="75" spans="1:14" ht="30" customHeight="1">
      <c r="A75" s="502" t="s">
        <v>275</v>
      </c>
      <c r="B75" s="503" t="str">
        <f>IF($A75="","",VLOOKUP($A75,일위목록!$A:$J,2,FALSE))</f>
        <v>되메우고다짐</v>
      </c>
      <c r="C75" s="476" t="str">
        <f>IF($A75="","",VLOOKUP($A75,일위목록!$A:$J,3,FALSE))</f>
        <v>(대형장비)</v>
      </c>
      <c r="D75" s="504">
        <f t="shared" si="5"/>
        <v>830.76</v>
      </c>
      <c r="E75" s="505" t="str">
        <f>IF($A75="","",VLOOKUP($A75,일위목록!$A:$J,5,FALSE))</f>
        <v>㎥</v>
      </c>
      <c r="F75" s="448">
        <f>IF($A75="","",VLOOKUP($A75,일위목록!$A:$J,6,FALSE))</f>
        <v>8869</v>
      </c>
      <c r="G75" s="448">
        <f t="shared" si="6"/>
        <v>7368009</v>
      </c>
      <c r="H75" s="448">
        <f>IF($A75="","",VLOOKUP($A75,일위목록!$A:$J,7,FALSE))</f>
        <v>5298</v>
      </c>
      <c r="I75" s="448">
        <f t="shared" si="7"/>
        <v>4401366</v>
      </c>
      <c r="J75" s="448">
        <f>IF($A75="","",VLOOKUP($A75,일위목록!$A:$J,8,FALSE))</f>
        <v>1997</v>
      </c>
      <c r="K75" s="448">
        <f t="shared" si="8"/>
        <v>1659027</v>
      </c>
      <c r="L75" s="448">
        <f>IF($A75="","",VLOOKUP($A75,일위목록!$A:$J,9,FALSE))</f>
        <v>1574</v>
      </c>
      <c r="M75" s="448">
        <f t="shared" si="9"/>
        <v>1307616</v>
      </c>
      <c r="N75" s="476" t="str">
        <f>IF($A75="","",VLOOKUP($A75,일위목록!$A:$J,10,FALSE))</f>
        <v>#.5</v>
      </c>
    </row>
    <row r="76" spans="1:14" ht="30" customHeight="1">
      <c r="A76" s="502" t="s">
        <v>276</v>
      </c>
      <c r="B76" s="503" t="str">
        <f>IF($A76="","",VLOOKUP($A76,일위목록!$A:$J,2,FALSE))</f>
        <v>잔토처리</v>
      </c>
      <c r="C76" s="476" t="str">
        <f>IF($A76="","",VLOOKUP($A76,일위목록!$A:$J,3,FALSE))</f>
        <v>(굴착기0.7㎥)</v>
      </c>
      <c r="D76" s="504">
        <f t="shared" si="5"/>
        <v>226.76000000000002</v>
      </c>
      <c r="E76" s="505" t="str">
        <f>IF($A76="","",VLOOKUP($A76,일위목록!$A:$J,5,FALSE))</f>
        <v>㎥</v>
      </c>
      <c r="F76" s="448">
        <f>IF($A76="","",VLOOKUP($A76,일위목록!$A:$J,6,FALSE))</f>
        <v>1853</v>
      </c>
      <c r="G76" s="448">
        <f t="shared" si="6"/>
        <v>420186</v>
      </c>
      <c r="H76" s="448">
        <f>IF($A76="","",VLOOKUP($A76,일위목록!$A:$J,7,FALSE))</f>
        <v>1000</v>
      </c>
      <c r="I76" s="448">
        <f t="shared" si="7"/>
        <v>226760</v>
      </c>
      <c r="J76" s="448">
        <f>IF($A76="","",VLOOKUP($A76,일위목록!$A:$J,8,FALSE))</f>
        <v>437</v>
      </c>
      <c r="K76" s="448">
        <f t="shared" si="8"/>
        <v>99094</v>
      </c>
      <c r="L76" s="448">
        <f>IF($A76="","",VLOOKUP($A76,일위목록!$A:$J,9,FALSE))</f>
        <v>416</v>
      </c>
      <c r="M76" s="448">
        <f t="shared" si="9"/>
        <v>94332</v>
      </c>
      <c r="N76" s="476" t="str">
        <f>IF($A76="","",VLOOKUP($A76,일위목록!$A:$J,10,FALSE))</f>
        <v>#.3</v>
      </c>
    </row>
    <row r="77" spans="1:14" ht="30" customHeight="1">
      <c r="A77" s="506" t="s">
        <v>277</v>
      </c>
      <c r="B77" s="503" t="str">
        <f>IF($A77="","",VLOOKUP($A77,일위목록!$A:$J,2,FALSE))</f>
        <v>순성토운반</v>
      </c>
      <c r="C77" s="476" t="str">
        <f>IF($A77="","",VLOOKUP($A77,일위목록!$A:$J,3,FALSE))</f>
        <v>(복합중기,L=5.0㎞)</v>
      </c>
      <c r="D77" s="504">
        <f t="shared" si="5"/>
        <v>399</v>
      </c>
      <c r="E77" s="505" t="str">
        <f>IF($A77="","",VLOOKUP($A77,일위목록!$A:$J,5,FALSE))</f>
        <v>㎥</v>
      </c>
      <c r="F77" s="448">
        <f>IF($A77="","",VLOOKUP($A77,일위목록!$A:$J,6,FALSE))</f>
        <v>8013</v>
      </c>
      <c r="G77" s="448">
        <f t="shared" si="6"/>
        <v>3197187</v>
      </c>
      <c r="H77" s="448">
        <f>IF($A77="","",VLOOKUP($A77,일위목록!$A:$J,7,FALSE))</f>
        <v>3994</v>
      </c>
      <c r="I77" s="448">
        <f t="shared" si="7"/>
        <v>1593606</v>
      </c>
      <c r="J77" s="448">
        <f>IF($A77="","",VLOOKUP($A77,일위목록!$A:$J,8,FALSE))</f>
        <v>2554</v>
      </c>
      <c r="K77" s="448">
        <f t="shared" si="8"/>
        <v>1019046</v>
      </c>
      <c r="L77" s="448">
        <f>IF($A77="","",VLOOKUP($A77,일위목록!$A:$J,9,FALSE))</f>
        <v>1465</v>
      </c>
      <c r="M77" s="448">
        <f t="shared" si="9"/>
        <v>584535</v>
      </c>
      <c r="N77" s="476" t="str">
        <f>IF($A77="","",VLOOKUP($A77,일위목록!$A:$J,10,FALSE))</f>
        <v>#.4</v>
      </c>
    </row>
    <row r="78" spans="1:14" ht="30" customHeight="1">
      <c r="A78" s="507" t="s">
        <v>278</v>
      </c>
      <c r="B78" s="503" t="str">
        <f>IF($A78="","",VLOOKUP($A78,일위목록!$A:$J,2,FALSE))</f>
        <v>콘크리트포장</v>
      </c>
      <c r="C78" s="476" t="str">
        <f>IF($A78="","",VLOOKUP($A78,일위목록!$A:$J,3,FALSE))</f>
        <v>(A-Type,t=20㎝)</v>
      </c>
      <c r="D78" s="504">
        <f t="shared" si="5"/>
        <v>1022</v>
      </c>
      <c r="E78" s="505" t="str">
        <f>IF($A78="","",VLOOKUP($A78,일위목록!$A:$J,5,FALSE))</f>
        <v>㎡</v>
      </c>
      <c r="F78" s="448">
        <f>IF($A78="","",VLOOKUP($A78,일위목록!$A:$J,6,FALSE))</f>
        <v>9282</v>
      </c>
      <c r="G78" s="448">
        <f t="shared" si="6"/>
        <v>9486204</v>
      </c>
      <c r="H78" s="448">
        <f>IF($A78="","",VLOOKUP($A78,일위목록!$A:$J,7,FALSE))</f>
        <v>2874</v>
      </c>
      <c r="I78" s="448">
        <f t="shared" si="7"/>
        <v>2937228</v>
      </c>
      <c r="J78" s="448">
        <f>IF($A78="","",VLOOKUP($A78,일위목록!$A:$J,8,FALSE))</f>
        <v>6322</v>
      </c>
      <c r="K78" s="448">
        <f t="shared" si="8"/>
        <v>6461084</v>
      </c>
      <c r="L78" s="448">
        <f>IF($A78="","",VLOOKUP($A78,일위목록!$A:$J,9,FALSE))</f>
        <v>86</v>
      </c>
      <c r="M78" s="448">
        <f t="shared" si="9"/>
        <v>87892</v>
      </c>
      <c r="N78" s="476" t="str">
        <f>IF($A78="","",VLOOKUP($A78,일위목록!$A:$J,10,FALSE))</f>
        <v>#.17</v>
      </c>
    </row>
    <row r="79" spans="1:14" ht="30" customHeight="1">
      <c r="A79" s="475" t="s">
        <v>279</v>
      </c>
      <c r="B79" s="503" t="str">
        <f>IF($A79="","",VLOOKUP($A79,일위목록!$A:$J,2,FALSE))</f>
        <v>보조기층포설</v>
      </c>
      <c r="C79" s="476" t="str">
        <f>IF($A79="","",VLOOKUP($A79,일위목록!$A:$J,3,FALSE))</f>
        <v>(인력,소규모)</v>
      </c>
      <c r="D79" s="504">
        <f t="shared" si="5"/>
        <v>67.2</v>
      </c>
      <c r="E79" s="505" t="str">
        <f>IF($A79="","",VLOOKUP($A79,일위목록!$A:$J,5,FALSE))</f>
        <v>㎥</v>
      </c>
      <c r="F79" s="448">
        <f>IF($A79="","",VLOOKUP($A79,일위목록!$A:$J,6,FALSE))</f>
        <v>46119</v>
      </c>
      <c r="G79" s="448">
        <f t="shared" si="6"/>
        <v>3099195</v>
      </c>
      <c r="H79" s="448">
        <f>IF($A79="","",VLOOKUP($A79,일위목록!$A:$J,7,FALSE))</f>
        <v>11634</v>
      </c>
      <c r="I79" s="448">
        <f t="shared" si="7"/>
        <v>781804</v>
      </c>
      <c r="J79" s="448">
        <f>IF($A79="","",VLOOKUP($A79,일위목록!$A:$J,8,FALSE))</f>
        <v>32866</v>
      </c>
      <c r="K79" s="448">
        <f t="shared" si="8"/>
        <v>2208595</v>
      </c>
      <c r="L79" s="448">
        <f>IF($A79="","",VLOOKUP($A79,일위목록!$A:$J,9,FALSE))</f>
        <v>1619</v>
      </c>
      <c r="M79" s="448">
        <f t="shared" si="9"/>
        <v>108796</v>
      </c>
      <c r="N79" s="476" t="str">
        <f>IF($A79="","",VLOOKUP($A79,일위목록!$A:$J,10,FALSE))</f>
        <v>#.16</v>
      </c>
    </row>
    <row r="80" spans="1:14" ht="30" customHeight="1">
      <c r="A80" s="475" t="s">
        <v>280</v>
      </c>
      <c r="B80" s="503" t="str">
        <f>IF($A80="","",VLOOKUP($A80,일위목록!$A:$J,2,FALSE))</f>
        <v>합판거푸집</v>
      </c>
      <c r="C80" s="476" t="str">
        <f>IF($A80="","",VLOOKUP($A80,일위목록!$A:$J,3,FALSE))</f>
        <v>(6회,H=0∼7m)</v>
      </c>
      <c r="D80" s="504">
        <f t="shared" si="5"/>
        <v>118.6</v>
      </c>
      <c r="E80" s="505" t="str">
        <f>IF($A80="","",VLOOKUP($A80,일위목록!$A:$J,5,FALSE))</f>
        <v>㎡</v>
      </c>
      <c r="F80" s="448">
        <f>IF($A80="","",VLOOKUP($A80,일위목록!$A:$J,6,FALSE))</f>
        <v>47242</v>
      </c>
      <c r="G80" s="448">
        <f t="shared" si="6"/>
        <v>5602900</v>
      </c>
      <c r="H80" s="448">
        <f>IF($A80="","",VLOOKUP($A80,일위목록!$A:$J,7,FALSE))</f>
        <v>34461</v>
      </c>
      <c r="I80" s="448">
        <f t="shared" si="7"/>
        <v>4087074</v>
      </c>
      <c r="J80" s="448">
        <f>IF($A80="","",VLOOKUP($A80,일위목록!$A:$J,8,FALSE))</f>
        <v>12437</v>
      </c>
      <c r="K80" s="448">
        <f t="shared" si="8"/>
        <v>1475028</v>
      </c>
      <c r="L80" s="448">
        <f>IF($A80="","",VLOOKUP($A80,일위목록!$A:$J,9,FALSE))</f>
        <v>344</v>
      </c>
      <c r="M80" s="448">
        <f t="shared" si="9"/>
        <v>40798</v>
      </c>
      <c r="N80" s="476" t="str">
        <f>IF($A80="","",VLOOKUP($A80,일위목록!$A:$J,10,FALSE))</f>
        <v>#.7</v>
      </c>
    </row>
    <row r="81" spans="1:14" ht="30" customHeight="1">
      <c r="A81" s="388" t="s">
        <v>281</v>
      </c>
      <c r="B81" s="503" t="str">
        <f>IF($A81="","",VLOOKUP($A81,일위목록!$A:$J,2,FALSE))</f>
        <v>맨홀설치(뚜껑포함)</v>
      </c>
      <c r="C81" s="476" t="str">
        <f>IF($A81="","",VLOOKUP($A81,일위목록!$A:$J,3,FALSE))</f>
        <v>(1.5*1.5*1.5m)</v>
      </c>
      <c r="D81" s="504">
        <f t="shared" si="5"/>
        <v>2</v>
      </c>
      <c r="E81" s="505" t="str">
        <f>IF($A81="","",VLOOKUP($A81,일위목록!$A:$J,5,FALSE))</f>
        <v>EA</v>
      </c>
      <c r="F81" s="448">
        <f>IF($A81="","",VLOOKUP($A81,일위목록!$A:$J,6,FALSE))</f>
        <v>1925537</v>
      </c>
      <c r="G81" s="448">
        <f t="shared" si="6"/>
        <v>3851074</v>
      </c>
      <c r="H81" s="448">
        <f>IF($A81="","",VLOOKUP($A81,일위목록!$A:$J,7,FALSE))</f>
        <v>262440</v>
      </c>
      <c r="I81" s="448">
        <f t="shared" si="7"/>
        <v>524880</v>
      </c>
      <c r="J81" s="448">
        <f>IF($A81="","",VLOOKUP($A81,일위목록!$A:$J,8,FALSE))</f>
        <v>1530788</v>
      </c>
      <c r="K81" s="448">
        <f t="shared" si="8"/>
        <v>3061576</v>
      </c>
      <c r="L81" s="448">
        <f>IF($A81="","",VLOOKUP($A81,일위목록!$A:$J,9,FALSE))</f>
        <v>132309</v>
      </c>
      <c r="M81" s="448">
        <f t="shared" si="9"/>
        <v>264618</v>
      </c>
      <c r="N81" s="476" t="str">
        <f>IF($A81="","",VLOOKUP($A81,일위목록!$A:$J,10,FALSE))</f>
        <v>#.13</v>
      </c>
    </row>
    <row r="82" spans="1:14" ht="30" customHeight="1">
      <c r="A82" s="508" t="s">
        <v>282</v>
      </c>
      <c r="B82" s="503" t="str">
        <f>IF($A82="","",VLOOKUP($A82,일위목록!$A:$J,2,FALSE))</f>
        <v>보강수로관부설</v>
      </c>
      <c r="C82" s="476" t="str">
        <f>IF($A82="","",VLOOKUP($A82,일위목록!$A:$J,3,FALSE))</f>
        <v>(500*500㎜)</v>
      </c>
      <c r="D82" s="504">
        <f t="shared" si="5"/>
        <v>632</v>
      </c>
      <c r="E82" s="505" t="str">
        <f>IF($A82="","",VLOOKUP($A82,일위목록!$A:$J,5,FALSE))</f>
        <v>m</v>
      </c>
      <c r="F82" s="448">
        <f>IF($A82="","",VLOOKUP($A82,일위목록!$A:$J,6,FALSE))</f>
        <v>22040</v>
      </c>
      <c r="G82" s="448">
        <f t="shared" si="6"/>
        <v>13929280</v>
      </c>
      <c r="H82" s="448">
        <f>IF($A82="","",VLOOKUP($A82,일위목록!$A:$J,7,FALSE))</f>
        <v>15291</v>
      </c>
      <c r="I82" s="448">
        <f t="shared" si="7"/>
        <v>9663912</v>
      </c>
      <c r="J82" s="448">
        <f>IF($A82="","",VLOOKUP($A82,일위목록!$A:$J,8,FALSE))</f>
        <v>3218</v>
      </c>
      <c r="K82" s="448">
        <f t="shared" si="8"/>
        <v>2033776</v>
      </c>
      <c r="L82" s="448">
        <f>IF($A82="","",VLOOKUP($A82,일위목록!$A:$J,9,FALSE))</f>
        <v>3531</v>
      </c>
      <c r="M82" s="448">
        <f t="shared" si="9"/>
        <v>2231592</v>
      </c>
      <c r="N82" s="476" t="str">
        <f>IF($A82="","",VLOOKUP($A82,일위목록!$A:$J,10,FALSE))</f>
        <v>#.8</v>
      </c>
    </row>
    <row r="83" spans="1:14" ht="30" customHeight="1">
      <c r="A83" s="508" t="s">
        <v>283</v>
      </c>
      <c r="B83" s="503" t="str">
        <f>IF($A83="","",VLOOKUP($A83,일위목록!$A:$J,2,FALSE))</f>
        <v>보강수로관부설</v>
      </c>
      <c r="C83" s="476" t="str">
        <f>IF($A83="","",VLOOKUP($A83,일위목록!$A:$J,3,FALSE))</f>
        <v>(800*700㎜)</v>
      </c>
      <c r="D83" s="504">
        <f t="shared" si="5"/>
        <v>50</v>
      </c>
      <c r="E83" s="505" t="str">
        <f>IF($A83="","",VLOOKUP($A83,일위목록!$A:$J,5,FALSE))</f>
        <v>m</v>
      </c>
      <c r="F83" s="448">
        <f>IF($A83="","",VLOOKUP($A83,일위목록!$A:$J,6,FALSE))</f>
        <v>39555</v>
      </c>
      <c r="G83" s="448">
        <f t="shared" si="6"/>
        <v>1977750</v>
      </c>
      <c r="H83" s="448">
        <f>IF($A83="","",VLOOKUP($A83,일위목록!$A:$J,7,FALSE))</f>
        <v>27411</v>
      </c>
      <c r="I83" s="448">
        <f t="shared" si="7"/>
        <v>1370550</v>
      </c>
      <c r="J83" s="448">
        <f>IF($A83="","",VLOOKUP($A83,일위목록!$A:$J,8,FALSE))</f>
        <v>5787</v>
      </c>
      <c r="K83" s="448">
        <f t="shared" si="8"/>
        <v>289350</v>
      </c>
      <c r="L83" s="448">
        <f>IF($A83="","",VLOOKUP($A83,일위목록!$A:$J,9,FALSE))</f>
        <v>6357</v>
      </c>
      <c r="M83" s="448">
        <f t="shared" si="9"/>
        <v>317850</v>
      </c>
      <c r="N83" s="476" t="str">
        <f>IF($A83="","",VLOOKUP($A83,일위목록!$A:$J,10,FALSE))</f>
        <v>#.9</v>
      </c>
    </row>
    <row r="84" spans="1:14" ht="30" customHeight="1">
      <c r="A84" s="508" t="s">
        <v>284</v>
      </c>
      <c r="B84" s="503" t="str">
        <f>IF($A84="","",VLOOKUP($A84,일위목록!$A:$J,2,FALSE))</f>
        <v>보강수로관부설</v>
      </c>
      <c r="C84" s="476" t="str">
        <f>IF($A84="","",VLOOKUP($A84,일위목록!$A:$J,3,FALSE))</f>
        <v>(1200*1000㎜)</v>
      </c>
      <c r="D84" s="504">
        <f t="shared" si="5"/>
        <v>90</v>
      </c>
      <c r="E84" s="505" t="str">
        <f>IF($A84="","",VLOOKUP($A84,일위목록!$A:$J,5,FALSE))</f>
        <v>m</v>
      </c>
      <c r="F84" s="448">
        <f>IF($A84="","",VLOOKUP($A84,일위목록!$A:$J,6,FALSE))</f>
        <v>62136</v>
      </c>
      <c r="G84" s="448">
        <f t="shared" si="6"/>
        <v>5592240</v>
      </c>
      <c r="H84" s="448">
        <f>IF($A84="","",VLOOKUP($A84,일위목록!$A:$J,7,FALSE))</f>
        <v>37828</v>
      </c>
      <c r="I84" s="448">
        <f t="shared" si="7"/>
        <v>3404520</v>
      </c>
      <c r="J84" s="448">
        <f>IF($A84="","",VLOOKUP($A84,일위목록!$A:$J,8,FALSE))</f>
        <v>13698</v>
      </c>
      <c r="K84" s="448">
        <f t="shared" si="8"/>
        <v>1232820</v>
      </c>
      <c r="L84" s="448">
        <f>IF($A84="","",VLOOKUP($A84,일위목록!$A:$J,9,FALSE))</f>
        <v>10610</v>
      </c>
      <c r="M84" s="448">
        <f t="shared" si="9"/>
        <v>954900</v>
      </c>
      <c r="N84" s="476" t="str">
        <f>IF($A84="","",VLOOKUP($A84,일위목록!$A:$J,10,FALSE))</f>
        <v>#.10</v>
      </c>
    </row>
    <row r="85" spans="1:14" ht="30" customHeight="1">
      <c r="A85" s="509" t="s">
        <v>285</v>
      </c>
      <c r="B85" s="503" t="str">
        <f>IF($A85="","",VLOOKUP($A85,일위목록!$A:$J,2,FALSE))</f>
        <v>이형수로관부설</v>
      </c>
      <c r="C85" s="476" t="str">
        <f>IF($A85="","",VLOOKUP($A85,일위목록!$A:$J,3,FALSE))</f>
        <v>(500*500㎜)</v>
      </c>
      <c r="D85" s="504">
        <f t="shared" si="5"/>
        <v>24</v>
      </c>
      <c r="E85" s="505" t="str">
        <f>IF($A85="","",VLOOKUP($A85,일위목록!$A:$J,5,FALSE))</f>
        <v>m</v>
      </c>
      <c r="F85" s="448">
        <f>IF($A85="","",VLOOKUP($A85,일위목록!$A:$J,6,FALSE))</f>
        <v>48533</v>
      </c>
      <c r="G85" s="448">
        <f t="shared" si="6"/>
        <v>1164792</v>
      </c>
      <c r="H85" s="448">
        <f>IF($A85="","",VLOOKUP($A85,일위목록!$A:$J,7,FALSE))</f>
        <v>40956</v>
      </c>
      <c r="I85" s="448">
        <f t="shared" si="7"/>
        <v>982944</v>
      </c>
      <c r="J85" s="448">
        <f>IF($A85="","",VLOOKUP($A85,일위목록!$A:$J,8,FALSE))</f>
        <v>2665</v>
      </c>
      <c r="K85" s="448">
        <f t="shared" si="8"/>
        <v>63960</v>
      </c>
      <c r="L85" s="448">
        <f>IF($A85="","",VLOOKUP($A85,일위목록!$A:$J,9,FALSE))</f>
        <v>4912</v>
      </c>
      <c r="M85" s="448">
        <f t="shared" si="9"/>
        <v>117888</v>
      </c>
      <c r="N85" s="476" t="str">
        <f>IF($A85="","",VLOOKUP($A85,일위목록!$A:$J,10,FALSE))</f>
        <v>#.11</v>
      </c>
    </row>
    <row r="86" spans="1:14" ht="30" customHeight="1">
      <c r="A86" s="509" t="s">
        <v>286</v>
      </c>
      <c r="B86" s="503" t="str">
        <f>IF($A86="","",VLOOKUP($A86,일위목록!$A:$J,2,FALSE))</f>
        <v>이형수로관부설</v>
      </c>
      <c r="C86" s="476" t="str">
        <f>IF($A86="","",VLOOKUP($A86,일위목록!$A:$J,3,FALSE))</f>
        <v>(800*700㎜)</v>
      </c>
      <c r="D86" s="504">
        <f t="shared" si="5"/>
        <v>18</v>
      </c>
      <c r="E86" s="505" t="str">
        <f>IF($A86="","",VLOOKUP($A86,일위목록!$A:$J,5,FALSE))</f>
        <v>m</v>
      </c>
      <c r="F86" s="448">
        <f>IF($A86="","",VLOOKUP($A86,일위목록!$A:$J,6,FALSE))</f>
        <v>82313</v>
      </c>
      <c r="G86" s="448">
        <f t="shared" si="6"/>
        <v>1481634</v>
      </c>
      <c r="H86" s="448">
        <f>IF($A86="","",VLOOKUP($A86,일위목록!$A:$J,7,FALSE))</f>
        <v>69768</v>
      </c>
      <c r="I86" s="448">
        <f t="shared" si="7"/>
        <v>1255824</v>
      </c>
      <c r="J86" s="448">
        <f>IF($A86="","",VLOOKUP($A86,일위목록!$A:$J,8,FALSE))</f>
        <v>4315</v>
      </c>
      <c r="K86" s="448">
        <f t="shared" si="8"/>
        <v>77670</v>
      </c>
      <c r="L86" s="448">
        <f>IF($A86="","",VLOOKUP($A86,일위목록!$A:$J,9,FALSE))</f>
        <v>8230</v>
      </c>
      <c r="M86" s="448">
        <f t="shared" si="9"/>
        <v>148140</v>
      </c>
      <c r="N86" s="476" t="str">
        <f>IF($A86="","",VLOOKUP($A86,일위목록!$A:$J,10,FALSE))</f>
        <v>#.12</v>
      </c>
    </row>
    <row r="87" spans="1:14" ht="30" customHeight="1">
      <c r="A87" s="508" t="s">
        <v>287</v>
      </c>
      <c r="B87" s="503" t="str">
        <f>IF($A87="","",VLOOKUP($A87,일위목록!$A:$J,2,FALSE))</f>
        <v>수로관천공및접합</v>
      </c>
      <c r="C87" s="476" t="str">
        <f>IF($A87="","",VLOOKUP($A87,일위목록!$A:$J,3,FALSE))</f>
        <v>(H500*Φ150㎜)</v>
      </c>
      <c r="D87" s="504">
        <f t="shared" si="5"/>
        <v>16</v>
      </c>
      <c r="E87" s="505" t="str">
        <f>IF($A87="","",VLOOKUP($A87,일위목록!$A:$J,5,FALSE))</f>
        <v>EA</v>
      </c>
      <c r="F87" s="448">
        <f>IF($A87="","",VLOOKUP($A87,일위목록!$A:$J,6,FALSE))</f>
        <v>24511</v>
      </c>
      <c r="G87" s="448">
        <f t="shared" si="6"/>
        <v>392176</v>
      </c>
      <c r="H87" s="448">
        <f>IF($A87="","",VLOOKUP($A87,일위목록!$A:$J,7,FALSE))</f>
        <v>22413</v>
      </c>
      <c r="I87" s="448">
        <f t="shared" si="7"/>
        <v>358608</v>
      </c>
      <c r="J87" s="448">
        <f>IF($A87="","",VLOOKUP($A87,일위목록!$A:$J,8,FALSE))</f>
        <v>894</v>
      </c>
      <c r="K87" s="448">
        <f t="shared" si="8"/>
        <v>14304</v>
      </c>
      <c r="L87" s="448">
        <f>IF($A87="","",VLOOKUP($A87,일위목록!$A:$J,9,FALSE))</f>
        <v>1204</v>
      </c>
      <c r="M87" s="448">
        <f t="shared" si="9"/>
        <v>19264</v>
      </c>
      <c r="N87" s="476" t="str">
        <f>IF($A87="","",VLOOKUP($A87,일위목록!$A:$J,10,FALSE))</f>
        <v>#.20</v>
      </c>
    </row>
    <row r="88" spans="1:14" ht="30" customHeight="1">
      <c r="A88" s="510" t="s">
        <v>288</v>
      </c>
      <c r="B88" s="503" t="str">
        <f>IF($A88="","",VLOOKUP($A88,일위목록!$A:$J,2,FALSE))</f>
        <v>급수관부설</v>
      </c>
      <c r="C88" s="476" t="str">
        <f>IF($A88="","",VLOOKUP($A88,일위목록!$A:$J,3,FALSE))</f>
        <v>(Φ150㎜)</v>
      </c>
      <c r="D88" s="504">
        <f t="shared" si="5"/>
        <v>48</v>
      </c>
      <c r="E88" s="505" t="str">
        <f>IF($A88="","",VLOOKUP($A88,일위목록!$A:$J,5,FALSE))</f>
        <v>m</v>
      </c>
      <c r="F88" s="448">
        <f>IF($A88="","",VLOOKUP($A88,일위목록!$A:$J,6,FALSE))</f>
        <v>20925</v>
      </c>
      <c r="G88" s="448">
        <f t="shared" si="6"/>
        <v>1004400</v>
      </c>
      <c r="H88" s="448">
        <f>IF($A88="","",VLOOKUP($A88,일위목록!$A:$J,7,FALSE))</f>
        <v>7277</v>
      </c>
      <c r="I88" s="448">
        <f t="shared" si="7"/>
        <v>349296</v>
      </c>
      <c r="J88" s="448">
        <f>IF($A88="","",VLOOKUP($A88,일위목록!$A:$J,8,FALSE))</f>
        <v>13430</v>
      </c>
      <c r="K88" s="448">
        <f t="shared" si="8"/>
        <v>644640</v>
      </c>
      <c r="L88" s="448">
        <f>IF($A88="","",VLOOKUP($A88,일위목록!$A:$J,9,FALSE))</f>
        <v>218</v>
      </c>
      <c r="M88" s="448">
        <f t="shared" si="9"/>
        <v>10464</v>
      </c>
      <c r="N88" s="476" t="str">
        <f>IF($A88="","",VLOOKUP($A88,일위목록!$A:$J,10,FALSE))</f>
        <v>#.18</v>
      </c>
    </row>
    <row r="89" spans="1:14" ht="30" customHeight="1">
      <c r="A89" s="510" t="s">
        <v>289</v>
      </c>
      <c r="B89" s="503" t="str">
        <f>IF($A89="","",VLOOKUP($A89,일위목록!$A:$J,2,FALSE))</f>
        <v>급수개폐기설치</v>
      </c>
      <c r="C89" s="476" t="str">
        <f>IF($A89="","",VLOOKUP($A89,일위목록!$A:$J,3,FALSE))</f>
        <v>(Φ150㎜)</v>
      </c>
      <c r="D89" s="504">
        <f t="shared" si="5"/>
        <v>16</v>
      </c>
      <c r="E89" s="505" t="str">
        <f>IF($A89="","",VLOOKUP($A89,일위목록!$A:$J,5,FALSE))</f>
        <v>조</v>
      </c>
      <c r="F89" s="448">
        <f>IF($A89="","",VLOOKUP($A89,일위목록!$A:$J,6,FALSE))</f>
        <v>208845</v>
      </c>
      <c r="G89" s="448">
        <f t="shared" si="6"/>
        <v>3341520</v>
      </c>
      <c r="H89" s="448">
        <f>IF($A89="","",VLOOKUP($A89,일위목록!$A:$J,7,FALSE))</f>
        <v>9945</v>
      </c>
      <c r="I89" s="448">
        <f t="shared" si="7"/>
        <v>159120</v>
      </c>
      <c r="J89" s="448">
        <f>IF($A89="","",VLOOKUP($A89,일위목록!$A:$J,8,FALSE))</f>
        <v>198900</v>
      </c>
      <c r="K89" s="448">
        <f t="shared" si="8"/>
        <v>3182400</v>
      </c>
      <c r="L89" s="448">
        <f>IF($A89="","",VLOOKUP($A89,일위목록!$A:$J,9,FALSE))</f>
        <v>0</v>
      </c>
      <c r="M89" s="448">
        <f t="shared" si="9"/>
        <v>0</v>
      </c>
      <c r="N89" s="476" t="str">
        <f>IF($A89="","",VLOOKUP($A89,일위목록!$A:$J,10,FALSE))</f>
        <v>#.19</v>
      </c>
    </row>
    <row r="90" spans="1:14" ht="30" customHeight="1">
      <c r="A90" s="502" t="s">
        <v>290</v>
      </c>
      <c r="B90" s="503" t="str">
        <f>IF($A90="","",VLOOKUP($A90,일위목록!$A:$J,2,FALSE))</f>
        <v>철근콘크리트헐기</v>
      </c>
      <c r="C90" s="476" t="str">
        <f>IF($A90="","",VLOOKUP($A90,일위목록!$A:$J,3,FALSE))</f>
        <v>(t=30㎝미만)</v>
      </c>
      <c r="D90" s="504">
        <f t="shared" si="5"/>
        <v>17</v>
      </c>
      <c r="E90" s="505" t="str">
        <f>IF($A90="","",VLOOKUP($A90,일위목록!$A:$J,5,FALSE))</f>
        <v>㎥</v>
      </c>
      <c r="F90" s="448">
        <f>IF($A90="","",VLOOKUP($A90,일위목록!$A:$J,6,FALSE))</f>
        <v>61266</v>
      </c>
      <c r="G90" s="448">
        <f t="shared" si="6"/>
        <v>1041522</v>
      </c>
      <c r="H90" s="448">
        <f>IF($A90="","",VLOOKUP($A90,일위목록!$A:$J,7,FALSE))</f>
        <v>42716</v>
      </c>
      <c r="I90" s="448">
        <f t="shared" si="7"/>
        <v>726172</v>
      </c>
      <c r="J90" s="448">
        <f>IF($A90="","",VLOOKUP($A90,일위목록!$A:$J,8,FALSE))</f>
        <v>2359</v>
      </c>
      <c r="K90" s="448">
        <f t="shared" si="8"/>
        <v>40103</v>
      </c>
      <c r="L90" s="448">
        <f>IF($A90="","",VLOOKUP($A90,일위목록!$A:$J,9,FALSE))</f>
        <v>16191</v>
      </c>
      <c r="M90" s="448">
        <f t="shared" si="9"/>
        <v>275247</v>
      </c>
      <c r="N90" s="476" t="str">
        <f>IF($A90="","",VLOOKUP($A90,일위목록!$A:$J,10,FALSE))</f>
        <v>#.15</v>
      </c>
    </row>
    <row r="91" spans="1:14" ht="30" customHeight="1">
      <c r="B91" s="503" t="str">
        <f>IF($A91="","",VLOOKUP($A91,일위목록!$A:$J,2,FALSE))</f>
        <v/>
      </c>
      <c r="C91" s="476" t="str">
        <f>IF($A91="","",VLOOKUP($A91,일위목록!$A:$J,3,FALSE))</f>
        <v/>
      </c>
      <c r="D91" s="504" t="str">
        <f t="shared" si="5"/>
        <v/>
      </c>
      <c r="E91" s="505" t="str">
        <f>IF($A91="","",VLOOKUP($A91,일위목록!$A:$J,5,FALSE))</f>
        <v/>
      </c>
      <c r="F91" s="448" t="str">
        <f>IF($A91="","",VLOOKUP($A91,일위목록!$A:$J,6,FALSE))</f>
        <v/>
      </c>
      <c r="G91" s="448" t="str">
        <f t="shared" si="6"/>
        <v/>
      </c>
      <c r="H91" s="448" t="str">
        <f>IF($A91="","",VLOOKUP($A91,일위목록!$A:$J,7,FALSE))</f>
        <v/>
      </c>
      <c r="I91" s="448" t="str">
        <f t="shared" si="7"/>
        <v/>
      </c>
      <c r="J91" s="448" t="str">
        <f>IF($A91="","",VLOOKUP($A91,일위목록!$A:$J,8,FALSE))</f>
        <v/>
      </c>
      <c r="K91" s="448" t="str">
        <f t="shared" si="8"/>
        <v/>
      </c>
      <c r="L91" s="448" t="str">
        <f>IF($A91="","",VLOOKUP($A91,일위목록!$A:$J,9,FALSE))</f>
        <v/>
      </c>
      <c r="M91" s="448" t="str">
        <f t="shared" si="9"/>
        <v/>
      </c>
      <c r="N91" s="476" t="str">
        <f>IF($A91="","",VLOOKUP($A91,일위목록!$A:$J,10,FALSE))</f>
        <v/>
      </c>
    </row>
    <row r="92" spans="1:14" ht="30" customHeight="1">
      <c r="A92" s="508"/>
      <c r="B92" s="503" t="str">
        <f>IF($A92="","",VLOOKUP($A92,일위목록!$A:$J,2,FALSE))</f>
        <v/>
      </c>
      <c r="C92" s="476" t="str">
        <f>IF($A92="","",VLOOKUP($A92,일위목록!$A:$J,3,FALSE))</f>
        <v/>
      </c>
      <c r="D92" s="504" t="str">
        <f t="shared" si="5"/>
        <v/>
      </c>
      <c r="E92" s="505" t="str">
        <f>IF($A92="","",VLOOKUP($A92,일위목록!$A:$J,5,FALSE))</f>
        <v/>
      </c>
      <c r="F92" s="448" t="str">
        <f>IF($A92="","",VLOOKUP($A92,일위목록!$A:$J,6,FALSE))</f>
        <v/>
      </c>
      <c r="G92" s="448" t="str">
        <f t="shared" si="6"/>
        <v/>
      </c>
      <c r="H92" s="448" t="str">
        <f>IF($A92="","",VLOOKUP($A92,일위목록!$A:$J,7,FALSE))</f>
        <v/>
      </c>
      <c r="I92" s="448" t="str">
        <f t="shared" si="7"/>
        <v/>
      </c>
      <c r="J92" s="448" t="str">
        <f>IF($A92="","",VLOOKUP($A92,일위목록!$A:$J,8,FALSE))</f>
        <v/>
      </c>
      <c r="K92" s="448" t="str">
        <f t="shared" si="8"/>
        <v/>
      </c>
      <c r="L92" s="448" t="str">
        <f>IF($A92="","",VLOOKUP($A92,일위목록!$A:$J,9,FALSE))</f>
        <v/>
      </c>
      <c r="M92" s="448" t="str">
        <f t="shared" si="9"/>
        <v/>
      </c>
      <c r="N92" s="476" t="str">
        <f>IF($A92="","",VLOOKUP($A92,일위목록!$A:$J,10,FALSE))</f>
        <v/>
      </c>
    </row>
    <row r="93" spans="1:14" ht="30" customHeight="1">
      <c r="A93" s="508"/>
      <c r="B93" s="503" t="str">
        <f>IF($A93="","",VLOOKUP($A93,일위목록!$A:$J,2,FALSE))</f>
        <v/>
      </c>
      <c r="C93" s="476" t="str">
        <f>IF($A93="","",VLOOKUP($A93,일위목록!$A:$J,3,FALSE))</f>
        <v/>
      </c>
      <c r="D93" s="504" t="str">
        <f t="shared" si="5"/>
        <v/>
      </c>
      <c r="E93" s="505" t="str">
        <f>IF($A93="","",VLOOKUP($A93,일위목록!$A:$J,5,FALSE))</f>
        <v/>
      </c>
      <c r="F93" s="448" t="str">
        <f>IF($A93="","",VLOOKUP($A93,일위목록!$A:$J,6,FALSE))</f>
        <v/>
      </c>
      <c r="G93" s="448" t="str">
        <f t="shared" si="6"/>
        <v/>
      </c>
      <c r="H93" s="448" t="str">
        <f>IF($A93="","",VLOOKUP($A93,일위목록!$A:$J,7,FALSE))</f>
        <v/>
      </c>
      <c r="I93" s="448" t="str">
        <f t="shared" si="7"/>
        <v/>
      </c>
      <c r="J93" s="448" t="str">
        <f>IF($A93="","",VLOOKUP($A93,일위목록!$A:$J,8,FALSE))</f>
        <v/>
      </c>
      <c r="K93" s="448" t="str">
        <f t="shared" si="8"/>
        <v/>
      </c>
      <c r="L93" s="448" t="str">
        <f>IF($A93="","",VLOOKUP($A93,일위목록!$A:$J,9,FALSE))</f>
        <v/>
      </c>
      <c r="M93" s="448" t="str">
        <f t="shared" si="9"/>
        <v/>
      </c>
      <c r="N93" s="476" t="str">
        <f>IF($A93="","",VLOOKUP($A93,일위목록!$A:$J,10,FALSE))</f>
        <v/>
      </c>
    </row>
    <row r="94" spans="1:14" ht="30" customHeight="1">
      <c r="A94" s="388" t="s">
        <v>238</v>
      </c>
      <c r="B94" s="476" t="s">
        <v>291</v>
      </c>
      <c r="C94" s="476"/>
      <c r="D94" s="446"/>
      <c r="E94" s="505"/>
      <c r="F94" s="448"/>
      <c r="G94" s="511">
        <f>IF(SUM(G95,G99,G103)=I94+K94+M94,I94+K94+M94,"^..^")</f>
        <v>2362176</v>
      </c>
      <c r="H94" s="448"/>
      <c r="I94" s="511">
        <f>SUM(I95,I99,I103)</f>
        <v>0</v>
      </c>
      <c r="J94" s="448"/>
      <c r="K94" s="511">
        <f>SUM(K95,K99,K103)</f>
        <v>0</v>
      </c>
      <c r="L94" s="448"/>
      <c r="M94" s="511">
        <f>SUM(M95,M99,M103)</f>
        <v>2362176</v>
      </c>
      <c r="N94" s="476"/>
    </row>
    <row r="95" spans="1:14" ht="30" customHeight="1">
      <c r="A95" s="388" t="s">
        <v>292</v>
      </c>
      <c r="B95" s="476" t="s">
        <v>293</v>
      </c>
      <c r="C95" s="476"/>
      <c r="D95" s="446"/>
      <c r="E95" s="505"/>
      <c r="F95" s="448"/>
      <c r="G95" s="512">
        <f>IF(SUM(G96:G97)=I95+K95+M95,I95+K95+M95,"^..^")</f>
        <v>308439</v>
      </c>
      <c r="H95" s="448"/>
      <c r="I95" s="448">
        <f>SUM(I96:I97)</f>
        <v>0</v>
      </c>
      <c r="J95" s="448"/>
      <c r="K95" s="448">
        <f>SUM(K96:K97)</f>
        <v>0</v>
      </c>
      <c r="L95" s="448"/>
      <c r="M95" s="448">
        <f>SUM(M96:M97)</f>
        <v>308439</v>
      </c>
      <c r="N95" s="476"/>
    </row>
    <row r="96" spans="1:14" ht="30" customHeight="1">
      <c r="A96" s="388" t="s">
        <v>294</v>
      </c>
      <c r="B96" s="503" t="str">
        <f>IF($A96="","",VLOOKUP($A96,일위목록!$A:$J,2,FALSE))</f>
        <v>중기운반</v>
      </c>
      <c r="C96" s="476" t="str">
        <f>IF($A96="","",VLOOKUP($A96,일위목록!$A:$J,3,FALSE))</f>
        <v>(덤프15.0ton)</v>
      </c>
      <c r="D96" s="504">
        <f>IF($A96="","",IF(ISERROR(VLOOKUP($A96,부대공사총집계,17,FALSE)),"",VLOOKUP($A96,부대공사총집계,17,FALSE)))</f>
        <v>1</v>
      </c>
      <c r="E96" s="505" t="str">
        <f>IF($A96="","",VLOOKUP($A96,일위목록!$A:$J,5,FALSE))</f>
        <v>대</v>
      </c>
      <c r="F96" s="448">
        <f>IF($A96="","",VLOOKUP($A96,일위목록!$A:$J,6,FALSE))</f>
        <v>157335</v>
      </c>
      <c r="G96" s="448">
        <f t="shared" ref="G96:G104" si="10">IF($A96="","",$I96+$K96+$M96)</f>
        <v>157335</v>
      </c>
      <c r="H96" s="448">
        <f>IF($A96="","",VLOOKUP($A96,일위목록!$A:$J,7,FALSE))</f>
        <v>0</v>
      </c>
      <c r="I96" s="448">
        <f t="shared" ref="I96:I104" si="11">IF($A96="","",TRUNC($D96*$H96))</f>
        <v>0</v>
      </c>
      <c r="J96" s="448">
        <f>IF($A96="","",VLOOKUP($A96,일위목록!$A:$J,8,FALSE))</f>
        <v>0</v>
      </c>
      <c r="K96" s="448">
        <f t="shared" ref="K96:K104" si="12">IF($A96="","",TRUNC($D96*$J96))</f>
        <v>0</v>
      </c>
      <c r="L96" s="448">
        <f>IF($A96="","",VLOOKUP($A96,일위목록!$A:$J,9,FALSE))</f>
        <v>157335</v>
      </c>
      <c r="M96" s="448">
        <f t="shared" ref="M96:M104" si="13">IF($A96="","",TRUNC($D96*$L96))</f>
        <v>157335</v>
      </c>
      <c r="N96" s="476" t="str">
        <f>IF($A96="","",VLOOKUP($A96,일위목록!$A:$J,10,FALSE))</f>
        <v>#.23</v>
      </c>
    </row>
    <row r="97" spans="1:14" ht="30" customHeight="1">
      <c r="A97" s="388" t="s">
        <v>295</v>
      </c>
      <c r="B97" s="503" t="str">
        <f>IF($A97="","",VLOOKUP($A97,일위목록!$A:$J,2,FALSE))</f>
        <v>중기운반</v>
      </c>
      <c r="C97" s="476" t="str">
        <f>IF($A97="","",VLOOKUP($A97,일위목록!$A:$J,3,FALSE))</f>
        <v>(트레일러20ton)</v>
      </c>
      <c r="D97" s="504">
        <f>IF($A97="","",IF(ISERROR(VLOOKUP($A97,부대공사총집계,17,FALSE)),"",VLOOKUP($A97,부대공사총집계,17,FALSE)))</f>
        <v>1</v>
      </c>
      <c r="E97" s="505" t="str">
        <f>IF($A97="","",VLOOKUP($A97,일위목록!$A:$J,5,FALSE))</f>
        <v>대</v>
      </c>
      <c r="F97" s="448">
        <f>IF($A97="","",VLOOKUP($A97,일위목록!$A:$J,6,FALSE))</f>
        <v>151104</v>
      </c>
      <c r="G97" s="448">
        <f t="shared" si="10"/>
        <v>151104</v>
      </c>
      <c r="H97" s="448">
        <f>IF($A97="","",VLOOKUP($A97,일위목록!$A:$J,7,FALSE))</f>
        <v>0</v>
      </c>
      <c r="I97" s="448">
        <f t="shared" si="11"/>
        <v>0</v>
      </c>
      <c r="J97" s="448">
        <f>IF($A97="","",VLOOKUP($A97,일위목록!$A:$J,8,FALSE))</f>
        <v>0</v>
      </c>
      <c r="K97" s="448">
        <f t="shared" si="12"/>
        <v>0</v>
      </c>
      <c r="L97" s="448">
        <f>IF($A97="","",VLOOKUP($A97,일위목록!$A:$J,9,FALSE))</f>
        <v>151104</v>
      </c>
      <c r="M97" s="448">
        <f t="shared" si="13"/>
        <v>151104</v>
      </c>
      <c r="N97" s="476" t="str">
        <f>IF($A97="","",VLOOKUP($A97,일위목록!$A:$J,10,FALSE))</f>
        <v>#.24</v>
      </c>
    </row>
    <row r="98" spans="1:14" ht="30" customHeight="1">
      <c r="B98" s="503" t="str">
        <f>IF($A98="","",VLOOKUP($A98,일위목록!$A:$J,2,FALSE))</f>
        <v/>
      </c>
      <c r="C98" s="476" t="str">
        <f>IF($A98="","",VLOOKUP($A98,일위목록!$A:$J,3,FALSE))</f>
        <v/>
      </c>
      <c r="D98" s="504" t="str">
        <f>IF($A98="","",IF(ISERROR(VLOOKUP($A98,부대공사총집계,17,FALSE)),"",VLOOKUP($A98,부대공사총집계,17,FALSE)))</f>
        <v/>
      </c>
      <c r="E98" s="505" t="str">
        <f>IF($A98="","",VLOOKUP($A98,일위목록!$A:$J,5,FALSE))</f>
        <v/>
      </c>
      <c r="F98" s="448" t="str">
        <f>IF($A98="","",VLOOKUP($A98,일위목록!$A:$J,6,FALSE))</f>
        <v/>
      </c>
      <c r="G98" s="448" t="str">
        <f t="shared" si="10"/>
        <v/>
      </c>
      <c r="H98" s="448" t="str">
        <f>IF($A98="","",VLOOKUP($A98,일위목록!$A:$J,7,FALSE))</f>
        <v/>
      </c>
      <c r="I98" s="448" t="str">
        <f t="shared" si="11"/>
        <v/>
      </c>
      <c r="J98" s="448" t="str">
        <f>IF($A98="","",VLOOKUP($A98,일위목록!$A:$J,8,FALSE))</f>
        <v/>
      </c>
      <c r="K98" s="448" t="str">
        <f t="shared" si="12"/>
        <v/>
      </c>
      <c r="L98" s="448" t="str">
        <f>IF($A98="","",VLOOKUP($A98,일위목록!$A:$J,9,FALSE))</f>
        <v/>
      </c>
      <c r="M98" s="448" t="str">
        <f t="shared" si="13"/>
        <v/>
      </c>
      <c r="N98" s="476" t="str">
        <f>IF($A98="","",VLOOKUP($A98,일위목록!$A:$J,10,FALSE))</f>
        <v/>
      </c>
    </row>
    <row r="99" spans="1:14" ht="30" customHeight="1">
      <c r="A99" s="388" t="s">
        <v>267</v>
      </c>
      <c r="B99" s="476" t="s">
        <v>296</v>
      </c>
      <c r="C99" s="476"/>
      <c r="D99" s="446"/>
      <c r="E99" s="505"/>
      <c r="F99" s="448"/>
      <c r="G99" s="512">
        <f>IF(SUM(G100:G101)=I99+K99+M99,I99+K99+M99,"^..^")</f>
        <v>1267439</v>
      </c>
      <c r="H99" s="448"/>
      <c r="I99" s="448">
        <f>SUM(I100:I100)</f>
        <v>0</v>
      </c>
      <c r="J99" s="448"/>
      <c r="K99" s="448">
        <f>SUM(K100:K100)</f>
        <v>0</v>
      </c>
      <c r="L99" s="448"/>
      <c r="M99" s="448">
        <f>SUM(M100:M100)</f>
        <v>1267439</v>
      </c>
      <c r="N99" s="476"/>
    </row>
    <row r="100" spans="1:14" ht="30" customHeight="1">
      <c r="A100" s="388" t="s">
        <v>297</v>
      </c>
      <c r="B100" s="503" t="str">
        <f>IF($A100="","",VLOOKUP($A100,일위목록!$A:$J,2,FALSE))</f>
        <v>가설사무실(콘테이너)</v>
      </c>
      <c r="C100" s="476" t="str">
        <f>IF($A100="","",VLOOKUP($A100,일위목록!$A:$J,3,FALSE))</f>
        <v>(3.0*6.0m,3개월)</v>
      </c>
      <c r="D100" s="504">
        <f>IF($A100="","",IF(ISERROR(VLOOKUP($A100,부대공사총집계,17,FALSE)),"",VLOOKUP($A100,부대공사총집계,17,FALSE)))</f>
        <v>1</v>
      </c>
      <c r="E100" s="505" t="str">
        <f>IF($A100="","",VLOOKUP($A100,일위목록!$A:$J,5,FALSE))</f>
        <v>동</v>
      </c>
      <c r="F100" s="448">
        <f>IF($A100="","",VLOOKUP($A100,일위목록!$A:$J,6,FALSE))</f>
        <v>1267439</v>
      </c>
      <c r="G100" s="448">
        <f t="shared" si="10"/>
        <v>1267439</v>
      </c>
      <c r="H100" s="448">
        <f>IF($A100="","",VLOOKUP($A100,일위목록!$A:$J,7,FALSE))</f>
        <v>0</v>
      </c>
      <c r="I100" s="448">
        <f t="shared" si="11"/>
        <v>0</v>
      </c>
      <c r="J100" s="448">
        <f>IF($A100="","",VLOOKUP($A100,일위목록!$A:$J,8,FALSE))</f>
        <v>0</v>
      </c>
      <c r="K100" s="448">
        <f t="shared" si="12"/>
        <v>0</v>
      </c>
      <c r="L100" s="448">
        <f>IF($A100="","",VLOOKUP($A100,일위목록!$A:$J,9,FALSE))</f>
        <v>1267439</v>
      </c>
      <c r="M100" s="448">
        <f t="shared" si="13"/>
        <v>1267439</v>
      </c>
      <c r="N100" s="476" t="str">
        <f>IF($A100="","",VLOOKUP($A100,일위목록!$A:$J,10,FALSE))</f>
        <v>#.1</v>
      </c>
    </row>
    <row r="101" spans="1:14" ht="30" customHeight="1">
      <c r="B101" s="503" t="str">
        <f>IF($A101="","",VLOOKUP($A101,일위목록!$A:$J,2,FALSE))</f>
        <v/>
      </c>
      <c r="C101" s="476" t="str">
        <f>IF($A101="","",VLOOKUP($A101,일위목록!$A:$J,3,FALSE))</f>
        <v/>
      </c>
      <c r="D101" s="504" t="str">
        <f>IF($A101="","",IF(ISERROR(VLOOKUP($A101,부대공사총집계,17,FALSE)),"",VLOOKUP($A101,부대공사총집계,17,FALSE)))</f>
        <v/>
      </c>
      <c r="E101" s="505" t="str">
        <f>IF($A101="","",VLOOKUP($A101,일위목록!$A:$J,5,FALSE))</f>
        <v/>
      </c>
      <c r="F101" s="448" t="str">
        <f>IF($A101="","",VLOOKUP($A101,일위목록!$A:$J,6,FALSE))</f>
        <v/>
      </c>
      <c r="G101" s="448" t="str">
        <f t="shared" si="10"/>
        <v/>
      </c>
      <c r="H101" s="448" t="str">
        <f>IF($A101="","",VLOOKUP($A101,일위목록!$A:$J,7,FALSE))</f>
        <v/>
      </c>
      <c r="I101" s="448" t="str">
        <f t="shared" si="11"/>
        <v/>
      </c>
      <c r="J101" s="448" t="str">
        <f>IF($A101="","",VLOOKUP($A101,일위목록!$A:$J,8,FALSE))</f>
        <v/>
      </c>
      <c r="K101" s="448" t="str">
        <f t="shared" si="12"/>
        <v/>
      </c>
      <c r="L101" s="448" t="str">
        <f>IF($A101="","",VLOOKUP($A101,일위목록!$A:$J,9,FALSE))</f>
        <v/>
      </c>
      <c r="M101" s="448" t="str">
        <f t="shared" si="13"/>
        <v/>
      </c>
      <c r="N101" s="476" t="str">
        <f>IF($A101="","",VLOOKUP($A101,일위목록!$A:$J,10,FALSE))</f>
        <v/>
      </c>
    </row>
    <row r="102" spans="1:14" ht="30" customHeight="1">
      <c r="B102" s="476"/>
      <c r="C102" s="476" t="str">
        <f>IF($A102="","",VLOOKUP($A102,일위목록!$A:$J,3,FALSE))</f>
        <v/>
      </c>
      <c r="D102" s="504"/>
      <c r="E102" s="505" t="str">
        <f>IF($A102="","",VLOOKUP($A102,일위목록!$A:$J,5,FALSE))</f>
        <v/>
      </c>
      <c r="F102" s="448" t="str">
        <f>IF($A102="","",VLOOKUP($A102,일위목록!$A:$J,6,FALSE))</f>
        <v/>
      </c>
      <c r="G102" s="448" t="str">
        <f t="shared" si="10"/>
        <v/>
      </c>
      <c r="H102" s="448" t="str">
        <f>IF($A102="","",VLOOKUP($A102,일위목록!$A:$J,7,FALSE))</f>
        <v/>
      </c>
      <c r="I102" s="448" t="str">
        <f t="shared" si="11"/>
        <v/>
      </c>
      <c r="J102" s="448" t="str">
        <f>IF($A102="","",VLOOKUP($A102,일위목록!$A:$J,8,FALSE))</f>
        <v/>
      </c>
      <c r="K102" s="448" t="str">
        <f t="shared" si="12"/>
        <v/>
      </c>
      <c r="L102" s="448" t="str">
        <f>IF($A102="","",VLOOKUP($A102,일위목록!$A:$J,9,FALSE))</f>
        <v/>
      </c>
      <c r="M102" s="448" t="str">
        <f t="shared" si="13"/>
        <v/>
      </c>
      <c r="N102" s="476" t="str">
        <f>IF($A102="","",VLOOKUP($A102,일위목록!$A:$J,10,FALSE))</f>
        <v/>
      </c>
    </row>
    <row r="103" spans="1:14" ht="30" customHeight="1">
      <c r="A103" s="388" t="s">
        <v>268</v>
      </c>
      <c r="B103" s="476" t="s">
        <v>298</v>
      </c>
      <c r="C103" s="476"/>
      <c r="D103" s="504" t="str">
        <f t="shared" ref="D103" si="14">IF($A103="","",IF(ISERROR(VLOOKUP($A103,백석지구총집계,17,FALSE)),"",VLOOKUP($A103,백석지구총집계,17,FALSE)))</f>
        <v/>
      </c>
      <c r="E103" s="505"/>
      <c r="F103" s="448"/>
      <c r="G103" s="512">
        <f>IF(SUM(G104:G107)=I103+K103+M103,I103+K103+M103,"^..^")</f>
        <v>786298</v>
      </c>
      <c r="H103" s="448"/>
      <c r="I103" s="448">
        <f>SUM(I104:I107)</f>
        <v>0</v>
      </c>
      <c r="J103" s="448"/>
      <c r="K103" s="448">
        <f>SUM(K104:K107)</f>
        <v>0</v>
      </c>
      <c r="L103" s="448"/>
      <c r="M103" s="448">
        <f>SUM(M104:M107)</f>
        <v>786298</v>
      </c>
      <c r="N103" s="476"/>
    </row>
    <row r="104" spans="1:14" ht="30" customHeight="1">
      <c r="A104" s="388" t="s">
        <v>299</v>
      </c>
      <c r="B104" s="503" t="str">
        <f>IF($A104="","",VLOOKUP($A104,일위목록!$A:$J,2,FALSE))</f>
        <v>수로관소운반</v>
      </c>
      <c r="C104" s="476" t="str">
        <f>IF($A104="","",VLOOKUP($A104,일위목록!$A:$J,3,FALSE))</f>
        <v>(500*500㎜,덤프2.5ton,L=80m)</v>
      </c>
      <c r="D104" s="504">
        <f>SUM([1]장하지구!E120,[1]장하지구!F120)</f>
        <v>223</v>
      </c>
      <c r="E104" s="505" t="str">
        <f>IF($A104="","",VLOOKUP($A104,일위목록!$A:$J,5,FALSE))</f>
        <v>본</v>
      </c>
      <c r="F104" s="448">
        <f>IF($A104="","",VLOOKUP($A104,일위목록!$A:$J,6,FALSE))</f>
        <v>3526</v>
      </c>
      <c r="G104" s="448">
        <f t="shared" si="10"/>
        <v>786298</v>
      </c>
      <c r="H104" s="448">
        <f>IF($A104="","",VLOOKUP($A104,일위목록!$A:$J,7,FALSE))</f>
        <v>0</v>
      </c>
      <c r="I104" s="448">
        <f t="shared" si="11"/>
        <v>0</v>
      </c>
      <c r="J104" s="448">
        <f>IF($A104="","",VLOOKUP($A104,일위목록!$A:$J,8,FALSE))</f>
        <v>0</v>
      </c>
      <c r="K104" s="448">
        <f t="shared" si="12"/>
        <v>0</v>
      </c>
      <c r="L104" s="448">
        <f>IF($A104="","",VLOOKUP($A104,일위목록!$A:$J,9,FALSE))</f>
        <v>3526</v>
      </c>
      <c r="M104" s="448">
        <f t="shared" si="13"/>
        <v>786298</v>
      </c>
      <c r="N104" s="476" t="str">
        <f>IF($A104="","",VLOOKUP($A104,일위목록!$A:$J,10,FALSE))</f>
        <v>#.29</v>
      </c>
    </row>
    <row r="105" spans="1:14" ht="30" customHeight="1">
      <c r="A105" s="508"/>
      <c r="B105" s="503"/>
      <c r="C105" s="476"/>
      <c r="D105" s="504"/>
      <c r="E105" s="505"/>
      <c r="F105" s="448"/>
      <c r="G105" s="448"/>
      <c r="H105" s="448"/>
      <c r="I105" s="448"/>
      <c r="J105" s="448"/>
      <c r="K105" s="448"/>
      <c r="L105" s="448"/>
      <c r="M105" s="448"/>
      <c r="N105" s="476"/>
    </row>
    <row r="106" spans="1:14" ht="30" customHeight="1">
      <c r="B106" s="503" t="str">
        <f>IF($A106="","",VLOOKUP($A106,일위목록!$A:$J,2,FALSE))</f>
        <v/>
      </c>
      <c r="C106" s="476" t="str">
        <f>IF($A106="","",VLOOKUP($A106,일위목록!$A:$J,3,FALSE))</f>
        <v/>
      </c>
      <c r="D106" s="504"/>
      <c r="E106" s="505" t="str">
        <f>IF($A106="","",VLOOKUP($A106,일위목록!$A:$J,5,FALSE))</f>
        <v/>
      </c>
      <c r="F106" s="448" t="str">
        <f>IF($A106="","",VLOOKUP($A106,일위목록!$A:$J,6,FALSE))</f>
        <v/>
      </c>
      <c r="G106" s="448" t="str">
        <f t="shared" ref="G106:G115" si="15">IF($A106="","",$I106+$K106+$M106)</f>
        <v/>
      </c>
      <c r="H106" s="448" t="str">
        <f>IF($A106="","",VLOOKUP($A106,일위목록!$A:$J,7,FALSE))</f>
        <v/>
      </c>
      <c r="I106" s="448" t="str">
        <f t="shared" ref="I106:I115" si="16">IF($A106="","",TRUNC($D106*$H106))</f>
        <v/>
      </c>
      <c r="J106" s="448" t="str">
        <f>IF($A106="","",VLOOKUP($A106,일위목록!$A:$J,8,FALSE))</f>
        <v/>
      </c>
      <c r="K106" s="448" t="str">
        <f t="shared" ref="K106:K115" si="17">IF($A106="","",TRUNC($D106*$J106))</f>
        <v/>
      </c>
      <c r="L106" s="448" t="str">
        <f>IF($A106="","",VLOOKUP($A106,일위목록!$A:$J,9,FALSE))</f>
        <v/>
      </c>
      <c r="M106" s="448" t="str">
        <f t="shared" ref="M106:M115" si="18">IF($A106="","",TRUNC($D106*$L106))</f>
        <v/>
      </c>
      <c r="N106" s="476" t="str">
        <f>IF($A106="","",VLOOKUP($A106,일위목록!$A:$J,10,FALSE))</f>
        <v/>
      </c>
    </row>
    <row r="107" spans="1:14" ht="30" customHeight="1">
      <c r="B107" s="503" t="str">
        <f>IF($A107="","",VLOOKUP($A107,일위목록!$A:$J,2,FALSE))</f>
        <v/>
      </c>
      <c r="C107" s="476" t="str">
        <f>IF($A107="","",VLOOKUP($A107,일위목록!$A:$J,3,FALSE))</f>
        <v/>
      </c>
      <c r="D107" s="504" t="str">
        <f t="shared" ref="D107:D115" si="19">IF($A107="","",IF(ISERROR(VLOOKUP($A107,부대공사총집계,17,FALSE)),"",VLOOKUP($A107,부대공사총집계,17,FALSE)))</f>
        <v/>
      </c>
      <c r="E107" s="505" t="str">
        <f>IF($A107="","",VLOOKUP($A107,일위목록!$A:$J,5,FALSE))</f>
        <v/>
      </c>
      <c r="F107" s="448" t="str">
        <f>IF($A107="","",VLOOKUP($A107,일위목록!$A:$J,6,FALSE))</f>
        <v/>
      </c>
      <c r="G107" s="448" t="str">
        <f t="shared" si="15"/>
        <v/>
      </c>
      <c r="H107" s="448" t="str">
        <f>IF($A107="","",VLOOKUP($A107,일위목록!$A:$J,7,FALSE))</f>
        <v/>
      </c>
      <c r="I107" s="448" t="str">
        <f t="shared" si="16"/>
        <v/>
      </c>
      <c r="J107" s="448" t="str">
        <f>IF($A107="","",VLOOKUP($A107,일위목록!$A:$J,8,FALSE))</f>
        <v/>
      </c>
      <c r="K107" s="448" t="str">
        <f t="shared" si="17"/>
        <v/>
      </c>
      <c r="L107" s="448" t="str">
        <f>IF($A107="","",VLOOKUP($A107,일위목록!$A:$J,9,FALSE))</f>
        <v/>
      </c>
      <c r="M107" s="448" t="str">
        <f t="shared" si="18"/>
        <v/>
      </c>
      <c r="N107" s="476" t="str">
        <f>IF($A107="","",VLOOKUP($A107,일위목록!$A:$J,10,FALSE))</f>
        <v/>
      </c>
    </row>
    <row r="108" spans="1:14" ht="30" customHeight="1">
      <c r="B108" s="503" t="str">
        <f>IF($A108="","",VLOOKUP($A108,일위목록!$A:$J,2,FALSE))</f>
        <v/>
      </c>
      <c r="C108" s="476" t="str">
        <f>IF($A108="","",VLOOKUP($A108,일위목록!$A:$J,3,FALSE))</f>
        <v/>
      </c>
      <c r="D108" s="504" t="str">
        <f t="shared" si="19"/>
        <v/>
      </c>
      <c r="E108" s="505" t="str">
        <f>IF($A108="","",VLOOKUP($A108,일위목록!$A:$J,5,FALSE))</f>
        <v/>
      </c>
      <c r="F108" s="448" t="str">
        <f>IF($A108="","",VLOOKUP($A108,일위목록!$A:$J,6,FALSE))</f>
        <v/>
      </c>
      <c r="G108" s="448" t="str">
        <f t="shared" si="15"/>
        <v/>
      </c>
      <c r="H108" s="448" t="str">
        <f>IF($A108="","",VLOOKUP($A108,일위목록!$A:$J,7,FALSE))</f>
        <v/>
      </c>
      <c r="I108" s="448" t="str">
        <f t="shared" si="16"/>
        <v/>
      </c>
      <c r="J108" s="448" t="str">
        <f>IF($A108="","",VLOOKUP($A108,일위목록!$A:$J,8,FALSE))</f>
        <v/>
      </c>
      <c r="K108" s="448" t="str">
        <f t="shared" si="17"/>
        <v/>
      </c>
      <c r="L108" s="448" t="str">
        <f>IF($A108="","",VLOOKUP($A108,일위목록!$A:$J,9,FALSE))</f>
        <v/>
      </c>
      <c r="M108" s="448" t="str">
        <f t="shared" si="18"/>
        <v/>
      </c>
      <c r="N108" s="476" t="str">
        <f>IF($A108="","",VLOOKUP($A108,일위목록!$A:$J,10,FALSE))</f>
        <v/>
      </c>
    </row>
    <row r="109" spans="1:14" ht="30" customHeight="1">
      <c r="B109" s="503" t="str">
        <f>IF($A109="","",VLOOKUP($A109,일위목록!$A:$J,2,FALSE))</f>
        <v/>
      </c>
      <c r="C109" s="476" t="str">
        <f>IF($A109="","",VLOOKUP($A109,일위목록!$A:$J,3,FALSE))</f>
        <v/>
      </c>
      <c r="D109" s="504" t="str">
        <f t="shared" si="19"/>
        <v/>
      </c>
      <c r="E109" s="505" t="str">
        <f>IF($A109="","",VLOOKUP($A109,일위목록!$A:$J,5,FALSE))</f>
        <v/>
      </c>
      <c r="F109" s="448" t="str">
        <f>IF($A109="","",VLOOKUP($A109,일위목록!$A:$J,6,FALSE))</f>
        <v/>
      </c>
      <c r="G109" s="448" t="str">
        <f t="shared" si="15"/>
        <v/>
      </c>
      <c r="H109" s="448" t="str">
        <f>IF($A109="","",VLOOKUP($A109,일위목록!$A:$J,7,FALSE))</f>
        <v/>
      </c>
      <c r="I109" s="448" t="str">
        <f t="shared" si="16"/>
        <v/>
      </c>
      <c r="J109" s="448" t="str">
        <f>IF($A109="","",VLOOKUP($A109,일위목록!$A:$J,8,FALSE))</f>
        <v/>
      </c>
      <c r="K109" s="448" t="str">
        <f t="shared" si="17"/>
        <v/>
      </c>
      <c r="L109" s="448" t="str">
        <f>IF($A109="","",VLOOKUP($A109,일위목록!$A:$J,9,FALSE))</f>
        <v/>
      </c>
      <c r="M109" s="448" t="str">
        <f t="shared" si="18"/>
        <v/>
      </c>
      <c r="N109" s="476" t="str">
        <f>IF($A109="","",VLOOKUP($A109,일위목록!$A:$J,10,FALSE))</f>
        <v/>
      </c>
    </row>
    <row r="110" spans="1:14" ht="30" customHeight="1">
      <c r="B110" s="503"/>
      <c r="C110" s="476"/>
      <c r="D110" s="504"/>
      <c r="E110" s="505"/>
      <c r="F110" s="448"/>
      <c r="G110" s="448"/>
      <c r="H110" s="448"/>
      <c r="I110" s="448"/>
      <c r="J110" s="448"/>
      <c r="K110" s="448"/>
      <c r="L110" s="448"/>
      <c r="M110" s="448"/>
      <c r="N110" s="476"/>
    </row>
    <row r="111" spans="1:14" ht="30" customHeight="1">
      <c r="B111" s="503" t="str">
        <f>IF($A111="","",VLOOKUP($A111,일위목록!$A:$J,2,FALSE))</f>
        <v/>
      </c>
      <c r="C111" s="476" t="str">
        <f>IF($A111="","",VLOOKUP($A111,일위목록!$A:$J,3,FALSE))</f>
        <v/>
      </c>
      <c r="D111" s="504" t="str">
        <f t="shared" si="19"/>
        <v/>
      </c>
      <c r="E111" s="505" t="str">
        <f>IF($A111="","",VLOOKUP($A111,일위목록!$A:$J,5,FALSE))</f>
        <v/>
      </c>
      <c r="F111" s="448" t="str">
        <f>IF($A111="","",VLOOKUP($A111,일위목록!$A:$J,6,FALSE))</f>
        <v/>
      </c>
      <c r="G111" s="448" t="str">
        <f t="shared" si="15"/>
        <v/>
      </c>
      <c r="H111" s="448" t="str">
        <f>IF($A111="","",VLOOKUP($A111,일위목록!$A:$J,7,FALSE))</f>
        <v/>
      </c>
      <c r="I111" s="448" t="str">
        <f t="shared" si="16"/>
        <v/>
      </c>
      <c r="J111" s="448" t="str">
        <f>IF($A111="","",VLOOKUP($A111,일위목록!$A:$J,8,FALSE))</f>
        <v/>
      </c>
      <c r="K111" s="448" t="str">
        <f t="shared" si="17"/>
        <v/>
      </c>
      <c r="L111" s="448" t="str">
        <f>IF($A111="","",VLOOKUP($A111,일위목록!$A:$J,9,FALSE))</f>
        <v/>
      </c>
      <c r="M111" s="448" t="str">
        <f t="shared" si="18"/>
        <v/>
      </c>
      <c r="N111" s="476" t="str">
        <f>IF($A111="","",VLOOKUP($A111,일위목록!$A:$J,10,FALSE))</f>
        <v/>
      </c>
    </row>
    <row r="112" spans="1:14" ht="30" customHeight="1">
      <c r="B112" s="503" t="str">
        <f>IF($A112="","",VLOOKUP($A112,일위목록!$A:$J,2,FALSE))</f>
        <v/>
      </c>
      <c r="C112" s="476" t="str">
        <f>IF($A112="","",VLOOKUP($A112,일위목록!$A:$J,3,FALSE))</f>
        <v/>
      </c>
      <c r="D112" s="504" t="str">
        <f t="shared" si="19"/>
        <v/>
      </c>
      <c r="E112" s="505" t="str">
        <f>IF($A112="","",VLOOKUP($A112,일위목록!$A:$J,5,FALSE))</f>
        <v/>
      </c>
      <c r="F112" s="448" t="str">
        <f>IF($A112="","",VLOOKUP($A112,일위목록!$A:$J,6,FALSE))</f>
        <v/>
      </c>
      <c r="G112" s="448" t="str">
        <f t="shared" si="15"/>
        <v/>
      </c>
      <c r="H112" s="448" t="str">
        <f>IF($A112="","",VLOOKUP($A112,일위목록!$A:$J,7,FALSE))</f>
        <v/>
      </c>
      <c r="I112" s="448" t="str">
        <f t="shared" si="16"/>
        <v/>
      </c>
      <c r="J112" s="448" t="str">
        <f>IF($A112="","",VLOOKUP($A112,일위목록!$A:$J,8,FALSE))</f>
        <v/>
      </c>
      <c r="K112" s="448" t="str">
        <f t="shared" si="17"/>
        <v/>
      </c>
      <c r="L112" s="448" t="str">
        <f>IF($A112="","",VLOOKUP($A112,일위목록!$A:$J,9,FALSE))</f>
        <v/>
      </c>
      <c r="M112" s="448" t="str">
        <f t="shared" si="18"/>
        <v/>
      </c>
      <c r="N112" s="476" t="str">
        <f>IF($A112="","",VLOOKUP($A112,일위목록!$A:$J,10,FALSE))</f>
        <v/>
      </c>
    </row>
    <row r="113" spans="2:14" ht="30" customHeight="1">
      <c r="B113" s="503" t="str">
        <f>IF($A113="","",VLOOKUP($A113,일위목록!$A:$J,2,FALSE))</f>
        <v/>
      </c>
      <c r="C113" s="476" t="str">
        <f>IF($A113="","",VLOOKUP($A113,일위목록!$A:$J,3,FALSE))</f>
        <v/>
      </c>
      <c r="D113" s="504" t="str">
        <f t="shared" si="19"/>
        <v/>
      </c>
      <c r="E113" s="505" t="str">
        <f>IF($A113="","",VLOOKUP($A113,일위목록!$A:$J,5,FALSE))</f>
        <v/>
      </c>
      <c r="F113" s="448" t="str">
        <f>IF($A113="","",VLOOKUP($A113,일위목록!$A:$J,6,FALSE))</f>
        <v/>
      </c>
      <c r="G113" s="448" t="str">
        <f t="shared" si="15"/>
        <v/>
      </c>
      <c r="H113" s="448" t="str">
        <f>IF($A113="","",VLOOKUP($A113,일위목록!$A:$J,7,FALSE))</f>
        <v/>
      </c>
      <c r="I113" s="448" t="str">
        <f t="shared" si="16"/>
        <v/>
      </c>
      <c r="J113" s="448" t="str">
        <f>IF($A113="","",VLOOKUP($A113,일위목록!$A:$J,8,FALSE))</f>
        <v/>
      </c>
      <c r="K113" s="448" t="str">
        <f t="shared" si="17"/>
        <v/>
      </c>
      <c r="L113" s="448" t="str">
        <f>IF($A113="","",VLOOKUP($A113,일위목록!$A:$J,9,FALSE))</f>
        <v/>
      </c>
      <c r="M113" s="448" t="str">
        <f t="shared" si="18"/>
        <v/>
      </c>
      <c r="N113" s="476" t="str">
        <f>IF($A113="","",VLOOKUP($A113,일위목록!$A:$J,10,FALSE))</f>
        <v/>
      </c>
    </row>
    <row r="114" spans="2:14" ht="30" customHeight="1">
      <c r="B114" s="503" t="str">
        <f>IF($A114="","",VLOOKUP($A114,일위목록!$A:$J,2,FALSE))</f>
        <v/>
      </c>
      <c r="C114" s="476" t="str">
        <f>IF($A114="","",VLOOKUP($A114,일위목록!$A:$J,3,FALSE))</f>
        <v/>
      </c>
      <c r="D114" s="504" t="str">
        <f t="shared" si="19"/>
        <v/>
      </c>
      <c r="E114" s="505" t="str">
        <f>IF($A114="","",VLOOKUP($A114,일위목록!$A:$J,5,FALSE))</f>
        <v/>
      </c>
      <c r="F114" s="448" t="str">
        <f>IF($A114="","",VLOOKUP($A114,일위목록!$A:$J,6,FALSE))</f>
        <v/>
      </c>
      <c r="G114" s="448" t="str">
        <f t="shared" si="15"/>
        <v/>
      </c>
      <c r="H114" s="448" t="str">
        <f>IF($A114="","",VLOOKUP($A114,일위목록!$A:$J,7,FALSE))</f>
        <v/>
      </c>
      <c r="I114" s="448" t="str">
        <f t="shared" si="16"/>
        <v/>
      </c>
      <c r="J114" s="448" t="str">
        <f>IF($A114="","",VLOOKUP($A114,일위목록!$A:$J,8,FALSE))</f>
        <v/>
      </c>
      <c r="K114" s="448" t="str">
        <f t="shared" si="17"/>
        <v/>
      </c>
      <c r="L114" s="448" t="str">
        <f>IF($A114="","",VLOOKUP($A114,일위목록!$A:$J,9,FALSE))</f>
        <v/>
      </c>
      <c r="M114" s="448" t="str">
        <f t="shared" si="18"/>
        <v/>
      </c>
      <c r="N114" s="476" t="str">
        <f>IF($A114="","",VLOOKUP($A114,일위목록!$A:$J,10,FALSE))</f>
        <v/>
      </c>
    </row>
    <row r="115" spans="2:14" ht="30" customHeight="1">
      <c r="B115" s="503" t="str">
        <f>IF($A115="","",VLOOKUP($A115,일위목록!$A:$J,2,FALSE))</f>
        <v/>
      </c>
      <c r="C115" s="476" t="str">
        <f>IF($A115="","",VLOOKUP($A115,일위목록!$A:$J,3,FALSE))</f>
        <v/>
      </c>
      <c r="D115" s="504" t="str">
        <f t="shared" si="19"/>
        <v/>
      </c>
      <c r="E115" s="505" t="str">
        <f>IF($A115="","",VLOOKUP($A115,일위목록!$A:$J,5,FALSE))</f>
        <v/>
      </c>
      <c r="F115" s="448" t="str">
        <f>IF($A115="","",VLOOKUP($A115,일위목록!$A:$J,6,FALSE))</f>
        <v/>
      </c>
      <c r="G115" s="448" t="str">
        <f t="shared" si="15"/>
        <v/>
      </c>
      <c r="H115" s="448" t="str">
        <f>IF($A115="","",VLOOKUP($A115,일위목록!$A:$J,7,FALSE))</f>
        <v/>
      </c>
      <c r="I115" s="448" t="str">
        <f t="shared" si="16"/>
        <v/>
      </c>
      <c r="J115" s="448" t="str">
        <f>IF($A115="","",VLOOKUP($A115,일위목록!$A:$J,8,FALSE))</f>
        <v/>
      </c>
      <c r="K115" s="448" t="str">
        <f t="shared" si="17"/>
        <v/>
      </c>
      <c r="L115" s="448" t="str">
        <f>IF($A115="","",VLOOKUP($A115,일위목록!$A:$J,9,FALSE))</f>
        <v/>
      </c>
      <c r="M115" s="448" t="str">
        <f t="shared" si="18"/>
        <v/>
      </c>
      <c r="N115" s="476" t="str">
        <f>IF($A115="","",VLOOKUP($A115,일위목록!$A:$J,10,FALSE))</f>
        <v/>
      </c>
    </row>
    <row r="116" spans="2:14" ht="30" hidden="1" customHeight="1">
      <c r="B116" s="476" t="s">
        <v>300</v>
      </c>
      <c r="C116" s="476"/>
      <c r="D116" s="446"/>
      <c r="E116" s="505"/>
      <c r="F116" s="448"/>
      <c r="G116" s="448">
        <f>IF(SUM(G117:G137)=I116+K116+M116,I116+K116+M116,"^..^")</f>
        <v>0</v>
      </c>
      <c r="H116" s="448"/>
      <c r="I116" s="448">
        <f>SUM(I117:I137)</f>
        <v>0</v>
      </c>
      <c r="J116" s="448"/>
      <c r="K116" s="448">
        <f>SUM(K117:K137)</f>
        <v>0</v>
      </c>
      <c r="L116" s="448"/>
      <c r="M116" s="448">
        <f>SUM(M117:M137)</f>
        <v>0</v>
      </c>
      <c r="N116" s="476"/>
    </row>
    <row r="117" spans="2:14" ht="30" hidden="1" customHeight="1">
      <c r="B117" s="503" t="str">
        <f>IF($A117="","",VLOOKUP($A117,일위목록!$A:$J,2,FALSE))</f>
        <v/>
      </c>
      <c r="C117" s="476" t="str">
        <f>IF($A117="","",VLOOKUP($A117,일위목록!$A:$J,3,FALSE))</f>
        <v/>
      </c>
      <c r="D117" s="513" t="str">
        <f>IF(A117="","",VLOOKUP(A117,[1]자재집계표!A:S,18,FALSE))</f>
        <v/>
      </c>
      <c r="E117" s="505" t="str">
        <f>IF($A117="","",VLOOKUP($A117,일위목록!$A:$J,5,FALSE))</f>
        <v/>
      </c>
      <c r="F117" s="448" t="str">
        <f>IF($A117="","",VLOOKUP($A117,일위목록!$A:$J,6,FALSE))</f>
        <v/>
      </c>
      <c r="G117" s="448" t="str">
        <f t="shared" ref="G117:G137" si="20">IF($A117="","",$I117+$K117+$M117)</f>
        <v/>
      </c>
      <c r="H117" s="448" t="str">
        <f>IF($A117="","",VLOOKUP($A117,일위목록!$A:$J,7,FALSE))</f>
        <v/>
      </c>
      <c r="I117" s="448" t="str">
        <f t="shared" ref="I117:I137" si="21">IF($A117="","",TRUNC($D117*$H117))</f>
        <v/>
      </c>
      <c r="J117" s="448" t="str">
        <f>IF($A117="","",VLOOKUP($A117,일위목록!$A:$J,8,FALSE))</f>
        <v/>
      </c>
      <c r="K117" s="448" t="str">
        <f t="shared" ref="K117:K137" si="22">IF($A117="","",TRUNC($D117*$J117))</f>
        <v/>
      </c>
      <c r="L117" s="448" t="str">
        <f>IF($A117="","",VLOOKUP($A117,일위목록!$A:$J,9,FALSE))</f>
        <v/>
      </c>
      <c r="M117" s="448" t="str">
        <f t="shared" ref="M117:M137" si="23">IF($A117="","",TRUNC($D117*$L117))</f>
        <v/>
      </c>
      <c r="N117" s="476" t="str">
        <f>IF($A117="","",VLOOKUP($A117,일위목록!$A:$J,10,FALSE))</f>
        <v/>
      </c>
    </row>
    <row r="118" spans="2:14" ht="30" hidden="1" customHeight="1">
      <c r="B118" s="503" t="str">
        <f>IF($A118="","",VLOOKUP($A118,일위목록!$A:$J,2,FALSE))</f>
        <v/>
      </c>
      <c r="C118" s="476" t="str">
        <f>IF($A118="","",VLOOKUP($A118,일위목록!$A:$J,3,FALSE))</f>
        <v/>
      </c>
      <c r="D118" s="514" t="str">
        <f>IF(A118="","",VLOOKUP(A118,[1]자재집계표!A:S,18,FALSE))</f>
        <v/>
      </c>
      <c r="E118" s="505" t="str">
        <f>IF($A118="","",VLOOKUP($A118,일위목록!$A:$J,5,FALSE))</f>
        <v/>
      </c>
      <c r="F118" s="448" t="str">
        <f>IF($A118="","",VLOOKUP($A118,일위목록!$A:$J,6,FALSE))</f>
        <v/>
      </c>
      <c r="G118" s="448" t="str">
        <f t="shared" si="20"/>
        <v/>
      </c>
      <c r="H118" s="448" t="str">
        <f>IF($A118="","",VLOOKUP($A118,일위목록!$A:$J,7,FALSE))</f>
        <v/>
      </c>
      <c r="I118" s="448" t="str">
        <f t="shared" si="21"/>
        <v/>
      </c>
      <c r="J118" s="448" t="str">
        <f>IF($A118="","",VLOOKUP($A118,일위목록!$A:$J,8,FALSE))</f>
        <v/>
      </c>
      <c r="K118" s="448" t="str">
        <f t="shared" si="22"/>
        <v/>
      </c>
      <c r="L118" s="448" t="str">
        <f>IF($A118="","",VLOOKUP($A118,일위목록!$A:$J,9,FALSE))</f>
        <v/>
      </c>
      <c r="M118" s="448" t="str">
        <f t="shared" si="23"/>
        <v/>
      </c>
      <c r="N118" s="476" t="str">
        <f>IF($A118="","",VLOOKUP($A118,일위목록!$A:$J,10,FALSE))</f>
        <v/>
      </c>
    </row>
    <row r="119" spans="2:14" ht="30" hidden="1" customHeight="1">
      <c r="B119" s="503" t="str">
        <f>IF($A119="","",VLOOKUP($A119,일위목록!$A:$J,2,FALSE))</f>
        <v/>
      </c>
      <c r="C119" s="476" t="str">
        <f>IF($A119="","",VLOOKUP($A119,일위목록!$A:$J,3,FALSE))</f>
        <v/>
      </c>
      <c r="D119" s="514" t="str">
        <f>IF(A119="","",VLOOKUP(A119,[1]자재집계표!A:S,18,FALSE))</f>
        <v/>
      </c>
      <c r="E119" s="505" t="str">
        <f>IF($A119="","",VLOOKUP($A119,일위목록!$A:$J,5,FALSE))</f>
        <v/>
      </c>
      <c r="F119" s="448" t="str">
        <f>IF($A119="","",VLOOKUP($A119,일위목록!$A:$J,6,FALSE))</f>
        <v/>
      </c>
      <c r="G119" s="448" t="str">
        <f t="shared" si="20"/>
        <v/>
      </c>
      <c r="H119" s="448" t="str">
        <f>IF($A119="","",VLOOKUP($A119,일위목록!$A:$J,7,FALSE))</f>
        <v/>
      </c>
      <c r="I119" s="448" t="str">
        <f t="shared" si="21"/>
        <v/>
      </c>
      <c r="J119" s="448" t="str">
        <f>IF($A119="","",VLOOKUP($A119,일위목록!$A:$J,8,FALSE))</f>
        <v/>
      </c>
      <c r="K119" s="448" t="str">
        <f t="shared" si="22"/>
        <v/>
      </c>
      <c r="L119" s="448" t="str">
        <f>IF($A119="","",VLOOKUP($A119,일위목록!$A:$J,9,FALSE))</f>
        <v/>
      </c>
      <c r="M119" s="448" t="str">
        <f t="shared" si="23"/>
        <v/>
      </c>
      <c r="N119" s="476" t="str">
        <f>IF($A119="","",VLOOKUP($A119,일위목록!$A:$J,10,FALSE))</f>
        <v/>
      </c>
    </row>
    <row r="120" spans="2:14" ht="30" hidden="1" customHeight="1">
      <c r="B120" s="503" t="str">
        <f>IF($A120="","",VLOOKUP($A120,일위목록!$A:$J,2,FALSE))</f>
        <v/>
      </c>
      <c r="C120" s="476" t="str">
        <f>IF($A120="","",VLOOKUP($A120,일위목록!$A:$J,3,FALSE))</f>
        <v/>
      </c>
      <c r="D120" s="513" t="str">
        <f>IF(A120="","",VLOOKUP(A120,[1]자재집계표!A:S,18,FALSE))</f>
        <v/>
      </c>
      <c r="E120" s="505" t="str">
        <f>IF($A120="","",VLOOKUP($A120,일위목록!$A:$J,5,FALSE))</f>
        <v/>
      </c>
      <c r="F120" s="448" t="str">
        <f>IF($A120="","",VLOOKUP($A120,일위목록!$A:$J,6,FALSE))</f>
        <v/>
      </c>
      <c r="G120" s="448" t="str">
        <f t="shared" si="20"/>
        <v/>
      </c>
      <c r="H120" s="448" t="str">
        <f>IF($A120="","",VLOOKUP($A120,일위목록!$A:$J,7,FALSE))</f>
        <v/>
      </c>
      <c r="I120" s="448" t="str">
        <f t="shared" si="21"/>
        <v/>
      </c>
      <c r="J120" s="448" t="str">
        <f>IF($A120="","",VLOOKUP($A120,일위목록!$A:$J,8,FALSE))</f>
        <v/>
      </c>
      <c r="K120" s="448" t="str">
        <f t="shared" si="22"/>
        <v/>
      </c>
      <c r="L120" s="448" t="str">
        <f>IF($A120="","",VLOOKUP($A120,일위목록!$A:$J,9,FALSE))</f>
        <v/>
      </c>
      <c r="M120" s="448" t="str">
        <f t="shared" si="23"/>
        <v/>
      </c>
      <c r="N120" s="476" t="str">
        <f>IF($A120="","",VLOOKUP($A120,일위목록!$A:$J,10,FALSE))</f>
        <v/>
      </c>
    </row>
    <row r="121" spans="2:14" ht="30" hidden="1" customHeight="1">
      <c r="B121" s="503" t="str">
        <f>IF($A121="","",VLOOKUP($A121,일위목록!$A:$J,2,FALSE))</f>
        <v/>
      </c>
      <c r="C121" s="476" t="str">
        <f>IF($A121="","",VLOOKUP($A121,일위목록!$A:$J,3,FALSE))</f>
        <v/>
      </c>
      <c r="D121" s="513" t="str">
        <f>IF(A121="","",VLOOKUP(A121,[1]자재집계표!A:S,18,FALSE))</f>
        <v/>
      </c>
      <c r="E121" s="505" t="str">
        <f>IF($A121="","",VLOOKUP($A121,일위목록!$A:$J,5,FALSE))</f>
        <v/>
      </c>
      <c r="F121" s="448" t="str">
        <f>IF($A121="","",VLOOKUP($A121,일위목록!$A:$J,6,FALSE))</f>
        <v/>
      </c>
      <c r="G121" s="448" t="str">
        <f t="shared" si="20"/>
        <v/>
      </c>
      <c r="H121" s="448" t="str">
        <f>IF($A121="","",VLOOKUP($A121,일위목록!$A:$J,7,FALSE))</f>
        <v/>
      </c>
      <c r="I121" s="448" t="str">
        <f t="shared" si="21"/>
        <v/>
      </c>
      <c r="J121" s="448" t="str">
        <f>IF($A121="","",VLOOKUP($A121,일위목록!$A:$J,8,FALSE))</f>
        <v/>
      </c>
      <c r="K121" s="448" t="str">
        <f t="shared" si="22"/>
        <v/>
      </c>
      <c r="L121" s="448" t="str">
        <f>IF($A121="","",VLOOKUP($A121,일위목록!$A:$J,9,FALSE))</f>
        <v/>
      </c>
      <c r="M121" s="448" t="str">
        <f t="shared" si="23"/>
        <v/>
      </c>
      <c r="N121" s="476" t="str">
        <f>IF($A121="","",VLOOKUP($A121,일위목록!$A:$J,10,FALSE))</f>
        <v/>
      </c>
    </row>
    <row r="122" spans="2:14" ht="30" hidden="1" customHeight="1">
      <c r="B122" s="503"/>
      <c r="C122" s="476"/>
      <c r="D122" s="513"/>
      <c r="E122" s="505"/>
      <c r="F122" s="448"/>
      <c r="G122" s="448"/>
      <c r="H122" s="448"/>
      <c r="I122" s="448"/>
      <c r="J122" s="448"/>
      <c r="K122" s="448"/>
      <c r="L122" s="448"/>
      <c r="M122" s="448"/>
      <c r="N122" s="476"/>
    </row>
    <row r="123" spans="2:14" ht="30" hidden="1" customHeight="1">
      <c r="B123" s="503"/>
      <c r="C123" s="476"/>
      <c r="D123" s="513"/>
      <c r="E123" s="505"/>
      <c r="F123" s="448"/>
      <c r="G123" s="448"/>
      <c r="H123" s="448"/>
      <c r="I123" s="448"/>
      <c r="J123" s="448"/>
      <c r="K123" s="448"/>
      <c r="L123" s="448"/>
      <c r="M123" s="448"/>
      <c r="N123" s="476"/>
    </row>
    <row r="124" spans="2:14" ht="30" hidden="1" customHeight="1">
      <c r="B124" s="503"/>
      <c r="C124" s="476"/>
      <c r="D124" s="513"/>
      <c r="E124" s="505"/>
      <c r="F124" s="448"/>
      <c r="G124" s="448"/>
      <c r="H124" s="448"/>
      <c r="I124" s="448"/>
      <c r="J124" s="448"/>
      <c r="K124" s="448"/>
      <c r="L124" s="448"/>
      <c r="M124" s="448"/>
      <c r="N124" s="476"/>
    </row>
    <row r="125" spans="2:14" ht="30" hidden="1" customHeight="1">
      <c r="B125" s="503"/>
      <c r="C125" s="476"/>
      <c r="D125" s="513"/>
      <c r="E125" s="505"/>
      <c r="F125" s="448"/>
      <c r="G125" s="448"/>
      <c r="H125" s="448"/>
      <c r="I125" s="448"/>
      <c r="J125" s="448"/>
      <c r="K125" s="448"/>
      <c r="L125" s="448"/>
      <c r="M125" s="448"/>
      <c r="N125" s="476"/>
    </row>
    <row r="126" spans="2:14" ht="30" hidden="1" customHeight="1">
      <c r="B126" s="503"/>
      <c r="C126" s="476"/>
      <c r="D126" s="513"/>
      <c r="E126" s="505"/>
      <c r="F126" s="448"/>
      <c r="G126" s="448"/>
      <c r="H126" s="448"/>
      <c r="I126" s="448"/>
      <c r="J126" s="448"/>
      <c r="K126" s="448"/>
      <c r="L126" s="448"/>
      <c r="M126" s="448"/>
      <c r="N126" s="476"/>
    </row>
    <row r="127" spans="2:14" ht="30" hidden="1" customHeight="1">
      <c r="B127" s="503"/>
      <c r="C127" s="476"/>
      <c r="D127" s="513"/>
      <c r="E127" s="505"/>
      <c r="F127" s="448"/>
      <c r="G127" s="448"/>
      <c r="H127" s="448"/>
      <c r="I127" s="448"/>
      <c r="J127" s="448"/>
      <c r="K127" s="448"/>
      <c r="L127" s="448"/>
      <c r="M127" s="448"/>
      <c r="N127" s="476"/>
    </row>
    <row r="128" spans="2:14" ht="30" hidden="1" customHeight="1">
      <c r="B128" s="503"/>
      <c r="C128" s="476"/>
      <c r="D128" s="513"/>
      <c r="E128" s="505"/>
      <c r="F128" s="448"/>
      <c r="G128" s="448"/>
      <c r="H128" s="448"/>
      <c r="I128" s="448"/>
      <c r="J128" s="448"/>
      <c r="K128" s="448"/>
      <c r="L128" s="448"/>
      <c r="M128" s="448"/>
      <c r="N128" s="476"/>
    </row>
    <row r="129" spans="1:14" ht="30" hidden="1" customHeight="1">
      <c r="B129" s="503"/>
      <c r="C129" s="476"/>
      <c r="D129" s="513"/>
      <c r="E129" s="505"/>
      <c r="F129" s="448"/>
      <c r="G129" s="448"/>
      <c r="H129" s="448"/>
      <c r="I129" s="448"/>
      <c r="J129" s="448"/>
      <c r="K129" s="448"/>
      <c r="L129" s="448"/>
      <c r="M129" s="448"/>
      <c r="N129" s="476"/>
    </row>
    <row r="130" spans="1:14" ht="30" hidden="1" customHeight="1">
      <c r="B130" s="503"/>
      <c r="C130" s="476"/>
      <c r="D130" s="513"/>
      <c r="E130" s="505"/>
      <c r="F130" s="448"/>
      <c r="G130" s="448"/>
      <c r="H130" s="448"/>
      <c r="I130" s="448"/>
      <c r="J130" s="448"/>
      <c r="K130" s="448"/>
      <c r="L130" s="448"/>
      <c r="M130" s="448"/>
      <c r="N130" s="476"/>
    </row>
    <row r="131" spans="1:14" ht="30" hidden="1" customHeight="1">
      <c r="B131" s="503"/>
      <c r="C131" s="476"/>
      <c r="D131" s="513"/>
      <c r="E131" s="505"/>
      <c r="F131" s="448"/>
      <c r="G131" s="448"/>
      <c r="H131" s="448"/>
      <c r="I131" s="448"/>
      <c r="J131" s="448"/>
      <c r="K131" s="448"/>
      <c r="L131" s="448"/>
      <c r="M131" s="448"/>
      <c r="N131" s="476"/>
    </row>
    <row r="132" spans="1:14" ht="30" hidden="1" customHeight="1">
      <c r="B132" s="503"/>
      <c r="C132" s="476"/>
      <c r="D132" s="513"/>
      <c r="E132" s="505"/>
      <c r="F132" s="448"/>
      <c r="G132" s="448"/>
      <c r="H132" s="448"/>
      <c r="I132" s="448"/>
      <c r="J132" s="448"/>
      <c r="K132" s="448"/>
      <c r="L132" s="448"/>
      <c r="M132" s="448"/>
      <c r="N132" s="476"/>
    </row>
    <row r="133" spans="1:14" ht="30" hidden="1" customHeight="1">
      <c r="B133" s="503"/>
      <c r="C133" s="476"/>
      <c r="D133" s="513"/>
      <c r="E133" s="505"/>
      <c r="F133" s="448"/>
      <c r="G133" s="448"/>
      <c r="H133" s="448"/>
      <c r="I133" s="448"/>
      <c r="J133" s="448"/>
      <c r="K133" s="448"/>
      <c r="L133" s="448"/>
      <c r="M133" s="448"/>
      <c r="N133" s="476"/>
    </row>
    <row r="134" spans="1:14" ht="30" hidden="1" customHeight="1">
      <c r="B134" s="503"/>
      <c r="C134" s="476"/>
      <c r="D134" s="513"/>
      <c r="E134" s="505"/>
      <c r="F134" s="448"/>
      <c r="G134" s="448"/>
      <c r="H134" s="448"/>
      <c r="I134" s="448"/>
      <c r="J134" s="448"/>
      <c r="K134" s="448"/>
      <c r="L134" s="448"/>
      <c r="M134" s="448"/>
      <c r="N134" s="476"/>
    </row>
    <row r="135" spans="1:14" ht="30" hidden="1" customHeight="1">
      <c r="B135" s="503"/>
      <c r="C135" s="476"/>
      <c r="D135" s="513"/>
      <c r="E135" s="505"/>
      <c r="F135" s="448"/>
      <c r="G135" s="448"/>
      <c r="H135" s="448"/>
      <c r="I135" s="448"/>
      <c r="J135" s="448"/>
      <c r="K135" s="448"/>
      <c r="L135" s="448"/>
      <c r="M135" s="448"/>
      <c r="N135" s="476"/>
    </row>
    <row r="136" spans="1:14" ht="30" hidden="1" customHeight="1">
      <c r="B136" s="503"/>
      <c r="C136" s="476"/>
      <c r="D136" s="513"/>
      <c r="E136" s="505"/>
      <c r="F136" s="448"/>
      <c r="G136" s="448"/>
      <c r="H136" s="448"/>
      <c r="I136" s="448"/>
      <c r="J136" s="448"/>
      <c r="K136" s="448"/>
      <c r="L136" s="448"/>
      <c r="M136" s="448"/>
      <c r="N136" s="476"/>
    </row>
    <row r="137" spans="1:14" ht="30" hidden="1" customHeight="1">
      <c r="B137" s="503" t="str">
        <f>IF($A137="","",VLOOKUP($A137,일위목록!$A:$J,2,FALSE))</f>
        <v/>
      </c>
      <c r="C137" s="476" t="str">
        <f>IF($A137="","",VLOOKUP($A137,일위목록!$A:$J,3,FALSE))</f>
        <v/>
      </c>
      <c r="D137" s="513" t="str">
        <f>IF(A137="","",VLOOKUP(A137,[1]자재집계표!A:S,18,FALSE))</f>
        <v/>
      </c>
      <c r="E137" s="505" t="str">
        <f>IF($A137="","",VLOOKUP($A137,일위목록!$A:$J,5,FALSE))</f>
        <v/>
      </c>
      <c r="F137" s="448" t="str">
        <f>IF($A137="","",VLOOKUP($A137,일위목록!$A:$J,6,FALSE))</f>
        <v/>
      </c>
      <c r="G137" s="448" t="str">
        <f t="shared" si="20"/>
        <v/>
      </c>
      <c r="H137" s="448" t="str">
        <f>IF($A137="","",VLOOKUP($A137,일위목록!$A:$J,7,FALSE))</f>
        <v/>
      </c>
      <c r="I137" s="448" t="str">
        <f t="shared" si="21"/>
        <v/>
      </c>
      <c r="J137" s="448" t="str">
        <f>IF($A137="","",VLOOKUP($A137,일위목록!$A:$J,8,FALSE))</f>
        <v/>
      </c>
      <c r="K137" s="448" t="str">
        <f t="shared" si="22"/>
        <v/>
      </c>
      <c r="L137" s="448" t="str">
        <f>IF($A137="","",VLOOKUP($A137,일위목록!$A:$J,9,FALSE))</f>
        <v/>
      </c>
      <c r="M137" s="448" t="str">
        <f t="shared" si="23"/>
        <v/>
      </c>
      <c r="N137" s="476" t="str">
        <f>IF($A137="","",VLOOKUP($A137,일위목록!$A:$J,10,FALSE))</f>
        <v/>
      </c>
    </row>
    <row r="138" spans="1:14" ht="30" customHeight="1">
      <c r="A138" s="388" t="s">
        <v>257</v>
      </c>
      <c r="B138" s="476" t="s">
        <v>301</v>
      </c>
      <c r="C138" s="476"/>
      <c r="D138" s="446"/>
      <c r="E138" s="505"/>
      <c r="F138" s="448"/>
      <c r="G138" s="448">
        <f>IF(SUM(G139)=I138+K138+M138,I138+K138+M138,"^..^")</f>
        <v>2033680</v>
      </c>
      <c r="H138" s="448"/>
      <c r="I138" s="448">
        <f>SUM(I139)</f>
        <v>0</v>
      </c>
      <c r="J138" s="448"/>
      <c r="K138" s="448">
        <f>SUM(K139)</f>
        <v>0</v>
      </c>
      <c r="L138" s="448"/>
      <c r="M138" s="448">
        <f>SUM(M139)</f>
        <v>2033680</v>
      </c>
      <c r="N138" s="476"/>
    </row>
    <row r="139" spans="1:14" ht="30" customHeight="1">
      <c r="B139" s="476" t="s">
        <v>302</v>
      </c>
      <c r="C139" s="476"/>
      <c r="D139" s="446"/>
      <c r="E139" s="505"/>
      <c r="F139" s="448"/>
      <c r="G139" s="448">
        <f>IF(SUM(G140:G142)=I139+K139+M139,I139+K139+M139,"^..^")</f>
        <v>2033680</v>
      </c>
      <c r="H139" s="448"/>
      <c r="I139" s="448">
        <f>SUM(I140:I142)</f>
        <v>0</v>
      </c>
      <c r="J139" s="448"/>
      <c r="K139" s="448">
        <f>SUM(K140:K142)</f>
        <v>0</v>
      </c>
      <c r="L139" s="448"/>
      <c r="M139" s="448">
        <f>SUM(M140:M142)</f>
        <v>2033680</v>
      </c>
      <c r="N139" s="476"/>
    </row>
    <row r="140" spans="1:14" ht="30" customHeight="1">
      <c r="A140" s="388">
        <v>21</v>
      </c>
      <c r="B140" s="503" t="str">
        <f>IF($A140="","",VLOOKUP($A140,일위목록!$A:$J,2,FALSE))</f>
        <v>폐기물처리</v>
      </c>
      <c r="C140" s="476" t="str">
        <f>IF($A140="","",VLOOKUP($A140,일위목록!$A:$J,3,FALSE))</f>
        <v>(폐콘크리트)</v>
      </c>
      <c r="D140" s="504">
        <f>ROUND([1]헐기조서!O12,0)</f>
        <v>40</v>
      </c>
      <c r="E140" s="505" t="str">
        <f>IF($A140="","",VLOOKUP($A140,일위목록!$A:$J,5,FALSE))</f>
        <v>ton</v>
      </c>
      <c r="F140" s="448">
        <f>IF($A140="","",VLOOKUP($A140,일위목록!$A:$J,6,FALSE))</f>
        <v>31142</v>
      </c>
      <c r="G140" s="448">
        <f t="shared" ref="G140:G159" si="24">IF($A140="","",$I140+$K140+$M140)</f>
        <v>1245680</v>
      </c>
      <c r="H140" s="448">
        <f>IF($A140="","",VLOOKUP($A140,일위목록!$A:$J,7,FALSE))</f>
        <v>0</v>
      </c>
      <c r="I140" s="448">
        <f t="shared" ref="I140:I159" si="25">IF($A140="","",TRUNC($D140*$H140))</f>
        <v>0</v>
      </c>
      <c r="J140" s="448">
        <f>IF($A140="","",VLOOKUP($A140,일위목록!$A:$J,8,FALSE))</f>
        <v>0</v>
      </c>
      <c r="K140" s="448">
        <f t="shared" ref="K140:K159" si="26">IF($A140="","",TRUNC($D140*$J140))</f>
        <v>0</v>
      </c>
      <c r="L140" s="448">
        <f>IF($A140="","",VLOOKUP($A140,일위목록!$A:$J,9,FALSE))</f>
        <v>31142</v>
      </c>
      <c r="M140" s="448">
        <f t="shared" ref="M140:M159" si="27">IF($A140="","",TRUNC($D140*$L140))</f>
        <v>1245680</v>
      </c>
      <c r="N140" s="476" t="str">
        <f>IF($A140="","",VLOOKUP($A140,일위목록!$A:$J,10,FALSE))</f>
        <v>#.25</v>
      </c>
    </row>
    <row r="141" spans="1:14" ht="30" customHeight="1">
      <c r="A141" s="388" t="s">
        <v>303</v>
      </c>
      <c r="B141" s="503" t="str">
        <f>IF($A141="","",VLOOKUP($A141,일위목록!$A:$J,2,FALSE))</f>
        <v>폐기물운반</v>
      </c>
      <c r="C141" s="476" t="str">
        <f>IF($A141="","",VLOOKUP($A141,일위목록!$A:$J,3,FALSE))</f>
        <v>(L=30㎞이내)</v>
      </c>
      <c r="D141" s="446">
        <f>D140</f>
        <v>40</v>
      </c>
      <c r="E141" s="505" t="str">
        <f>IF($A141="","",VLOOKUP($A141,일위목록!$A:$J,5,FALSE))</f>
        <v>ton</v>
      </c>
      <c r="F141" s="448">
        <f>IF($A141="","",VLOOKUP($A141,일위목록!$A:$J,6,FALSE))</f>
        <v>19700</v>
      </c>
      <c r="G141" s="448">
        <f t="shared" si="24"/>
        <v>788000</v>
      </c>
      <c r="H141" s="448">
        <f>IF($A141="","",VLOOKUP($A141,일위목록!$A:$J,7,FALSE))</f>
        <v>0</v>
      </c>
      <c r="I141" s="448">
        <f t="shared" si="25"/>
        <v>0</v>
      </c>
      <c r="J141" s="448">
        <f>IF($A141="","",VLOOKUP($A141,일위목록!$A:$J,8,FALSE))</f>
        <v>0</v>
      </c>
      <c r="K141" s="448">
        <f t="shared" si="26"/>
        <v>0</v>
      </c>
      <c r="L141" s="448">
        <f>IF($A141="","",VLOOKUP($A141,일위목록!$A:$J,9,FALSE))</f>
        <v>19700</v>
      </c>
      <c r="M141" s="448">
        <f t="shared" si="27"/>
        <v>788000</v>
      </c>
      <c r="N141" s="476" t="str">
        <f>IF($A141="","",VLOOKUP($A141,일위목록!$A:$J,10,FALSE))</f>
        <v>#.27</v>
      </c>
    </row>
    <row r="142" spans="1:14" ht="30" customHeight="1">
      <c r="B142" s="503" t="str">
        <f>IF($A142="","",VLOOKUP($A142,일위목록!$A:$J,2,FALSE))</f>
        <v/>
      </c>
      <c r="C142" s="476" t="str">
        <f>IF($A142="","",VLOOKUP($A142,일위목록!$A:$J,3,FALSE))</f>
        <v/>
      </c>
      <c r="D142" s="446" t="str">
        <f t="shared" ref="D142:D159" si="28">IF($A142="","",VLOOKUP($A142,헐기조서,16,FALSE))</f>
        <v/>
      </c>
      <c r="E142" s="505" t="str">
        <f>IF($A142="","",VLOOKUP($A142,일위목록!$A:$J,5,FALSE))</f>
        <v/>
      </c>
      <c r="F142" s="448" t="str">
        <f>IF($A142="","",VLOOKUP($A142,일위목록!$A:$J,6,FALSE))</f>
        <v/>
      </c>
      <c r="G142" s="448" t="str">
        <f t="shared" si="24"/>
        <v/>
      </c>
      <c r="H142" s="448" t="str">
        <f>IF($A142="","",VLOOKUP($A142,일위목록!$A:$J,7,FALSE))</f>
        <v/>
      </c>
      <c r="I142" s="448" t="str">
        <f t="shared" si="25"/>
        <v/>
      </c>
      <c r="J142" s="448" t="str">
        <f>IF($A142="","",VLOOKUP($A142,일위목록!$A:$J,8,FALSE))</f>
        <v/>
      </c>
      <c r="K142" s="448" t="str">
        <f t="shared" si="26"/>
        <v/>
      </c>
      <c r="L142" s="448"/>
      <c r="M142" s="448" t="str">
        <f>IF($A142="","",TRUNC($D142*$L142/100,-3))</f>
        <v/>
      </c>
      <c r="N142" s="476" t="str">
        <f>IF($A142="","",VLOOKUP($A142,일위목록!$A:$J,10,FALSE))</f>
        <v/>
      </c>
    </row>
    <row r="143" spans="1:14" ht="30" customHeight="1">
      <c r="B143" s="503" t="str">
        <f>IF($A143="","",VLOOKUP($A143,일위목록!$A:$J,2,FALSE))</f>
        <v/>
      </c>
      <c r="C143" s="476" t="str">
        <f>IF($A143="","",VLOOKUP($A143,일위목록!$A:$J,3,FALSE))</f>
        <v/>
      </c>
      <c r="D143" s="446" t="str">
        <f t="shared" si="28"/>
        <v/>
      </c>
      <c r="E143" s="505" t="str">
        <f>IF($A143="","",VLOOKUP($A143,일위목록!$A:$J,5,FALSE))</f>
        <v/>
      </c>
      <c r="F143" s="448" t="str">
        <f>IF($A143="","",VLOOKUP($A143,일위목록!$A:$J,6,FALSE))</f>
        <v/>
      </c>
      <c r="G143" s="448" t="str">
        <f t="shared" si="24"/>
        <v/>
      </c>
      <c r="H143" s="448" t="str">
        <f>IF($A143="","",VLOOKUP($A143,일위목록!$A:$J,7,FALSE))</f>
        <v/>
      </c>
      <c r="I143" s="448" t="str">
        <f t="shared" si="25"/>
        <v/>
      </c>
      <c r="J143" s="448" t="str">
        <f>IF($A143="","",VLOOKUP($A143,일위목록!$A:$J,8,FALSE))</f>
        <v/>
      </c>
      <c r="K143" s="448" t="str">
        <f t="shared" si="26"/>
        <v/>
      </c>
      <c r="L143" s="448" t="str">
        <f>IF($A143="","",VLOOKUP($A143,일위목록!$A:$J,9,FALSE))</f>
        <v/>
      </c>
      <c r="M143" s="448" t="str">
        <f t="shared" si="27"/>
        <v/>
      </c>
      <c r="N143" s="476" t="str">
        <f>IF($A143="","",VLOOKUP($A143,일위목록!$A:$J,10,FALSE))</f>
        <v/>
      </c>
    </row>
    <row r="144" spans="1:14" ht="30" customHeight="1">
      <c r="B144" s="503" t="str">
        <f>IF($A144="","",VLOOKUP($A144,일위목록!$A:$J,2,FALSE))</f>
        <v/>
      </c>
      <c r="C144" s="476" t="str">
        <f>IF($A144="","",VLOOKUP($A144,일위목록!$A:$J,3,FALSE))</f>
        <v/>
      </c>
      <c r="D144" s="446" t="str">
        <f t="shared" si="28"/>
        <v/>
      </c>
      <c r="E144" s="505" t="str">
        <f>IF($A144="","",VLOOKUP($A144,일위목록!$A:$J,5,FALSE))</f>
        <v/>
      </c>
      <c r="F144" s="448" t="str">
        <f>IF($A144="","",VLOOKUP($A144,일위목록!$A:$J,6,FALSE))</f>
        <v/>
      </c>
      <c r="G144" s="448" t="str">
        <f t="shared" si="24"/>
        <v/>
      </c>
      <c r="H144" s="448" t="str">
        <f>IF($A144="","",VLOOKUP($A144,일위목록!$A:$J,7,FALSE))</f>
        <v/>
      </c>
      <c r="I144" s="448" t="str">
        <f t="shared" si="25"/>
        <v/>
      </c>
      <c r="J144" s="448" t="str">
        <f>IF($A144="","",VLOOKUP($A144,일위목록!$A:$J,8,FALSE))</f>
        <v/>
      </c>
      <c r="K144" s="448" t="str">
        <f t="shared" si="26"/>
        <v/>
      </c>
      <c r="L144" s="448" t="str">
        <f>IF($A144="","",VLOOKUP($A144,일위목록!$A:$J,9,FALSE))</f>
        <v/>
      </c>
      <c r="M144" s="448" t="str">
        <f t="shared" si="27"/>
        <v/>
      </c>
      <c r="N144" s="476" t="str">
        <f>IF($A144="","",VLOOKUP($A144,일위목록!$A:$J,10,FALSE))</f>
        <v/>
      </c>
    </row>
    <row r="145" spans="1:14" ht="30" customHeight="1">
      <c r="B145" s="503" t="str">
        <f>IF($A145="","",VLOOKUP($A145,일위목록!$A:$J,2,FALSE))</f>
        <v/>
      </c>
      <c r="C145" s="476" t="str">
        <f>IF($A145="","",VLOOKUP($A145,일위목록!$A:$J,3,FALSE))</f>
        <v/>
      </c>
      <c r="D145" s="446" t="str">
        <f t="shared" si="28"/>
        <v/>
      </c>
      <c r="E145" s="505" t="str">
        <f>IF($A145="","",VLOOKUP($A145,일위목록!$A:$J,5,FALSE))</f>
        <v/>
      </c>
      <c r="F145" s="448" t="str">
        <f>IF($A145="","",VLOOKUP($A145,일위목록!$A:$J,6,FALSE))</f>
        <v/>
      </c>
      <c r="G145" s="448" t="str">
        <f t="shared" si="24"/>
        <v/>
      </c>
      <c r="H145" s="448" t="str">
        <f>IF($A145="","",VLOOKUP($A145,일위목록!$A:$J,7,FALSE))</f>
        <v/>
      </c>
      <c r="I145" s="448" t="str">
        <f t="shared" si="25"/>
        <v/>
      </c>
      <c r="J145" s="448" t="str">
        <f>IF($A145="","",VLOOKUP($A145,일위목록!$A:$J,8,FALSE))</f>
        <v/>
      </c>
      <c r="K145" s="448" t="str">
        <f t="shared" si="26"/>
        <v/>
      </c>
      <c r="L145" s="448" t="str">
        <f>IF($A145="","",VLOOKUP($A145,일위목록!$A:$J,9,FALSE))</f>
        <v/>
      </c>
      <c r="M145" s="448" t="str">
        <f t="shared" si="27"/>
        <v/>
      </c>
      <c r="N145" s="476" t="str">
        <f>IF($A145="","",VLOOKUP($A145,일위목록!$A:$J,10,FALSE))</f>
        <v/>
      </c>
    </row>
    <row r="146" spans="1:14" ht="30" customHeight="1">
      <c r="B146" s="503" t="str">
        <f>IF($A146="","",VLOOKUP($A146,일위목록!$A:$J,2,FALSE))</f>
        <v/>
      </c>
      <c r="C146" s="476" t="str">
        <f>IF($A146="","",VLOOKUP($A146,일위목록!$A:$J,3,FALSE))</f>
        <v/>
      </c>
      <c r="D146" s="446" t="str">
        <f t="shared" si="28"/>
        <v/>
      </c>
      <c r="E146" s="505" t="str">
        <f>IF($A146="","",VLOOKUP($A146,일위목록!$A:$J,5,FALSE))</f>
        <v/>
      </c>
      <c r="F146" s="448" t="str">
        <f>IF($A146="","",VLOOKUP($A146,일위목록!$A:$J,6,FALSE))</f>
        <v/>
      </c>
      <c r="G146" s="448" t="str">
        <f t="shared" si="24"/>
        <v/>
      </c>
      <c r="H146" s="448" t="str">
        <f>IF($A146="","",VLOOKUP($A146,일위목록!$A:$J,7,FALSE))</f>
        <v/>
      </c>
      <c r="I146" s="448" t="str">
        <f t="shared" si="25"/>
        <v/>
      </c>
      <c r="J146" s="448" t="str">
        <f>IF($A146="","",VLOOKUP($A146,일위목록!$A:$J,8,FALSE))</f>
        <v/>
      </c>
      <c r="K146" s="448" t="str">
        <f t="shared" si="26"/>
        <v/>
      </c>
      <c r="L146" s="448" t="str">
        <f>IF($A146="","",VLOOKUP($A146,일위목록!$A:$J,9,FALSE))</f>
        <v/>
      </c>
      <c r="M146" s="448" t="str">
        <f t="shared" si="27"/>
        <v/>
      </c>
      <c r="N146" s="476" t="str">
        <f>IF($A146="","",VLOOKUP($A146,일위목록!$A:$J,10,FALSE))</f>
        <v/>
      </c>
    </row>
    <row r="147" spans="1:14" ht="30" customHeight="1">
      <c r="B147" s="503" t="str">
        <f>IF($A147="","",VLOOKUP($A147,일위목록!$A:$J,2,FALSE))</f>
        <v/>
      </c>
      <c r="C147" s="476" t="str">
        <f>IF($A147="","",VLOOKUP($A147,일위목록!$A:$J,3,FALSE))</f>
        <v/>
      </c>
      <c r="D147" s="446" t="str">
        <f t="shared" si="28"/>
        <v/>
      </c>
      <c r="E147" s="505" t="str">
        <f>IF($A147="","",VLOOKUP($A147,일위목록!$A:$J,5,FALSE))</f>
        <v/>
      </c>
      <c r="F147" s="448" t="str">
        <f>IF($A147="","",VLOOKUP($A147,일위목록!$A:$J,6,FALSE))</f>
        <v/>
      </c>
      <c r="G147" s="448" t="str">
        <f t="shared" si="24"/>
        <v/>
      </c>
      <c r="H147" s="448" t="str">
        <f>IF($A147="","",VLOOKUP($A147,일위목록!$A:$J,7,FALSE))</f>
        <v/>
      </c>
      <c r="I147" s="448" t="str">
        <f t="shared" si="25"/>
        <v/>
      </c>
      <c r="J147" s="448" t="str">
        <f>IF($A147="","",VLOOKUP($A147,일위목록!$A:$J,8,FALSE))</f>
        <v/>
      </c>
      <c r="K147" s="448" t="str">
        <f t="shared" si="26"/>
        <v/>
      </c>
      <c r="L147" s="448" t="str">
        <f>IF($A147="","",VLOOKUP($A147,일위목록!$A:$J,9,FALSE))</f>
        <v/>
      </c>
      <c r="M147" s="448" t="str">
        <f t="shared" si="27"/>
        <v/>
      </c>
      <c r="N147" s="476" t="str">
        <f>IF($A147="","",VLOOKUP($A147,일위목록!$A:$J,10,FALSE))</f>
        <v/>
      </c>
    </row>
    <row r="148" spans="1:14" ht="30" customHeight="1">
      <c r="B148" s="503" t="str">
        <f>IF($A148="","",VLOOKUP($A148,일위목록!$A:$J,2,FALSE))</f>
        <v/>
      </c>
      <c r="C148" s="476" t="str">
        <f>IF($A148="","",VLOOKUP($A148,일위목록!$A:$J,3,FALSE))</f>
        <v/>
      </c>
      <c r="D148" s="446" t="str">
        <f t="shared" si="28"/>
        <v/>
      </c>
      <c r="E148" s="505" t="str">
        <f>IF($A148="","",VLOOKUP($A148,일위목록!$A:$J,5,FALSE))</f>
        <v/>
      </c>
      <c r="F148" s="448" t="str">
        <f>IF($A148="","",VLOOKUP($A148,일위목록!$A:$J,6,FALSE))</f>
        <v/>
      </c>
      <c r="G148" s="448" t="str">
        <f t="shared" si="24"/>
        <v/>
      </c>
      <c r="H148" s="448" t="str">
        <f>IF($A148="","",VLOOKUP($A148,일위목록!$A:$J,7,FALSE))</f>
        <v/>
      </c>
      <c r="I148" s="448" t="str">
        <f t="shared" si="25"/>
        <v/>
      </c>
      <c r="J148" s="448" t="str">
        <f>IF($A148="","",VLOOKUP($A148,일위목록!$A:$J,8,FALSE))</f>
        <v/>
      </c>
      <c r="K148" s="448" t="str">
        <f t="shared" si="26"/>
        <v/>
      </c>
      <c r="L148" s="448" t="str">
        <f>IF($A148="","",VLOOKUP($A148,일위목록!$A:$J,9,FALSE))</f>
        <v/>
      </c>
      <c r="M148" s="448" t="str">
        <f t="shared" si="27"/>
        <v/>
      </c>
      <c r="N148" s="476" t="str">
        <f>IF($A148="","",VLOOKUP($A148,일위목록!$A:$J,10,FALSE))</f>
        <v/>
      </c>
    </row>
    <row r="149" spans="1:14" ht="30" customHeight="1">
      <c r="B149" s="503" t="str">
        <f>IF($A149="","",VLOOKUP($A149,일위목록!$A:$J,2,FALSE))</f>
        <v/>
      </c>
      <c r="C149" s="476" t="str">
        <f>IF($A149="","",VLOOKUP($A149,일위목록!$A:$J,3,FALSE))</f>
        <v/>
      </c>
      <c r="D149" s="446" t="str">
        <f t="shared" si="28"/>
        <v/>
      </c>
      <c r="E149" s="505" t="str">
        <f>IF($A149="","",VLOOKUP($A149,일위목록!$A:$J,5,FALSE))</f>
        <v/>
      </c>
      <c r="F149" s="448" t="str">
        <f>IF($A149="","",VLOOKUP($A149,일위목록!$A:$J,6,FALSE))</f>
        <v/>
      </c>
      <c r="G149" s="448" t="str">
        <f t="shared" si="24"/>
        <v/>
      </c>
      <c r="H149" s="448" t="str">
        <f>IF($A149="","",VLOOKUP($A149,일위목록!$A:$J,7,FALSE))</f>
        <v/>
      </c>
      <c r="I149" s="448" t="str">
        <f t="shared" si="25"/>
        <v/>
      </c>
      <c r="J149" s="448" t="str">
        <f>IF($A149="","",VLOOKUP($A149,일위목록!$A:$J,8,FALSE))</f>
        <v/>
      </c>
      <c r="K149" s="448" t="str">
        <f t="shared" si="26"/>
        <v/>
      </c>
      <c r="L149" s="448" t="str">
        <f>IF($A149="","",VLOOKUP($A149,일위목록!$A:$J,9,FALSE))</f>
        <v/>
      </c>
      <c r="M149" s="448" t="str">
        <f t="shared" si="27"/>
        <v/>
      </c>
      <c r="N149" s="476" t="str">
        <f>IF($A149="","",VLOOKUP($A149,일위목록!$A:$J,10,FALSE))</f>
        <v/>
      </c>
    </row>
    <row r="150" spans="1:14" ht="30" customHeight="1">
      <c r="B150" s="503" t="str">
        <f>IF($A150="","",VLOOKUP($A150,일위목록!$A:$J,2,FALSE))</f>
        <v/>
      </c>
      <c r="C150" s="476" t="str">
        <f>IF($A150="","",VLOOKUP($A150,일위목록!$A:$J,3,FALSE))</f>
        <v/>
      </c>
      <c r="D150" s="446" t="str">
        <f t="shared" si="28"/>
        <v/>
      </c>
      <c r="E150" s="505" t="str">
        <f>IF($A150="","",VLOOKUP($A150,일위목록!$A:$J,5,FALSE))</f>
        <v/>
      </c>
      <c r="F150" s="448" t="str">
        <f>IF($A150="","",VLOOKUP($A150,일위목록!$A:$J,6,FALSE))</f>
        <v/>
      </c>
      <c r="G150" s="448" t="str">
        <f t="shared" si="24"/>
        <v/>
      </c>
      <c r="H150" s="448" t="str">
        <f>IF($A150="","",VLOOKUP($A150,일위목록!$A:$J,7,FALSE))</f>
        <v/>
      </c>
      <c r="I150" s="448" t="str">
        <f t="shared" si="25"/>
        <v/>
      </c>
      <c r="J150" s="448" t="str">
        <f>IF($A150="","",VLOOKUP($A150,일위목록!$A:$J,8,FALSE))</f>
        <v/>
      </c>
      <c r="K150" s="448" t="str">
        <f t="shared" si="26"/>
        <v/>
      </c>
      <c r="L150" s="448" t="str">
        <f>IF($A150="","",VLOOKUP($A150,일위목록!$A:$J,9,FALSE))</f>
        <v/>
      </c>
      <c r="M150" s="448" t="str">
        <f t="shared" si="27"/>
        <v/>
      </c>
      <c r="N150" s="476" t="str">
        <f>IF($A150="","",VLOOKUP($A150,일위목록!$A:$J,10,FALSE))</f>
        <v/>
      </c>
    </row>
    <row r="151" spans="1:14" ht="30" customHeight="1">
      <c r="B151" s="503" t="str">
        <f>IF($A151="","",VLOOKUP($A151,일위목록!$A:$J,2,FALSE))</f>
        <v/>
      </c>
      <c r="C151" s="476" t="str">
        <f>IF($A151="","",VLOOKUP($A151,일위목록!$A:$J,3,FALSE))</f>
        <v/>
      </c>
      <c r="D151" s="446" t="str">
        <f t="shared" si="28"/>
        <v/>
      </c>
      <c r="E151" s="505" t="str">
        <f>IF($A151="","",VLOOKUP($A151,일위목록!$A:$J,5,FALSE))</f>
        <v/>
      </c>
      <c r="F151" s="448" t="str">
        <f>IF($A151="","",VLOOKUP($A151,일위목록!$A:$J,6,FALSE))</f>
        <v/>
      </c>
      <c r="G151" s="448" t="str">
        <f t="shared" si="24"/>
        <v/>
      </c>
      <c r="H151" s="448" t="str">
        <f>IF($A151="","",VLOOKUP($A151,일위목록!$A:$J,7,FALSE))</f>
        <v/>
      </c>
      <c r="I151" s="448" t="str">
        <f t="shared" si="25"/>
        <v/>
      </c>
      <c r="J151" s="448" t="str">
        <f>IF($A151="","",VLOOKUP($A151,일위목록!$A:$J,8,FALSE))</f>
        <v/>
      </c>
      <c r="K151" s="448" t="str">
        <f t="shared" si="26"/>
        <v/>
      </c>
      <c r="L151" s="448" t="str">
        <f>IF($A151="","",VLOOKUP($A151,일위목록!$A:$J,9,FALSE))</f>
        <v/>
      </c>
      <c r="M151" s="448" t="str">
        <f t="shared" si="27"/>
        <v/>
      </c>
      <c r="N151" s="476" t="str">
        <f>IF($A151="","",VLOOKUP($A151,일위목록!$A:$J,10,FALSE))</f>
        <v/>
      </c>
    </row>
    <row r="152" spans="1:14" ht="30" customHeight="1">
      <c r="B152" s="503" t="str">
        <f>IF($A152="","",VLOOKUP($A152,일위목록!$A:$J,2,FALSE))</f>
        <v/>
      </c>
      <c r="C152" s="476" t="str">
        <f>IF($A152="","",VLOOKUP($A152,일위목록!$A:$J,3,FALSE))</f>
        <v/>
      </c>
      <c r="D152" s="446" t="str">
        <f t="shared" si="28"/>
        <v/>
      </c>
      <c r="E152" s="505" t="str">
        <f>IF($A152="","",VLOOKUP($A152,일위목록!$A:$J,5,FALSE))</f>
        <v/>
      </c>
      <c r="F152" s="448" t="str">
        <f>IF($A152="","",VLOOKUP($A152,일위목록!$A:$J,6,FALSE))</f>
        <v/>
      </c>
      <c r="G152" s="448" t="str">
        <f t="shared" si="24"/>
        <v/>
      </c>
      <c r="H152" s="448" t="str">
        <f>IF($A152="","",VLOOKUP($A152,일위목록!$A:$J,7,FALSE))</f>
        <v/>
      </c>
      <c r="I152" s="448" t="str">
        <f t="shared" si="25"/>
        <v/>
      </c>
      <c r="J152" s="448" t="str">
        <f>IF($A152="","",VLOOKUP($A152,일위목록!$A:$J,8,FALSE))</f>
        <v/>
      </c>
      <c r="K152" s="448" t="str">
        <f t="shared" si="26"/>
        <v/>
      </c>
      <c r="L152" s="448" t="str">
        <f>IF($A152="","",VLOOKUP($A152,일위목록!$A:$J,9,FALSE))</f>
        <v/>
      </c>
      <c r="M152" s="448" t="str">
        <f t="shared" si="27"/>
        <v/>
      </c>
      <c r="N152" s="476" t="str">
        <f>IF($A152="","",VLOOKUP($A152,일위목록!$A:$J,10,FALSE))</f>
        <v/>
      </c>
    </row>
    <row r="153" spans="1:14" ht="30" customHeight="1">
      <c r="B153" s="503" t="str">
        <f>IF($A153="","",VLOOKUP($A153,일위목록!$A:$J,2,FALSE))</f>
        <v/>
      </c>
      <c r="C153" s="476" t="str">
        <f>IF($A153="","",VLOOKUP($A153,일위목록!$A:$J,3,FALSE))</f>
        <v/>
      </c>
      <c r="D153" s="446" t="str">
        <f t="shared" si="28"/>
        <v/>
      </c>
      <c r="E153" s="505" t="str">
        <f>IF($A153="","",VLOOKUP($A153,일위목록!$A:$J,5,FALSE))</f>
        <v/>
      </c>
      <c r="F153" s="448" t="str">
        <f>IF($A153="","",VLOOKUP($A153,일위목록!$A:$J,6,FALSE))</f>
        <v/>
      </c>
      <c r="G153" s="448" t="str">
        <f t="shared" si="24"/>
        <v/>
      </c>
      <c r="H153" s="448" t="str">
        <f>IF($A153="","",VLOOKUP($A153,일위목록!$A:$J,7,FALSE))</f>
        <v/>
      </c>
      <c r="I153" s="448" t="str">
        <f t="shared" si="25"/>
        <v/>
      </c>
      <c r="J153" s="448" t="str">
        <f>IF($A153="","",VLOOKUP($A153,일위목록!$A:$J,8,FALSE))</f>
        <v/>
      </c>
      <c r="K153" s="448" t="str">
        <f t="shared" si="26"/>
        <v/>
      </c>
      <c r="L153" s="448" t="str">
        <f>IF($A153="","",VLOOKUP($A153,일위목록!$A:$J,9,FALSE))</f>
        <v/>
      </c>
      <c r="M153" s="448" t="str">
        <f t="shared" si="27"/>
        <v/>
      </c>
      <c r="N153" s="476" t="str">
        <f>IF($A153="","",VLOOKUP($A153,일위목록!$A:$J,10,FALSE))</f>
        <v/>
      </c>
    </row>
    <row r="154" spans="1:14" ht="30" customHeight="1">
      <c r="A154" s="438"/>
      <c r="B154" s="503" t="str">
        <f>IF($A154="","",VLOOKUP($A154,일위목록!$A:$J,2,FALSE))</f>
        <v/>
      </c>
      <c r="C154" s="476" t="str">
        <f>IF($A154="","",VLOOKUP($A154,일위목록!$A:$J,3,FALSE))</f>
        <v/>
      </c>
      <c r="D154" s="446" t="str">
        <f t="shared" si="28"/>
        <v/>
      </c>
      <c r="E154" s="505" t="str">
        <f>IF($A154="","",VLOOKUP($A154,일위목록!$A:$J,5,FALSE))</f>
        <v/>
      </c>
      <c r="F154" s="448" t="str">
        <f>IF($A154="","",VLOOKUP($A154,일위목록!$A:$J,6,FALSE))</f>
        <v/>
      </c>
      <c r="G154" s="448" t="str">
        <f t="shared" si="24"/>
        <v/>
      </c>
      <c r="H154" s="448" t="str">
        <f>IF($A154="","",VLOOKUP($A154,일위목록!$A:$J,7,FALSE))</f>
        <v/>
      </c>
      <c r="I154" s="448" t="str">
        <f t="shared" si="25"/>
        <v/>
      </c>
      <c r="J154" s="448" t="str">
        <f>IF($A154="","",VLOOKUP($A154,일위목록!$A:$J,8,FALSE))</f>
        <v/>
      </c>
      <c r="K154" s="448" t="str">
        <f t="shared" si="26"/>
        <v/>
      </c>
      <c r="L154" s="448" t="str">
        <f>IF($A154="","",VLOOKUP($A154,일위목록!$A:$J,9,FALSE))</f>
        <v/>
      </c>
      <c r="M154" s="448" t="str">
        <f t="shared" si="27"/>
        <v/>
      </c>
      <c r="N154" s="476" t="str">
        <f>IF($A154="","",VLOOKUP($A154,일위목록!$A:$J,10,FALSE))</f>
        <v/>
      </c>
    </row>
    <row r="155" spans="1:14" ht="30" customHeight="1">
      <c r="A155" s="438"/>
      <c r="B155" s="503" t="str">
        <f>IF($A155="","",VLOOKUP($A155,일위목록!$A:$J,2,FALSE))</f>
        <v/>
      </c>
      <c r="C155" s="476" t="str">
        <f>IF($A155="","",VLOOKUP($A155,일위목록!$A:$J,3,FALSE))</f>
        <v/>
      </c>
      <c r="D155" s="446" t="str">
        <f t="shared" si="28"/>
        <v/>
      </c>
      <c r="E155" s="505" t="str">
        <f>IF($A155="","",VLOOKUP($A155,일위목록!$A:$J,5,FALSE))</f>
        <v/>
      </c>
      <c r="F155" s="448" t="str">
        <f>IF($A155="","",VLOOKUP($A155,일위목록!$A:$J,6,FALSE))</f>
        <v/>
      </c>
      <c r="G155" s="448" t="str">
        <f t="shared" si="24"/>
        <v/>
      </c>
      <c r="H155" s="448" t="str">
        <f>IF($A155="","",VLOOKUP($A155,일위목록!$A:$J,7,FALSE))</f>
        <v/>
      </c>
      <c r="I155" s="448" t="str">
        <f t="shared" si="25"/>
        <v/>
      </c>
      <c r="J155" s="448" t="str">
        <f>IF($A155="","",VLOOKUP($A155,일위목록!$A:$J,8,FALSE))</f>
        <v/>
      </c>
      <c r="K155" s="448" t="str">
        <f t="shared" si="26"/>
        <v/>
      </c>
      <c r="L155" s="448" t="str">
        <f>IF($A155="","",VLOOKUP($A155,일위목록!$A:$J,9,FALSE))</f>
        <v/>
      </c>
      <c r="M155" s="448" t="str">
        <f t="shared" si="27"/>
        <v/>
      </c>
      <c r="N155" s="476" t="str">
        <f>IF($A155="","",VLOOKUP($A155,일위목록!$A:$J,10,FALSE))</f>
        <v/>
      </c>
    </row>
    <row r="156" spans="1:14" ht="30" customHeight="1">
      <c r="A156" s="438"/>
      <c r="B156" s="503" t="str">
        <f>IF($A156="","",VLOOKUP($A156,일위목록!$A:$J,2,FALSE))</f>
        <v/>
      </c>
      <c r="C156" s="476" t="str">
        <f>IF($A156="","",VLOOKUP($A156,일위목록!$A:$J,3,FALSE))</f>
        <v/>
      </c>
      <c r="D156" s="446" t="str">
        <f t="shared" si="28"/>
        <v/>
      </c>
      <c r="E156" s="505" t="str">
        <f>IF($A156="","",VLOOKUP($A156,일위목록!$A:$J,5,FALSE))</f>
        <v/>
      </c>
      <c r="F156" s="448" t="str">
        <f>IF($A156="","",VLOOKUP($A156,일위목록!$A:$J,6,FALSE))</f>
        <v/>
      </c>
      <c r="G156" s="448" t="str">
        <f t="shared" si="24"/>
        <v/>
      </c>
      <c r="H156" s="448" t="str">
        <f>IF($A156="","",VLOOKUP($A156,일위목록!$A:$J,7,FALSE))</f>
        <v/>
      </c>
      <c r="I156" s="448" t="str">
        <f t="shared" si="25"/>
        <v/>
      </c>
      <c r="J156" s="448" t="str">
        <f>IF($A156="","",VLOOKUP($A156,일위목록!$A:$J,8,FALSE))</f>
        <v/>
      </c>
      <c r="K156" s="448" t="str">
        <f t="shared" si="26"/>
        <v/>
      </c>
      <c r="L156" s="448" t="str">
        <f>IF($A156="","",VLOOKUP($A156,일위목록!$A:$J,9,FALSE))</f>
        <v/>
      </c>
      <c r="M156" s="448" t="str">
        <f t="shared" si="27"/>
        <v/>
      </c>
      <c r="N156" s="476" t="str">
        <f>IF($A156="","",VLOOKUP($A156,일위목록!$A:$J,10,FALSE))</f>
        <v/>
      </c>
    </row>
    <row r="157" spans="1:14" ht="30" customHeight="1">
      <c r="A157" s="438"/>
      <c r="B157" s="503" t="str">
        <f>IF($A157="","",VLOOKUP($A157,일위목록!$A:$J,2,FALSE))</f>
        <v/>
      </c>
      <c r="C157" s="476" t="str">
        <f>IF($A157="","",VLOOKUP($A157,일위목록!$A:$J,3,FALSE))</f>
        <v/>
      </c>
      <c r="D157" s="446" t="str">
        <f t="shared" si="28"/>
        <v/>
      </c>
      <c r="E157" s="505" t="str">
        <f>IF($A157="","",VLOOKUP($A157,일위목록!$A:$J,5,FALSE))</f>
        <v/>
      </c>
      <c r="F157" s="448" t="str">
        <f>IF($A157="","",VLOOKUP($A157,일위목록!$A:$J,6,FALSE))</f>
        <v/>
      </c>
      <c r="G157" s="448" t="str">
        <f t="shared" si="24"/>
        <v/>
      </c>
      <c r="H157" s="448" t="str">
        <f>IF($A157="","",VLOOKUP($A157,일위목록!$A:$J,7,FALSE))</f>
        <v/>
      </c>
      <c r="I157" s="448" t="str">
        <f t="shared" si="25"/>
        <v/>
      </c>
      <c r="J157" s="448" t="str">
        <f>IF($A157="","",VLOOKUP($A157,일위목록!$A:$J,8,FALSE))</f>
        <v/>
      </c>
      <c r="K157" s="448" t="str">
        <f t="shared" si="26"/>
        <v/>
      </c>
      <c r="L157" s="448" t="str">
        <f>IF($A157="","",VLOOKUP($A157,일위목록!$A:$J,9,FALSE))</f>
        <v/>
      </c>
      <c r="M157" s="448" t="str">
        <f t="shared" si="27"/>
        <v/>
      </c>
      <c r="N157" s="476" t="str">
        <f>IF($A157="","",VLOOKUP($A157,일위목록!$A:$J,10,FALSE))</f>
        <v/>
      </c>
    </row>
    <row r="158" spans="1:14" ht="30" customHeight="1">
      <c r="A158" s="438"/>
      <c r="B158" s="503" t="str">
        <f>IF($A158="","",VLOOKUP($A158,일위목록!$A:$J,2,FALSE))</f>
        <v/>
      </c>
      <c r="C158" s="476" t="str">
        <f>IF($A158="","",VLOOKUP($A158,일위목록!$A:$J,3,FALSE))</f>
        <v/>
      </c>
      <c r="D158" s="446" t="str">
        <f t="shared" si="28"/>
        <v/>
      </c>
      <c r="E158" s="505" t="str">
        <f>IF($A158="","",VLOOKUP($A158,일위목록!$A:$J,5,FALSE))</f>
        <v/>
      </c>
      <c r="F158" s="448" t="str">
        <f>IF($A158="","",VLOOKUP($A158,일위목록!$A:$J,6,FALSE))</f>
        <v/>
      </c>
      <c r="G158" s="448" t="str">
        <f t="shared" si="24"/>
        <v/>
      </c>
      <c r="H158" s="448" t="str">
        <f>IF($A158="","",VLOOKUP($A158,일위목록!$A:$J,7,FALSE))</f>
        <v/>
      </c>
      <c r="I158" s="448" t="str">
        <f t="shared" si="25"/>
        <v/>
      </c>
      <c r="J158" s="448" t="str">
        <f>IF($A158="","",VLOOKUP($A158,일위목록!$A:$J,8,FALSE))</f>
        <v/>
      </c>
      <c r="K158" s="448" t="str">
        <f t="shared" si="26"/>
        <v/>
      </c>
      <c r="L158" s="448" t="str">
        <f>IF($A158="","",VLOOKUP($A158,일위목록!$A:$J,9,FALSE))</f>
        <v/>
      </c>
      <c r="M158" s="448" t="str">
        <f t="shared" si="27"/>
        <v/>
      </c>
      <c r="N158" s="476" t="str">
        <f>IF($A158="","",VLOOKUP($A158,일위목록!$A:$J,10,FALSE))</f>
        <v/>
      </c>
    </row>
    <row r="159" spans="1:14" ht="30" customHeight="1">
      <c r="A159" s="438"/>
      <c r="B159" s="503" t="str">
        <f>IF($A159="","",VLOOKUP($A159,일위목록!$A:$J,2,FALSE))</f>
        <v/>
      </c>
      <c r="C159" s="476" t="str">
        <f>IF($A159="","",VLOOKUP($A159,일위목록!$A:$J,3,FALSE))</f>
        <v/>
      </c>
      <c r="D159" s="446" t="str">
        <f t="shared" si="28"/>
        <v/>
      </c>
      <c r="E159" s="505" t="str">
        <f>IF($A159="","",VLOOKUP($A159,일위목록!$A:$J,5,FALSE))</f>
        <v/>
      </c>
      <c r="F159" s="448" t="str">
        <f>IF($A159="","",VLOOKUP($A159,일위목록!$A:$J,6,FALSE))</f>
        <v/>
      </c>
      <c r="G159" s="448" t="str">
        <f t="shared" si="24"/>
        <v/>
      </c>
      <c r="H159" s="448" t="str">
        <f>IF($A159="","",VLOOKUP($A159,일위목록!$A:$J,7,FALSE))</f>
        <v/>
      </c>
      <c r="I159" s="448" t="str">
        <f t="shared" si="25"/>
        <v/>
      </c>
      <c r="J159" s="448" t="str">
        <f>IF($A159="","",VLOOKUP($A159,일위목록!$A:$J,8,FALSE))</f>
        <v/>
      </c>
      <c r="K159" s="448" t="str">
        <f t="shared" si="26"/>
        <v/>
      </c>
      <c r="L159" s="448" t="str">
        <f>IF($A159="","",VLOOKUP($A159,일위목록!$A:$J,9,FALSE))</f>
        <v/>
      </c>
      <c r="M159" s="448" t="str">
        <f t="shared" si="27"/>
        <v/>
      </c>
      <c r="N159" s="476" t="str">
        <f>IF($A159="","",VLOOKUP($A159,일위목록!$A:$J,10,FALSE))</f>
        <v/>
      </c>
    </row>
  </sheetData>
  <mergeCells count="11">
    <mergeCell ref="B72:C72"/>
    <mergeCell ref="B2:B3"/>
    <mergeCell ref="C2:C3"/>
    <mergeCell ref="D2:D3"/>
    <mergeCell ref="E2:E3"/>
    <mergeCell ref="N2:N3"/>
    <mergeCell ref="B14:B15"/>
    <mergeCell ref="D14:D15"/>
    <mergeCell ref="F14:F15"/>
    <mergeCell ref="G14:G15"/>
    <mergeCell ref="L14:L15"/>
  </mergeCells>
  <phoneticPr fontId="4" type="noConversion"/>
  <printOptions horizontalCentered="1"/>
  <pageMargins left="0.39370078740157483" right="0.39370078740157483" top="0.98425196850393704" bottom="0.59055118110236227" header="0.70866141732283472" footer="0"/>
  <pageSetup paperSize="9" scale="62" orientation="landscape" r:id="rId1"/>
  <headerFooter alignWithMargins="0">
    <oddHeader>&amp;C&amp;"휴먼각진옛체,굵게"&amp;28공   사   비   내   역   서</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D0AEA-5F8F-4CA3-905F-94180281E277}">
  <sheetPr>
    <tabColor indexed="10"/>
  </sheetPr>
  <dimension ref="A1:O66"/>
  <sheetViews>
    <sheetView zoomScaleNormal="100" workbookViewId="0">
      <selection activeCell="AQ38" sqref="AQ38:AX43"/>
    </sheetView>
  </sheetViews>
  <sheetFormatPr defaultColWidth="10" defaultRowHeight="21.95" customHeight="1"/>
  <cols>
    <col min="1" max="1" width="3.5" style="561" customWidth="1"/>
    <col min="2" max="2" width="24.625" style="562" customWidth="1"/>
    <col min="3" max="3" width="29.875" style="562" customWidth="1"/>
    <col min="4" max="4" width="5.375" style="436" customWidth="1"/>
    <col min="5" max="5" width="5.375" style="563" customWidth="1"/>
    <col min="6" max="9" width="13.25" style="436" customWidth="1"/>
    <col min="10" max="10" width="13.625" style="563" bestFit="1" customWidth="1"/>
    <col min="11" max="11" width="22.375" style="388" customWidth="1"/>
    <col min="12" max="12" width="11.375" style="438" bestFit="1" customWidth="1"/>
    <col min="13" max="16384" width="10" style="438"/>
  </cols>
  <sheetData>
    <row r="1" spans="1:12" ht="30" customHeight="1">
      <c r="A1" s="433" t="str">
        <f>내역서!B1</f>
        <v>◈. 사 업 명 : 장하지구 수리시설정비사업</v>
      </c>
      <c r="B1" s="438"/>
      <c r="C1" s="438"/>
      <c r="D1" s="438"/>
      <c r="E1" s="388"/>
      <c r="F1" s="438"/>
      <c r="G1" s="433"/>
      <c r="H1" s="438"/>
      <c r="I1" s="438"/>
      <c r="J1" s="388"/>
    </row>
    <row r="2" spans="1:12" s="388" customFormat="1" ht="30" customHeight="1">
      <c r="A2" s="398" t="s">
        <v>304</v>
      </c>
      <c r="B2" s="447" t="s">
        <v>305</v>
      </c>
      <c r="C2" s="447" t="s">
        <v>306</v>
      </c>
      <c r="D2" s="445" t="s">
        <v>307</v>
      </c>
      <c r="E2" s="447" t="s">
        <v>229</v>
      </c>
      <c r="F2" s="447" t="s">
        <v>308</v>
      </c>
      <c r="G2" s="447" t="s">
        <v>309</v>
      </c>
      <c r="H2" s="447" t="s">
        <v>310</v>
      </c>
      <c r="I2" s="447" t="s">
        <v>311</v>
      </c>
      <c r="J2" s="447" t="s">
        <v>312</v>
      </c>
      <c r="K2" s="447" t="s">
        <v>313</v>
      </c>
      <c r="L2" s="447" t="s">
        <v>314</v>
      </c>
    </row>
    <row r="3" spans="1:12" ht="21.95" customHeight="1">
      <c r="A3" s="398" t="s">
        <v>315</v>
      </c>
      <c r="B3" s="516" t="s">
        <v>316</v>
      </c>
      <c r="C3" s="516" t="s">
        <v>317</v>
      </c>
      <c r="D3" s="448">
        <v>1</v>
      </c>
      <c r="E3" s="517" t="s">
        <v>318</v>
      </c>
      <c r="F3" s="511">
        <f t="shared" ref="F3:F30" si="0">SUM(G3:I3)</f>
        <v>1267439</v>
      </c>
      <c r="G3" s="448">
        <v>0</v>
      </c>
      <c r="H3" s="448">
        <v>0</v>
      </c>
      <c r="I3" s="448">
        <v>1267439</v>
      </c>
      <c r="J3" s="517" t="s">
        <v>319</v>
      </c>
      <c r="K3" s="447"/>
      <c r="L3" s="518"/>
    </row>
    <row r="4" spans="1:12" ht="21.95" customHeight="1">
      <c r="A4" s="519" t="s">
        <v>320</v>
      </c>
      <c r="B4" s="520" t="s">
        <v>320</v>
      </c>
      <c r="C4" s="520" t="s">
        <v>321</v>
      </c>
      <c r="D4" s="521">
        <v>1</v>
      </c>
      <c r="E4" s="520" t="s">
        <v>322</v>
      </c>
      <c r="F4" s="511">
        <f t="shared" si="0"/>
        <v>1886</v>
      </c>
      <c r="G4" s="522">
        <v>843</v>
      </c>
      <c r="H4" s="522">
        <v>620</v>
      </c>
      <c r="I4" s="522">
        <v>423</v>
      </c>
      <c r="J4" s="517" t="s">
        <v>323</v>
      </c>
      <c r="K4" s="447"/>
      <c r="L4" s="445"/>
    </row>
    <row r="5" spans="1:12" ht="21.95" customHeight="1">
      <c r="A5" s="519" t="s">
        <v>324</v>
      </c>
      <c r="B5" s="520" t="s">
        <v>324</v>
      </c>
      <c r="C5" s="520" t="s">
        <v>325</v>
      </c>
      <c r="D5" s="521">
        <v>1</v>
      </c>
      <c r="E5" s="520" t="s">
        <v>322</v>
      </c>
      <c r="F5" s="511">
        <f t="shared" si="0"/>
        <v>1853</v>
      </c>
      <c r="G5" s="522">
        <v>1000</v>
      </c>
      <c r="H5" s="522">
        <v>437</v>
      </c>
      <c r="I5" s="522">
        <v>416</v>
      </c>
      <c r="J5" s="517" t="s">
        <v>326</v>
      </c>
      <c r="K5" s="447"/>
      <c r="L5" s="445"/>
    </row>
    <row r="6" spans="1:12" ht="21.95" customHeight="1">
      <c r="A6" s="519" t="s">
        <v>327</v>
      </c>
      <c r="B6" s="520" t="s">
        <v>328</v>
      </c>
      <c r="C6" s="520" t="s">
        <v>329</v>
      </c>
      <c r="D6" s="521">
        <v>1</v>
      </c>
      <c r="E6" s="520" t="s">
        <v>322</v>
      </c>
      <c r="F6" s="511">
        <f t="shared" si="0"/>
        <v>8013</v>
      </c>
      <c r="G6" s="522">
        <v>3994</v>
      </c>
      <c r="H6" s="522">
        <v>2554</v>
      </c>
      <c r="I6" s="522">
        <v>1465</v>
      </c>
      <c r="J6" s="517" t="s">
        <v>330</v>
      </c>
      <c r="K6" s="447"/>
      <c r="L6" s="445"/>
    </row>
    <row r="7" spans="1:12" ht="21.95" customHeight="1">
      <c r="A7" s="519" t="s">
        <v>331</v>
      </c>
      <c r="B7" s="520" t="s">
        <v>332</v>
      </c>
      <c r="C7" s="520" t="s">
        <v>333</v>
      </c>
      <c r="D7" s="521">
        <v>1</v>
      </c>
      <c r="E7" s="520" t="s">
        <v>322</v>
      </c>
      <c r="F7" s="511">
        <f t="shared" si="0"/>
        <v>8869</v>
      </c>
      <c r="G7" s="523">
        <v>5298</v>
      </c>
      <c r="H7" s="522">
        <v>1997</v>
      </c>
      <c r="I7" s="522">
        <v>1574</v>
      </c>
      <c r="J7" s="517" t="s">
        <v>334</v>
      </c>
      <c r="K7" s="447"/>
      <c r="L7" s="445"/>
    </row>
    <row r="8" spans="1:12" ht="21.95" customHeight="1">
      <c r="A8" s="398" t="s">
        <v>335</v>
      </c>
      <c r="B8" s="520" t="s">
        <v>335</v>
      </c>
      <c r="C8" s="520" t="s">
        <v>336</v>
      </c>
      <c r="D8" s="522">
        <v>1</v>
      </c>
      <c r="E8" s="524" t="s">
        <v>322</v>
      </c>
      <c r="F8" s="511">
        <f t="shared" si="0"/>
        <v>48408</v>
      </c>
      <c r="G8" s="522">
        <v>7914</v>
      </c>
      <c r="H8" s="522">
        <v>39441</v>
      </c>
      <c r="I8" s="523">
        <v>1053</v>
      </c>
      <c r="J8" s="517" t="s">
        <v>337</v>
      </c>
      <c r="K8" s="447"/>
      <c r="L8" s="445"/>
    </row>
    <row r="9" spans="1:12" ht="21.95" customHeight="1">
      <c r="A9" s="398" t="s">
        <v>338</v>
      </c>
      <c r="B9" s="516" t="s">
        <v>339</v>
      </c>
      <c r="C9" s="516" t="s">
        <v>340</v>
      </c>
      <c r="D9" s="448">
        <v>1</v>
      </c>
      <c r="E9" s="517" t="s">
        <v>341</v>
      </c>
      <c r="F9" s="511">
        <f t="shared" si="0"/>
        <v>47242</v>
      </c>
      <c r="G9" s="448">
        <v>34461</v>
      </c>
      <c r="H9" s="448">
        <v>12437</v>
      </c>
      <c r="I9" s="448">
        <v>344</v>
      </c>
      <c r="J9" s="517" t="s">
        <v>342</v>
      </c>
      <c r="K9" s="447"/>
      <c r="L9" s="518"/>
    </row>
    <row r="10" spans="1:12" ht="21.95" customHeight="1">
      <c r="A10" s="398" t="s">
        <v>282</v>
      </c>
      <c r="B10" s="474" t="s">
        <v>343</v>
      </c>
      <c r="C10" s="474" t="s">
        <v>344</v>
      </c>
      <c r="D10" s="525">
        <v>1</v>
      </c>
      <c r="E10" s="526" t="s">
        <v>345</v>
      </c>
      <c r="F10" s="511">
        <f t="shared" si="0"/>
        <v>22040</v>
      </c>
      <c r="G10" s="527">
        <v>15291</v>
      </c>
      <c r="H10" s="527">
        <v>3218</v>
      </c>
      <c r="I10" s="527">
        <v>3531</v>
      </c>
      <c r="J10" s="517" t="s">
        <v>346</v>
      </c>
      <c r="K10" s="489"/>
      <c r="L10" s="447"/>
    </row>
    <row r="11" spans="1:12" ht="21.95" customHeight="1">
      <c r="A11" s="398" t="s">
        <v>283</v>
      </c>
      <c r="B11" s="474" t="s">
        <v>343</v>
      </c>
      <c r="C11" s="474" t="s">
        <v>347</v>
      </c>
      <c r="D11" s="525">
        <v>1</v>
      </c>
      <c r="E11" s="526" t="s">
        <v>345</v>
      </c>
      <c r="F11" s="511">
        <f t="shared" si="0"/>
        <v>39555</v>
      </c>
      <c r="G11" s="527">
        <v>27411</v>
      </c>
      <c r="H11" s="527">
        <v>5787</v>
      </c>
      <c r="I11" s="527">
        <v>6357</v>
      </c>
      <c r="J11" s="517" t="s">
        <v>348</v>
      </c>
      <c r="K11" s="489"/>
      <c r="L11" s="447"/>
    </row>
    <row r="12" spans="1:12" ht="21.95" customHeight="1">
      <c r="A12" s="398" t="s">
        <v>284</v>
      </c>
      <c r="B12" s="474" t="s">
        <v>343</v>
      </c>
      <c r="C12" s="474" t="s">
        <v>349</v>
      </c>
      <c r="D12" s="525">
        <v>1</v>
      </c>
      <c r="E12" s="526" t="s">
        <v>345</v>
      </c>
      <c r="F12" s="511">
        <f t="shared" si="0"/>
        <v>62136</v>
      </c>
      <c r="G12" s="527">
        <v>37828</v>
      </c>
      <c r="H12" s="527">
        <v>13698</v>
      </c>
      <c r="I12" s="527">
        <v>10610</v>
      </c>
      <c r="J12" s="517" t="s">
        <v>350</v>
      </c>
      <c r="K12" s="489"/>
      <c r="L12" s="447"/>
    </row>
    <row r="13" spans="1:12" ht="21.95" customHeight="1">
      <c r="A13" s="528" t="s">
        <v>285</v>
      </c>
      <c r="B13" s="445" t="s">
        <v>351</v>
      </c>
      <c r="C13" s="445" t="s">
        <v>344</v>
      </c>
      <c r="D13" s="493">
        <v>1</v>
      </c>
      <c r="E13" s="447" t="s">
        <v>345</v>
      </c>
      <c r="F13" s="511">
        <f t="shared" si="0"/>
        <v>48533</v>
      </c>
      <c r="G13" s="420">
        <v>40956</v>
      </c>
      <c r="H13" s="420">
        <v>2665</v>
      </c>
      <c r="I13" s="420">
        <v>4912</v>
      </c>
      <c r="J13" s="517" t="s">
        <v>352</v>
      </c>
      <c r="K13" s="398"/>
      <c r="L13" s="447"/>
    </row>
    <row r="14" spans="1:12" ht="21.95" customHeight="1">
      <c r="A14" s="528" t="s">
        <v>286</v>
      </c>
      <c r="B14" s="445" t="s">
        <v>351</v>
      </c>
      <c r="C14" s="445" t="s">
        <v>347</v>
      </c>
      <c r="D14" s="493">
        <v>1</v>
      </c>
      <c r="E14" s="447" t="s">
        <v>345</v>
      </c>
      <c r="F14" s="511">
        <f t="shared" si="0"/>
        <v>82313</v>
      </c>
      <c r="G14" s="420">
        <v>69768</v>
      </c>
      <c r="H14" s="420">
        <v>4315</v>
      </c>
      <c r="I14" s="420">
        <v>8230</v>
      </c>
      <c r="J14" s="517" t="s">
        <v>353</v>
      </c>
      <c r="K14" s="398"/>
      <c r="L14" s="447"/>
    </row>
    <row r="15" spans="1:12" ht="21.95" customHeight="1">
      <c r="A15" s="398" t="s">
        <v>354</v>
      </c>
      <c r="B15" s="516" t="s">
        <v>355</v>
      </c>
      <c r="C15" s="516" t="s">
        <v>356</v>
      </c>
      <c r="D15" s="448">
        <v>1</v>
      </c>
      <c r="E15" s="517" t="s">
        <v>357</v>
      </c>
      <c r="F15" s="511">
        <f t="shared" si="0"/>
        <v>1925537</v>
      </c>
      <c r="G15" s="448">
        <v>262440</v>
      </c>
      <c r="H15" s="448">
        <v>1530788</v>
      </c>
      <c r="I15" s="448">
        <v>132309</v>
      </c>
      <c r="J15" s="517" t="s">
        <v>358</v>
      </c>
      <c r="K15" s="447"/>
      <c r="L15" s="518"/>
    </row>
    <row r="16" spans="1:12" ht="21.95" customHeight="1">
      <c r="A16" s="398">
        <v>11</v>
      </c>
      <c r="B16" s="520" t="s">
        <v>359</v>
      </c>
      <c r="C16" s="520" t="s">
        <v>360</v>
      </c>
      <c r="D16" s="522">
        <v>1</v>
      </c>
      <c r="E16" s="520" t="s">
        <v>322</v>
      </c>
      <c r="F16" s="511">
        <f t="shared" si="0"/>
        <v>37874</v>
      </c>
      <c r="G16" s="523">
        <v>21138</v>
      </c>
      <c r="H16" s="523">
        <v>7407</v>
      </c>
      <c r="I16" s="523">
        <v>9329</v>
      </c>
      <c r="J16" s="517" t="s">
        <v>361</v>
      </c>
      <c r="K16" s="447"/>
      <c r="L16" s="445"/>
    </row>
    <row r="17" spans="1:15" ht="21.95" customHeight="1">
      <c r="A17" s="528" t="s">
        <v>362</v>
      </c>
      <c r="B17" s="516" t="s">
        <v>363</v>
      </c>
      <c r="C17" s="516" t="s">
        <v>360</v>
      </c>
      <c r="D17" s="529">
        <v>1</v>
      </c>
      <c r="E17" s="517" t="s">
        <v>322</v>
      </c>
      <c r="F17" s="511">
        <f t="shared" si="0"/>
        <v>61266</v>
      </c>
      <c r="G17" s="448">
        <v>42716</v>
      </c>
      <c r="H17" s="449">
        <v>2359</v>
      </c>
      <c r="I17" s="448">
        <v>16191</v>
      </c>
      <c r="J17" s="517" t="s">
        <v>364</v>
      </c>
      <c r="K17" s="398"/>
      <c r="L17" s="518"/>
    </row>
    <row r="18" spans="1:15" ht="21.95" customHeight="1">
      <c r="A18" s="530" t="s">
        <v>365</v>
      </c>
      <c r="B18" s="516" t="s">
        <v>366</v>
      </c>
      <c r="C18" s="516" t="s">
        <v>367</v>
      </c>
      <c r="D18" s="493">
        <v>1</v>
      </c>
      <c r="E18" s="517" t="s">
        <v>322</v>
      </c>
      <c r="F18" s="511">
        <f t="shared" si="0"/>
        <v>46119</v>
      </c>
      <c r="G18" s="420">
        <v>11634</v>
      </c>
      <c r="H18" s="420">
        <v>32866</v>
      </c>
      <c r="I18" s="420">
        <v>1619</v>
      </c>
      <c r="J18" s="517" t="s">
        <v>368</v>
      </c>
      <c r="K18" s="447"/>
      <c r="L18" s="518"/>
    </row>
    <row r="19" spans="1:15" ht="21.95" customHeight="1">
      <c r="A19" s="530" t="s">
        <v>369</v>
      </c>
      <c r="B19" s="516" t="s">
        <v>370</v>
      </c>
      <c r="C19" s="516" t="s">
        <v>371</v>
      </c>
      <c r="D19" s="493">
        <v>1</v>
      </c>
      <c r="E19" s="517" t="s">
        <v>341</v>
      </c>
      <c r="F19" s="511">
        <f t="shared" si="0"/>
        <v>9282</v>
      </c>
      <c r="G19" s="420">
        <v>2874</v>
      </c>
      <c r="H19" s="420">
        <v>6322</v>
      </c>
      <c r="I19" s="420">
        <v>86</v>
      </c>
      <c r="J19" s="517" t="s">
        <v>372</v>
      </c>
      <c r="K19" s="447"/>
      <c r="L19" s="518"/>
    </row>
    <row r="20" spans="1:15" ht="21.95" customHeight="1">
      <c r="A20" s="398" t="s">
        <v>373</v>
      </c>
      <c r="B20" s="520" t="s">
        <v>374</v>
      </c>
      <c r="C20" s="520" t="s">
        <v>375</v>
      </c>
      <c r="D20" s="522">
        <v>1</v>
      </c>
      <c r="E20" s="520" t="s">
        <v>345</v>
      </c>
      <c r="F20" s="511">
        <f t="shared" si="0"/>
        <v>20925</v>
      </c>
      <c r="G20" s="523">
        <v>7277</v>
      </c>
      <c r="H20" s="523">
        <v>13430</v>
      </c>
      <c r="I20" s="522">
        <v>218</v>
      </c>
      <c r="J20" s="517" t="s">
        <v>376</v>
      </c>
      <c r="K20" s="447"/>
      <c r="L20" s="445"/>
    </row>
    <row r="21" spans="1:15" ht="21.95" customHeight="1">
      <c r="A21" s="528" t="s">
        <v>377</v>
      </c>
      <c r="B21" s="516" t="s">
        <v>378</v>
      </c>
      <c r="C21" s="516" t="s">
        <v>375</v>
      </c>
      <c r="D21" s="529">
        <v>1</v>
      </c>
      <c r="E21" s="517" t="s">
        <v>379</v>
      </c>
      <c r="F21" s="511">
        <f t="shared" si="0"/>
        <v>208845</v>
      </c>
      <c r="G21" s="448">
        <v>9945</v>
      </c>
      <c r="H21" s="448">
        <v>198900</v>
      </c>
      <c r="I21" s="448">
        <v>0</v>
      </c>
      <c r="J21" s="517" t="s">
        <v>380</v>
      </c>
      <c r="K21" s="447"/>
      <c r="L21" s="518"/>
    </row>
    <row r="22" spans="1:15" ht="21.95" customHeight="1">
      <c r="A22" s="398" t="s">
        <v>287</v>
      </c>
      <c r="B22" s="516" t="s">
        <v>381</v>
      </c>
      <c r="C22" s="516" t="s">
        <v>382</v>
      </c>
      <c r="D22" s="448">
        <v>1</v>
      </c>
      <c r="E22" s="517" t="s">
        <v>357</v>
      </c>
      <c r="F22" s="511">
        <f t="shared" si="0"/>
        <v>24511</v>
      </c>
      <c r="G22" s="448">
        <v>22413</v>
      </c>
      <c r="H22" s="448">
        <v>894</v>
      </c>
      <c r="I22" s="448">
        <v>1204</v>
      </c>
      <c r="J22" s="517" t="s">
        <v>383</v>
      </c>
      <c r="K22" s="447"/>
      <c r="L22" s="518"/>
    </row>
    <row r="23" spans="1:15" ht="21.95" customHeight="1">
      <c r="A23" s="398"/>
      <c r="B23" s="516" t="s">
        <v>384</v>
      </c>
      <c r="C23" s="516" t="s">
        <v>385</v>
      </c>
      <c r="D23" s="448">
        <v>1</v>
      </c>
      <c r="E23" s="517" t="s">
        <v>322</v>
      </c>
      <c r="F23" s="511">
        <f t="shared" si="0"/>
        <v>282236</v>
      </c>
      <c r="G23" s="448">
        <v>113564</v>
      </c>
      <c r="H23" s="448">
        <v>149078</v>
      </c>
      <c r="I23" s="448">
        <v>19594</v>
      </c>
      <c r="J23" s="517" t="s">
        <v>386</v>
      </c>
      <c r="K23" s="447"/>
      <c r="L23" s="518"/>
    </row>
    <row r="24" spans="1:15" ht="21.95" customHeight="1">
      <c r="A24" s="398" t="s">
        <v>387</v>
      </c>
      <c r="B24" s="531" t="s">
        <v>388</v>
      </c>
      <c r="C24" s="531" t="s">
        <v>389</v>
      </c>
      <c r="D24" s="532">
        <v>1</v>
      </c>
      <c r="E24" s="531" t="s">
        <v>345</v>
      </c>
      <c r="F24" s="511">
        <f t="shared" si="0"/>
        <v>2337</v>
      </c>
      <c r="G24" s="533">
        <v>1521</v>
      </c>
      <c r="H24" s="533">
        <v>778</v>
      </c>
      <c r="I24" s="534">
        <v>38</v>
      </c>
      <c r="J24" s="517" t="s">
        <v>390</v>
      </c>
      <c r="K24" s="447"/>
      <c r="L24" s="445"/>
      <c r="O24" s="436"/>
    </row>
    <row r="25" spans="1:15" ht="21.95" customHeight="1">
      <c r="A25" s="398" t="s">
        <v>391</v>
      </c>
      <c r="B25" s="520" t="s">
        <v>392</v>
      </c>
      <c r="C25" s="520" t="s">
        <v>393</v>
      </c>
      <c r="D25" s="522">
        <v>1</v>
      </c>
      <c r="E25" s="524" t="s">
        <v>394</v>
      </c>
      <c r="F25" s="511">
        <f t="shared" si="0"/>
        <v>157335</v>
      </c>
      <c r="G25" s="522">
        <v>0</v>
      </c>
      <c r="H25" s="522">
        <v>0</v>
      </c>
      <c r="I25" s="523">
        <v>157335</v>
      </c>
      <c r="J25" s="517" t="s">
        <v>395</v>
      </c>
      <c r="K25" s="447"/>
      <c r="L25" s="445"/>
    </row>
    <row r="26" spans="1:15" ht="21.95" customHeight="1">
      <c r="A26" s="398" t="s">
        <v>396</v>
      </c>
      <c r="B26" s="516" t="s">
        <v>392</v>
      </c>
      <c r="C26" s="516" t="s">
        <v>397</v>
      </c>
      <c r="D26" s="448">
        <v>1</v>
      </c>
      <c r="E26" s="517" t="s">
        <v>394</v>
      </c>
      <c r="F26" s="511">
        <f t="shared" si="0"/>
        <v>151104</v>
      </c>
      <c r="G26" s="448">
        <v>0</v>
      </c>
      <c r="H26" s="448">
        <v>0</v>
      </c>
      <c r="I26" s="448">
        <v>151104</v>
      </c>
      <c r="J26" s="517" t="s">
        <v>398</v>
      </c>
      <c r="K26" s="447"/>
      <c r="L26" s="518"/>
    </row>
    <row r="27" spans="1:15" ht="21.95" customHeight="1">
      <c r="A27" s="519">
        <v>21</v>
      </c>
      <c r="B27" s="520" t="s">
        <v>399</v>
      </c>
      <c r="C27" s="520" t="s">
        <v>400</v>
      </c>
      <c r="D27" s="521">
        <v>1</v>
      </c>
      <c r="E27" s="520" t="s">
        <v>401</v>
      </c>
      <c r="F27" s="511">
        <f t="shared" si="0"/>
        <v>31142</v>
      </c>
      <c r="G27" s="522">
        <v>0</v>
      </c>
      <c r="H27" s="522">
        <v>0</v>
      </c>
      <c r="I27" s="523">
        <v>31142</v>
      </c>
      <c r="J27" s="517" t="s">
        <v>402</v>
      </c>
      <c r="K27" s="447"/>
      <c r="L27" s="445"/>
    </row>
    <row r="28" spans="1:15" ht="21.95" customHeight="1">
      <c r="A28" s="519"/>
      <c r="B28" s="520" t="s">
        <v>403</v>
      </c>
      <c r="C28" s="520" t="s">
        <v>404</v>
      </c>
      <c r="D28" s="521">
        <v>1</v>
      </c>
      <c r="E28" s="520" t="s">
        <v>322</v>
      </c>
      <c r="F28" s="511">
        <f t="shared" si="0"/>
        <v>6731</v>
      </c>
      <c r="G28" s="522">
        <v>3632</v>
      </c>
      <c r="H28" s="522">
        <v>1588</v>
      </c>
      <c r="I28" s="523">
        <v>1511</v>
      </c>
      <c r="J28" s="517" t="s">
        <v>405</v>
      </c>
      <c r="K28" s="447"/>
      <c r="L28" s="445"/>
    </row>
    <row r="29" spans="1:15" ht="21.95" customHeight="1">
      <c r="A29" s="519" t="s">
        <v>406</v>
      </c>
      <c r="B29" s="520" t="s">
        <v>407</v>
      </c>
      <c r="C29" s="520" t="s">
        <v>408</v>
      </c>
      <c r="D29" s="521">
        <v>1</v>
      </c>
      <c r="E29" s="520" t="s">
        <v>401</v>
      </c>
      <c r="F29" s="511">
        <f t="shared" si="0"/>
        <v>19700</v>
      </c>
      <c r="G29" s="522">
        <v>0</v>
      </c>
      <c r="H29" s="522">
        <v>0</v>
      </c>
      <c r="I29" s="523">
        <v>19700</v>
      </c>
      <c r="J29" s="517" t="s">
        <v>409</v>
      </c>
      <c r="K29" s="447"/>
      <c r="L29" s="518"/>
    </row>
    <row r="30" spans="1:15" ht="21.95" customHeight="1">
      <c r="A30" s="398"/>
      <c r="B30" s="516" t="s">
        <v>410</v>
      </c>
      <c r="C30" s="516" t="s">
        <v>411</v>
      </c>
      <c r="D30" s="448">
        <v>1</v>
      </c>
      <c r="E30" s="517" t="s">
        <v>401</v>
      </c>
      <c r="F30" s="511">
        <f t="shared" si="0"/>
        <v>28816</v>
      </c>
      <c r="G30" s="448">
        <v>0</v>
      </c>
      <c r="H30" s="448">
        <v>0</v>
      </c>
      <c r="I30" s="448">
        <v>28816</v>
      </c>
      <c r="J30" s="517" t="s">
        <v>412</v>
      </c>
      <c r="K30" s="447"/>
      <c r="L30" s="518"/>
    </row>
    <row r="31" spans="1:15" ht="21.95" customHeight="1">
      <c r="A31" s="398" t="s">
        <v>413</v>
      </c>
      <c r="B31" s="516" t="s">
        <v>414</v>
      </c>
      <c r="C31" s="535" t="s">
        <v>415</v>
      </c>
      <c r="D31" s="522">
        <v>1</v>
      </c>
      <c r="E31" s="524" t="s">
        <v>416</v>
      </c>
      <c r="F31" s="511">
        <f>SUM(G31:I31)</f>
        <v>3526</v>
      </c>
      <c r="G31" s="522">
        <v>0</v>
      </c>
      <c r="H31" s="522">
        <v>0</v>
      </c>
      <c r="I31" s="523">
        <v>3526</v>
      </c>
      <c r="J31" s="517" t="s">
        <v>417</v>
      </c>
      <c r="K31" s="447"/>
      <c r="L31" s="445"/>
    </row>
    <row r="32" spans="1:15" ht="21.95" customHeight="1">
      <c r="A32" s="398"/>
      <c r="B32" s="516"/>
      <c r="C32" s="516"/>
      <c r="D32" s="448"/>
      <c r="E32" s="517"/>
      <c r="F32" s="511"/>
      <c r="G32" s="448"/>
      <c r="H32" s="448"/>
      <c r="I32" s="448"/>
      <c r="J32" s="517"/>
      <c r="K32" s="447"/>
      <c r="L32" s="518"/>
    </row>
    <row r="33" spans="1:12" ht="21.95" customHeight="1">
      <c r="A33" s="398"/>
      <c r="B33" s="516"/>
      <c r="C33" s="516"/>
      <c r="D33" s="448"/>
      <c r="E33" s="517"/>
      <c r="F33" s="511"/>
      <c r="G33" s="448"/>
      <c r="H33" s="448"/>
      <c r="I33" s="448"/>
      <c r="J33" s="517"/>
      <c r="K33" s="447"/>
      <c r="L33" s="518"/>
    </row>
    <row r="34" spans="1:12" ht="21.95" customHeight="1">
      <c r="A34" s="398"/>
      <c r="B34" s="516"/>
      <c r="C34" s="516"/>
      <c r="D34" s="448"/>
      <c r="E34" s="517"/>
      <c r="F34" s="511"/>
      <c r="G34" s="448"/>
      <c r="H34" s="448"/>
      <c r="I34" s="448"/>
      <c r="J34" s="517"/>
      <c r="K34" s="447"/>
      <c r="L34" s="518"/>
    </row>
    <row r="35" spans="1:12" ht="21.95" customHeight="1">
      <c r="A35" s="398"/>
      <c r="B35" s="516"/>
      <c r="C35" s="516"/>
      <c r="D35" s="448"/>
      <c r="E35" s="517"/>
      <c r="F35" s="511"/>
      <c r="G35" s="448"/>
      <c r="H35" s="448"/>
      <c r="I35" s="448"/>
      <c r="J35" s="517"/>
      <c r="K35" s="447"/>
      <c r="L35" s="518"/>
    </row>
    <row r="36" spans="1:12" ht="21.95" customHeight="1">
      <c r="A36" s="398"/>
      <c r="B36" s="516"/>
      <c r="C36" s="516"/>
      <c r="D36" s="448"/>
      <c r="E36" s="517"/>
      <c r="F36" s="511"/>
      <c r="G36" s="448"/>
      <c r="H36" s="448"/>
      <c r="I36" s="448"/>
      <c r="J36" s="517"/>
      <c r="K36" s="447"/>
      <c r="L36" s="518"/>
    </row>
    <row r="37" spans="1:12" ht="21.95" customHeight="1">
      <c r="A37" s="398"/>
      <c r="B37" s="516"/>
      <c r="C37" s="516"/>
      <c r="D37" s="448"/>
      <c r="E37" s="517"/>
      <c r="F37" s="511"/>
      <c r="G37" s="448"/>
      <c r="H37" s="448"/>
      <c r="I37" s="448"/>
      <c r="J37" s="517"/>
      <c r="K37" s="447"/>
      <c r="L37" s="518"/>
    </row>
    <row r="38" spans="1:12" s="545" customFormat="1" ht="21.95" customHeight="1">
      <c r="A38" s="536" t="s">
        <v>418</v>
      </c>
      <c r="B38" s="537" t="s">
        <v>419</v>
      </c>
      <c r="C38" s="537" t="s">
        <v>420</v>
      </c>
      <c r="D38" s="538">
        <v>1</v>
      </c>
      <c r="E38" s="539" t="s">
        <v>421</v>
      </c>
      <c r="F38" s="540">
        <f t="shared" ref="F38" si="1">SUM(G38:I38)</f>
        <v>125900</v>
      </c>
      <c r="G38" s="541"/>
      <c r="H38" s="542">
        <f t="shared" ref="H38:H45" si="2">TRUNC(J38/1.1)+0</f>
        <v>114454</v>
      </c>
      <c r="I38" s="540">
        <f t="shared" ref="I38:I45" si="3">J38-H38</f>
        <v>11446</v>
      </c>
      <c r="J38" s="543">
        <v>125900</v>
      </c>
      <c r="K38" s="544" t="s">
        <v>422</v>
      </c>
    </row>
    <row r="39" spans="1:12" s="545" customFormat="1" ht="21.95" customHeight="1">
      <c r="A39" s="536" t="s">
        <v>423</v>
      </c>
      <c r="B39" s="537" t="s">
        <v>419</v>
      </c>
      <c r="C39" s="537" t="s">
        <v>424</v>
      </c>
      <c r="D39" s="538">
        <v>1</v>
      </c>
      <c r="E39" s="539" t="s">
        <v>421</v>
      </c>
      <c r="F39" s="540">
        <f t="shared" ref="F39:F51" si="4">SUM(G39:I39)</f>
        <v>346690</v>
      </c>
      <c r="G39" s="541"/>
      <c r="H39" s="542">
        <f t="shared" si="2"/>
        <v>315172</v>
      </c>
      <c r="I39" s="540">
        <f t="shared" si="3"/>
        <v>31518</v>
      </c>
      <c r="J39" s="543">
        <v>346690</v>
      </c>
      <c r="K39" s="544" t="s">
        <v>425</v>
      </c>
    </row>
    <row r="40" spans="1:12" s="545" customFormat="1" ht="21.95" customHeight="1">
      <c r="A40" s="536" t="s">
        <v>426</v>
      </c>
      <c r="B40" s="537" t="s">
        <v>419</v>
      </c>
      <c r="C40" s="537" t="s">
        <v>427</v>
      </c>
      <c r="D40" s="538">
        <v>1</v>
      </c>
      <c r="E40" s="539" t="s">
        <v>421</v>
      </c>
      <c r="F40" s="540">
        <f t="shared" si="4"/>
        <v>221000</v>
      </c>
      <c r="G40" s="541"/>
      <c r="H40" s="542">
        <f t="shared" si="2"/>
        <v>200909</v>
      </c>
      <c r="I40" s="540">
        <f t="shared" si="3"/>
        <v>20091</v>
      </c>
      <c r="J40" s="543">
        <v>221000</v>
      </c>
      <c r="K40" s="544" t="s">
        <v>428</v>
      </c>
    </row>
    <row r="41" spans="1:12" ht="21.95" customHeight="1">
      <c r="A41" s="536" t="s">
        <v>429</v>
      </c>
      <c r="B41" s="537" t="s">
        <v>430</v>
      </c>
      <c r="C41" s="537" t="s">
        <v>431</v>
      </c>
      <c r="D41" s="541">
        <v>1</v>
      </c>
      <c r="E41" s="539" t="s">
        <v>432</v>
      </c>
      <c r="F41" s="546">
        <f>SUM(G41:I41)</f>
        <v>354010</v>
      </c>
      <c r="G41" s="541"/>
      <c r="H41" s="547">
        <f>TRUNC(J41/1.1)+0</f>
        <v>321827</v>
      </c>
      <c r="I41" s="541">
        <f>J41-H41</f>
        <v>32183</v>
      </c>
      <c r="J41" s="548">
        <v>354010</v>
      </c>
      <c r="K41" s="544" t="s">
        <v>433</v>
      </c>
      <c r="L41" s="518"/>
    </row>
    <row r="42" spans="1:12" ht="21.95" customHeight="1">
      <c r="A42" s="536" t="s">
        <v>434</v>
      </c>
      <c r="B42" s="537" t="s">
        <v>430</v>
      </c>
      <c r="C42" s="537" t="s">
        <v>435</v>
      </c>
      <c r="D42" s="541">
        <v>1</v>
      </c>
      <c r="E42" s="539" t="s">
        <v>432</v>
      </c>
      <c r="F42" s="546">
        <f>SUM(G42:I42)</f>
        <v>243380</v>
      </c>
      <c r="G42" s="541"/>
      <c r="H42" s="547">
        <f>TRUNC(J42/1.1)+0</f>
        <v>221254</v>
      </c>
      <c r="I42" s="541">
        <f>J42-H42</f>
        <v>22126</v>
      </c>
      <c r="J42" s="548">
        <v>243380</v>
      </c>
      <c r="K42" s="544" t="s">
        <v>436</v>
      </c>
      <c r="L42" s="518"/>
    </row>
    <row r="43" spans="1:12" ht="21.95" customHeight="1">
      <c r="A43" s="398" t="s">
        <v>437</v>
      </c>
      <c r="B43" s="516" t="s">
        <v>438</v>
      </c>
      <c r="C43" s="516" t="s">
        <v>437</v>
      </c>
      <c r="D43" s="448" t="s">
        <v>439</v>
      </c>
      <c r="E43" s="517" t="s">
        <v>322</v>
      </c>
      <c r="F43" s="420">
        <f t="shared" si="4"/>
        <v>0</v>
      </c>
      <c r="G43" s="448"/>
      <c r="H43" s="448"/>
      <c r="I43" s="448"/>
      <c r="J43" s="448"/>
      <c r="K43" s="549"/>
      <c r="L43" s="518"/>
    </row>
    <row r="44" spans="1:12" ht="21.95" customHeight="1">
      <c r="A44" s="398" t="s">
        <v>440</v>
      </c>
      <c r="B44" s="516" t="s">
        <v>438</v>
      </c>
      <c r="C44" s="516" t="s">
        <v>440</v>
      </c>
      <c r="D44" s="448" t="s">
        <v>439</v>
      </c>
      <c r="E44" s="517" t="s">
        <v>322</v>
      </c>
      <c r="F44" s="420">
        <f t="shared" si="4"/>
        <v>0</v>
      </c>
      <c r="G44" s="448"/>
      <c r="H44" s="479"/>
      <c r="I44" s="420"/>
      <c r="J44" s="517"/>
      <c r="K44" s="549"/>
      <c r="L44" s="518"/>
    </row>
    <row r="45" spans="1:12" ht="21.95" customHeight="1">
      <c r="A45" s="536" t="s">
        <v>441</v>
      </c>
      <c r="B45" s="537" t="s">
        <v>438</v>
      </c>
      <c r="C45" s="537" t="s">
        <v>441</v>
      </c>
      <c r="D45" s="541" t="s">
        <v>439</v>
      </c>
      <c r="E45" s="539" t="s">
        <v>322</v>
      </c>
      <c r="F45" s="540">
        <f t="shared" si="4"/>
        <v>97900</v>
      </c>
      <c r="G45" s="541"/>
      <c r="H45" s="542">
        <f t="shared" si="2"/>
        <v>89000</v>
      </c>
      <c r="I45" s="540">
        <f t="shared" si="3"/>
        <v>8900</v>
      </c>
      <c r="J45" s="539">
        <v>97900</v>
      </c>
      <c r="K45" s="550" t="s">
        <v>442</v>
      </c>
      <c r="L45" s="518"/>
    </row>
    <row r="46" spans="1:12" ht="21.95" customHeight="1">
      <c r="A46" s="398" t="s">
        <v>443</v>
      </c>
      <c r="B46" s="516" t="s">
        <v>438</v>
      </c>
      <c r="C46" s="516" t="s">
        <v>443</v>
      </c>
      <c r="D46" s="448" t="s">
        <v>439</v>
      </c>
      <c r="E46" s="517" t="s">
        <v>322</v>
      </c>
      <c r="F46" s="420">
        <f t="shared" si="4"/>
        <v>0</v>
      </c>
      <c r="G46" s="448"/>
      <c r="H46" s="479"/>
      <c r="I46" s="420"/>
      <c r="J46" s="517"/>
      <c r="K46" s="549"/>
      <c r="L46" s="518"/>
    </row>
    <row r="47" spans="1:12" ht="21.95" customHeight="1">
      <c r="A47" s="398" t="s">
        <v>444</v>
      </c>
      <c r="B47" s="516" t="s">
        <v>445</v>
      </c>
      <c r="C47" s="516" t="s">
        <v>446</v>
      </c>
      <c r="D47" s="448" t="s">
        <v>439</v>
      </c>
      <c r="E47" s="517" t="s">
        <v>401</v>
      </c>
      <c r="F47" s="420">
        <f t="shared" si="4"/>
        <v>0</v>
      </c>
      <c r="G47" s="527"/>
      <c r="H47" s="527"/>
      <c r="I47" s="527"/>
      <c r="J47" s="517"/>
      <c r="K47" s="549"/>
      <c r="L47" s="518"/>
    </row>
    <row r="48" spans="1:12" ht="21.95" customHeight="1">
      <c r="A48" s="398" t="s">
        <v>447</v>
      </c>
      <c r="B48" s="516" t="s">
        <v>445</v>
      </c>
      <c r="C48" s="516" t="s">
        <v>448</v>
      </c>
      <c r="D48" s="448" t="s">
        <v>439</v>
      </c>
      <c r="E48" s="517" t="s">
        <v>401</v>
      </c>
      <c r="F48" s="420">
        <f t="shared" si="4"/>
        <v>0</v>
      </c>
      <c r="G48" s="448"/>
      <c r="H48" s="479"/>
      <c r="I48" s="420"/>
      <c r="J48" s="517"/>
      <c r="K48" s="549"/>
      <c r="L48" s="518"/>
    </row>
    <row r="49" spans="1:13" ht="21.95" customHeight="1">
      <c r="A49" s="398" t="s">
        <v>449</v>
      </c>
      <c r="B49" s="516" t="s">
        <v>445</v>
      </c>
      <c r="C49" s="516" t="s">
        <v>450</v>
      </c>
      <c r="D49" s="448" t="s">
        <v>439</v>
      </c>
      <c r="E49" s="517" t="s">
        <v>401</v>
      </c>
      <c r="F49" s="420">
        <f t="shared" si="4"/>
        <v>0</v>
      </c>
      <c r="G49" s="448"/>
      <c r="H49" s="479"/>
      <c r="I49" s="420"/>
      <c r="J49" s="517"/>
      <c r="K49" s="549"/>
      <c r="L49" s="518"/>
    </row>
    <row r="50" spans="1:13" ht="21.95" customHeight="1">
      <c r="A50" s="398" t="s">
        <v>451</v>
      </c>
      <c r="B50" s="516" t="s">
        <v>445</v>
      </c>
      <c r="C50" s="516" t="s">
        <v>452</v>
      </c>
      <c r="D50" s="448" t="s">
        <v>439</v>
      </c>
      <c r="E50" s="517" t="s">
        <v>401</v>
      </c>
      <c r="F50" s="420">
        <f t="shared" si="4"/>
        <v>0</v>
      </c>
      <c r="G50" s="448"/>
      <c r="H50" s="479"/>
      <c r="I50" s="420"/>
      <c r="J50" s="517"/>
      <c r="K50" s="447"/>
      <c r="L50" s="518"/>
    </row>
    <row r="51" spans="1:13" ht="21.95" customHeight="1">
      <c r="A51" s="398" t="s">
        <v>453</v>
      </c>
      <c r="B51" s="516" t="s">
        <v>445</v>
      </c>
      <c r="C51" s="516" t="s">
        <v>454</v>
      </c>
      <c r="D51" s="448" t="s">
        <v>439</v>
      </c>
      <c r="E51" s="551" t="s">
        <v>401</v>
      </c>
      <c r="F51" s="420">
        <f t="shared" si="4"/>
        <v>0</v>
      </c>
      <c r="G51" s="448"/>
      <c r="H51" s="479"/>
      <c r="I51" s="420"/>
      <c r="J51" s="517"/>
      <c r="K51" s="447"/>
      <c r="L51" s="518"/>
    </row>
    <row r="52" spans="1:13" ht="21.95" customHeight="1">
      <c r="A52" s="398"/>
      <c r="B52" s="516"/>
      <c r="C52" s="516"/>
      <c r="D52" s="448"/>
      <c r="E52" s="517"/>
      <c r="F52" s="511"/>
      <c r="G52" s="448"/>
      <c r="H52" s="448"/>
      <c r="I52" s="448"/>
      <c r="J52" s="517"/>
      <c r="K52" s="447"/>
      <c r="L52" s="518"/>
    </row>
    <row r="53" spans="1:13" ht="21.95" customHeight="1">
      <c r="A53" s="528"/>
      <c r="B53" s="445"/>
      <c r="C53" s="445"/>
      <c r="D53" s="493"/>
      <c r="E53" s="447"/>
      <c r="F53" s="552"/>
      <c r="G53" s="420"/>
      <c r="H53" s="420"/>
      <c r="I53" s="420"/>
      <c r="J53" s="420"/>
      <c r="K53" s="447"/>
      <c r="L53" s="445"/>
    </row>
    <row r="54" spans="1:13" ht="21.95" customHeight="1">
      <c r="A54" s="528"/>
      <c r="B54" s="445"/>
      <c r="C54" s="445"/>
      <c r="D54" s="493"/>
      <c r="E54" s="447"/>
      <c r="F54" s="552" t="s">
        <v>455</v>
      </c>
      <c r="G54" s="522"/>
      <c r="H54" s="552"/>
      <c r="I54" s="552"/>
      <c r="J54" s="420"/>
      <c r="K54" s="398"/>
      <c r="L54" s="518"/>
    </row>
    <row r="55" spans="1:13" ht="21.95" customHeight="1">
      <c r="A55" s="398"/>
      <c r="B55" s="520"/>
      <c r="C55" s="520"/>
      <c r="D55" s="521"/>
      <c r="E55" s="524"/>
      <c r="F55" s="553" t="s">
        <v>456</v>
      </c>
      <c r="G55" s="554">
        <v>2.8</v>
      </c>
      <c r="H55" s="522"/>
      <c r="I55" s="523"/>
      <c r="J55" s="517"/>
      <c r="K55" s="447"/>
      <c r="L55" s="445"/>
    </row>
    <row r="56" spans="1:13" ht="21.95" customHeight="1">
      <c r="A56" s="555"/>
      <c r="B56" s="516"/>
      <c r="C56" s="556" t="s">
        <v>457</v>
      </c>
      <c r="D56" s="493"/>
      <c r="E56" s="517"/>
      <c r="F56" s="557">
        <f t="shared" ref="F56:F62" si="5">SUM(G56:I56)</f>
        <v>2006.2</v>
      </c>
      <c r="G56" s="394" t="s">
        <v>458</v>
      </c>
      <c r="H56" s="558">
        <f>TRUNC(J56/1.1,2)+0</f>
        <v>1823.81</v>
      </c>
      <c r="I56" s="559">
        <f>J56-H56</f>
        <v>182.3900000000001</v>
      </c>
      <c r="J56" s="559">
        <v>2006.2</v>
      </c>
      <c r="K56" s="447"/>
      <c r="L56" s="445"/>
    </row>
    <row r="57" spans="1:13" ht="21.95" customHeight="1">
      <c r="A57" s="398"/>
      <c r="B57" s="520"/>
      <c r="C57" s="522" t="s">
        <v>459</v>
      </c>
      <c r="D57" s="521"/>
      <c r="E57" s="524"/>
      <c r="F57" s="557">
        <f t="shared" ref="F57" si="6">SUM(G57:I57)</f>
        <v>2012.52</v>
      </c>
      <c r="G57" s="559"/>
      <c r="H57" s="558">
        <f>TRUNC(J57/1.1,2)+0</f>
        <v>1829.56</v>
      </c>
      <c r="I57" s="559">
        <f>J57-H57</f>
        <v>182.96000000000004</v>
      </c>
      <c r="J57" s="559">
        <v>2012.52</v>
      </c>
      <c r="K57" s="447"/>
      <c r="L57" s="445"/>
    </row>
    <row r="58" spans="1:13" ht="21.95" customHeight="1">
      <c r="A58" s="398"/>
      <c r="B58" s="520"/>
      <c r="C58" s="520"/>
      <c r="D58" s="521"/>
      <c r="E58" s="524"/>
      <c r="F58" s="553">
        <f t="shared" si="5"/>
        <v>0</v>
      </c>
      <c r="G58" s="522"/>
      <c r="H58" s="522"/>
      <c r="I58" s="523"/>
      <c r="J58" s="517"/>
      <c r="K58" s="447"/>
      <c r="L58" s="445"/>
    </row>
    <row r="59" spans="1:13" ht="21.95" customHeight="1">
      <c r="A59" s="398"/>
      <c r="B59" s="520"/>
      <c r="C59" s="520"/>
      <c r="D59" s="521"/>
      <c r="E59" s="524"/>
      <c r="F59" s="553">
        <f t="shared" si="5"/>
        <v>0</v>
      </c>
      <c r="G59" s="522"/>
      <c r="H59" s="522"/>
      <c r="I59" s="523"/>
      <c r="J59" s="529"/>
      <c r="K59" s="447" t="s">
        <v>460</v>
      </c>
      <c r="L59" s="518"/>
      <c r="M59" s="438" t="s">
        <v>461</v>
      </c>
    </row>
    <row r="60" spans="1:13" ht="21.95" customHeight="1">
      <c r="A60" s="398">
        <v>47</v>
      </c>
      <c r="B60" s="516" t="s">
        <v>462</v>
      </c>
      <c r="C60" s="516"/>
      <c r="D60" s="448" t="s">
        <v>439</v>
      </c>
      <c r="E60" s="517" t="s">
        <v>401</v>
      </c>
      <c r="F60" s="553">
        <f t="shared" si="5"/>
        <v>0</v>
      </c>
      <c r="G60" s="448"/>
      <c r="H60" s="448"/>
      <c r="I60" s="448"/>
      <c r="J60" s="517"/>
      <c r="K60" s="447"/>
      <c r="L60" s="445"/>
    </row>
    <row r="61" spans="1:13" ht="21.75" customHeight="1">
      <c r="A61" s="398">
        <v>48</v>
      </c>
      <c r="B61" s="516" t="s">
        <v>463</v>
      </c>
      <c r="C61" s="516"/>
      <c r="D61" s="448" t="s">
        <v>439</v>
      </c>
      <c r="E61" s="517" t="s">
        <v>464</v>
      </c>
      <c r="F61" s="553">
        <f t="shared" si="5"/>
        <v>0</v>
      </c>
      <c r="G61" s="448"/>
      <c r="H61" s="448"/>
      <c r="I61" s="448"/>
      <c r="J61" s="517"/>
      <c r="K61" s="447"/>
      <c r="L61" s="445"/>
    </row>
    <row r="62" spans="1:13" ht="21.95" customHeight="1">
      <c r="A62" s="398">
        <v>49</v>
      </c>
      <c r="B62" s="516" t="s">
        <v>465</v>
      </c>
      <c r="C62" s="516"/>
      <c r="D62" s="448" t="s">
        <v>439</v>
      </c>
      <c r="E62" s="517" t="s">
        <v>466</v>
      </c>
      <c r="F62" s="553">
        <f t="shared" si="5"/>
        <v>0</v>
      </c>
      <c r="G62" s="448"/>
      <c r="H62" s="448"/>
      <c r="I62" s="448"/>
      <c r="J62" s="517"/>
      <c r="K62" s="447"/>
      <c r="L62" s="518"/>
    </row>
    <row r="63" spans="1:13" ht="21.95" customHeight="1">
      <c r="A63" s="398"/>
      <c r="B63" s="516"/>
      <c r="C63" s="516"/>
      <c r="D63" s="448"/>
      <c r="E63" s="517"/>
      <c r="F63" s="448"/>
      <c r="G63" s="448"/>
      <c r="H63" s="448"/>
      <c r="I63" s="448"/>
      <c r="J63" s="517"/>
      <c r="K63" s="447"/>
      <c r="L63" s="518"/>
    </row>
    <row r="64" spans="1:13" ht="21.95" customHeight="1">
      <c r="A64" s="398"/>
      <c r="B64" s="516"/>
      <c r="C64" s="516"/>
      <c r="D64" s="448"/>
      <c r="E64" s="517"/>
      <c r="F64" s="448"/>
      <c r="G64" s="448"/>
      <c r="H64" s="448"/>
      <c r="I64" s="448"/>
      <c r="J64" s="517"/>
      <c r="K64" s="447"/>
      <c r="L64" s="445"/>
    </row>
    <row r="65" spans="1:10" ht="21.95" customHeight="1">
      <c r="A65" s="398"/>
      <c r="B65" s="516"/>
      <c r="C65" s="516"/>
      <c r="D65" s="448"/>
      <c r="E65" s="517"/>
      <c r="F65" s="448"/>
      <c r="G65" s="448"/>
      <c r="H65" s="448"/>
      <c r="I65" s="448"/>
      <c r="J65" s="560"/>
    </row>
    <row r="66" spans="1:10" ht="21.95" customHeight="1">
      <c r="A66" s="398"/>
      <c r="B66" s="516"/>
      <c r="C66" s="516"/>
      <c r="D66" s="448"/>
      <c r="E66" s="517"/>
      <c r="F66" s="448"/>
      <c r="G66" s="448"/>
      <c r="H66" s="448"/>
      <c r="I66" s="448"/>
      <c r="J66" s="517"/>
    </row>
  </sheetData>
  <phoneticPr fontId="4" type="noConversion"/>
  <printOptions horizontalCentered="1"/>
  <pageMargins left="0" right="0" top="0.98425196850393704" bottom="0.59055118110236227" header="0.70866141732283472" footer="0"/>
  <pageSetup paperSize="9" scale="61" orientation="portrait" r:id="rId1"/>
  <headerFooter alignWithMargins="0">
    <oddHeader>&amp;C&amp;"휴먼각진옛체,굵게"&amp;26일 위 대 가 목 록 표</oddHeader>
  </headerFooter>
  <colBreaks count="1" manualBreakCount="1">
    <brk id="1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C010E-5C97-46CE-A3D5-4A0E4EF36F7F}">
  <dimension ref="A1"/>
  <sheetViews>
    <sheetView workbookViewId="0"/>
  </sheetViews>
  <sheetFormatPr defaultRowHeight="16.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 지정된 범위</vt:lpstr>
      </vt:variant>
      <vt:variant>
        <vt:i4>35</vt:i4>
      </vt:variant>
    </vt:vector>
  </HeadingPairs>
  <TitlesOfParts>
    <vt:vector size="43" baseType="lpstr">
      <vt:lpstr>제경비적용기준</vt:lpstr>
      <vt:lpstr>총 괄</vt:lpstr>
      <vt:lpstr>평 야 부</vt:lpstr>
      <vt:lpstr>부 대 공 사</vt:lpstr>
      <vt:lpstr>폐 기 물 처 리</vt:lpstr>
      <vt:lpstr>내역서</vt:lpstr>
      <vt:lpstr>일위목록</vt:lpstr>
      <vt:lpstr>Sheet1</vt:lpstr>
      <vt:lpstr>'부 대 공 사'!Print_Area</vt:lpstr>
      <vt:lpstr>일위목록!Print_Area</vt:lpstr>
      <vt:lpstr>제경비적용기준!Print_Area</vt:lpstr>
      <vt:lpstr>'총 괄'!Print_Area</vt:lpstr>
      <vt:lpstr>'평 야 부'!Print_Area</vt:lpstr>
      <vt:lpstr>'폐 기 물 처 리'!Print_Area</vt:lpstr>
      <vt:lpstr>내역서!Print_Titles</vt:lpstr>
      <vt:lpstr>'부 대 공 사'!Print_Titles</vt:lpstr>
      <vt:lpstr>일위목록!Print_Titles</vt:lpstr>
      <vt:lpstr>'평 야 부'!Print_Titles</vt:lpstr>
      <vt:lpstr>'폐 기 물 처 리'!Print_Titles</vt:lpstr>
      <vt:lpstr>내역서!간접노무비</vt:lpstr>
      <vt:lpstr>내역서!건강보험료</vt:lpstr>
      <vt:lpstr>내역서!고용보험료</vt:lpstr>
      <vt:lpstr>내역서!공급가액</vt:lpstr>
      <vt:lpstr>관급자재대</vt:lpstr>
      <vt:lpstr>내역서!기계경비</vt:lpstr>
      <vt:lpstr>내역서!기초금액</vt:lpstr>
      <vt:lpstr>내역서!기타경비</vt:lpstr>
      <vt:lpstr>내역서</vt:lpstr>
      <vt:lpstr>내역서!도급예정액</vt:lpstr>
      <vt:lpstr>내역서!부가가치세</vt:lpstr>
      <vt:lpstr>내역서!산재보험료</vt:lpstr>
      <vt:lpstr>내역서!소계</vt:lpstr>
      <vt:lpstr>내역서!순공사비</vt:lpstr>
      <vt:lpstr>내역서!안전관리비</vt:lpstr>
      <vt:lpstr>내역서!연금보험료</vt:lpstr>
      <vt:lpstr>요양보험료</vt:lpstr>
      <vt:lpstr>내역서!이윤</vt:lpstr>
      <vt:lpstr>내역서!일반관리비</vt:lpstr>
      <vt:lpstr>내역서!재료비</vt:lpstr>
      <vt:lpstr>내역서!직접노무비</vt:lpstr>
      <vt:lpstr>내역서!총공사비</vt:lpstr>
      <vt:lpstr>일위목록!토적계산</vt:lpstr>
      <vt:lpstr>내역서!퇴직공제부금비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EKR</dc:creator>
  <cp:lastModifiedBy>EKR</cp:lastModifiedBy>
  <dcterms:created xsi:type="dcterms:W3CDTF">2026-08-21T04:57:07Z</dcterms:created>
  <dcterms:modified xsi:type="dcterms:W3CDTF">2026-08-21T04:58:42Z</dcterms:modified>
</cp:coreProperties>
</file>